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undry\开票资料\对帐\天天\"/>
    </mc:Choice>
  </mc:AlternateContent>
  <xr:revisionPtr revIDLastSave="0" documentId="13_ncr:1_{71939263-7A3A-4E35-9BB8-9602921E6FB3}" xr6:coauthVersionLast="47" xr6:coauthVersionMax="47" xr10:uidLastSave="{00000000-0000-0000-0000-000000000000}"/>
  <bookViews>
    <workbookView xWindow="-110" yWindow="-110" windowWidth="19420" windowHeight="10300" tabRatio="711" xr2:uid="{F69ABE9B-151D-4056-9AC1-DFA6C769B58D}"/>
  </bookViews>
  <sheets>
    <sheet name="24" sheetId="57" r:id="rId1"/>
  </sheets>
  <definedNames>
    <definedName name="_xlnm._FilterDatabase" localSheetId="0" hidden="1">'24'!$A$1:$L$788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5" i="57" l="1"/>
  <c r="H974" i="57"/>
  <c r="I974" i="57" s="1"/>
  <c r="H973" i="57"/>
  <c r="I973" i="57" s="1"/>
  <c r="H972" i="57"/>
  <c r="I972" i="57" s="1"/>
  <c r="H971" i="57"/>
  <c r="I971" i="57" s="1"/>
  <c r="I970" i="57"/>
  <c r="I969" i="57"/>
  <c r="I968" i="57"/>
  <c r="I967" i="57"/>
  <c r="I966" i="57"/>
  <c r="I965" i="57"/>
  <c r="I964" i="57"/>
  <c r="I963" i="57"/>
  <c r="I962" i="57"/>
  <c r="I961" i="57"/>
  <c r="I960" i="57"/>
  <c r="I959" i="57"/>
  <c r="I958" i="57"/>
  <c r="I957" i="57"/>
  <c r="I956" i="57"/>
  <c r="I955" i="57"/>
  <c r="I954" i="57"/>
  <c r="I953" i="57"/>
  <c r="I952" i="57"/>
  <c r="I951" i="57"/>
  <c r="I950" i="57"/>
  <c r="I949" i="57"/>
  <c r="H948" i="57"/>
  <c r="I948" i="57" s="1"/>
  <c r="I947" i="57"/>
  <c r="I946" i="57"/>
  <c r="I945" i="57"/>
  <c r="I944" i="57"/>
  <c r="I943" i="57"/>
  <c r="H942" i="57"/>
  <c r="I942" i="57" s="1"/>
  <c r="I941" i="57"/>
  <c r="I940" i="57"/>
  <c r="I939" i="57"/>
  <c r="I938" i="57"/>
  <c r="I937" i="57"/>
  <c r="I936" i="57"/>
  <c r="I935" i="57"/>
  <c r="I934" i="57"/>
  <c r="I933" i="57"/>
  <c r="I932" i="57"/>
  <c r="I931" i="57"/>
  <c r="I930" i="57"/>
  <c r="I929" i="57"/>
  <c r="I928" i="57"/>
  <c r="I927" i="57"/>
  <c r="I926" i="57"/>
  <c r="I925" i="57"/>
  <c r="I924" i="57"/>
  <c r="I923" i="57"/>
  <c r="I922" i="57"/>
  <c r="I921" i="57"/>
  <c r="I920" i="57"/>
  <c r="H919" i="57"/>
  <c r="I919" i="57" s="1"/>
  <c r="I918" i="57"/>
  <c r="I917" i="57"/>
  <c r="I916" i="57"/>
  <c r="I915" i="57"/>
  <c r="I914" i="57"/>
  <c r="I913" i="57"/>
  <c r="I912" i="57"/>
  <c r="I911" i="57"/>
  <c r="H910" i="57"/>
  <c r="I910" i="57" s="1"/>
  <c r="H909" i="57"/>
  <c r="I909" i="57" s="1"/>
  <c r="I908" i="57"/>
  <c r="I907" i="57"/>
  <c r="I906" i="57"/>
  <c r="I905" i="57"/>
  <c r="H904" i="57"/>
  <c r="I904" i="57" s="1"/>
  <c r="H903" i="57"/>
  <c r="I903" i="57" s="1"/>
  <c r="H902" i="57"/>
  <c r="I902" i="57" s="1"/>
  <c r="H901" i="57"/>
  <c r="I901" i="57" s="1"/>
  <c r="H900" i="57"/>
  <c r="I900" i="57" s="1"/>
  <c r="I899" i="57"/>
  <c r="I898" i="57"/>
  <c r="I897" i="57"/>
  <c r="I896" i="57"/>
  <c r="I895" i="57"/>
  <c r="I894" i="57"/>
  <c r="I893" i="57"/>
  <c r="I892" i="57"/>
  <c r="I891" i="57"/>
  <c r="I890" i="57"/>
  <c r="I889" i="57"/>
  <c r="I888" i="57"/>
  <c r="I887" i="57"/>
  <c r="H886" i="57"/>
  <c r="I886" i="57" s="1"/>
  <c r="I885" i="57"/>
  <c r="I884" i="57"/>
  <c r="I883" i="57"/>
  <c r="I882" i="57"/>
  <c r="I881" i="57"/>
  <c r="I880" i="57"/>
  <c r="H879" i="57"/>
  <c r="I879" i="57" s="1"/>
  <c r="H878" i="57"/>
  <c r="I878" i="57" s="1"/>
  <c r="I877" i="57"/>
  <c r="I876" i="57"/>
  <c r="I875" i="57"/>
  <c r="I874" i="57"/>
  <c r="I873" i="57"/>
  <c r="I872" i="57"/>
  <c r="I871" i="57"/>
  <c r="I870" i="57"/>
  <c r="H869" i="57"/>
  <c r="I869" i="57" s="1"/>
  <c r="I868" i="57"/>
  <c r="H868" i="57"/>
  <c r="H867" i="57"/>
  <c r="I867" i="57" s="1"/>
  <c r="H866" i="57"/>
  <c r="I866" i="57" s="1"/>
  <c r="H865" i="57"/>
  <c r="I865" i="57" s="1"/>
  <c r="H864" i="57"/>
  <c r="I864" i="57" s="1"/>
  <c r="H863" i="57"/>
  <c r="I863" i="57" s="1"/>
  <c r="H862" i="57"/>
  <c r="I862" i="57" s="1"/>
  <c r="I861" i="57"/>
  <c r="I860" i="57"/>
  <c r="I859" i="57"/>
  <c r="I858" i="57"/>
  <c r="I857" i="57"/>
  <c r="I856" i="57"/>
  <c r="I855" i="57"/>
  <c r="I854" i="57"/>
  <c r="I853" i="57"/>
  <c r="I852" i="57"/>
  <c r="I851" i="57"/>
  <c r="I850" i="57"/>
  <c r="I849" i="57"/>
  <c r="I848" i="57"/>
  <c r="I847" i="57"/>
  <c r="H846" i="57"/>
  <c r="I846" i="57" s="1"/>
  <c r="H845" i="57"/>
  <c r="I845" i="57" s="1"/>
  <c r="I844" i="57"/>
  <c r="I843" i="57"/>
  <c r="H842" i="57"/>
  <c r="I842" i="57" s="1"/>
  <c r="H841" i="57"/>
  <c r="I841" i="57" s="1"/>
  <c r="H840" i="57"/>
  <c r="I840" i="57" s="1"/>
  <c r="I839" i="57"/>
  <c r="I838" i="57"/>
  <c r="H837" i="57"/>
  <c r="I837" i="57" s="1"/>
  <c r="I836" i="57"/>
  <c r="I835" i="57"/>
  <c r="I834" i="57"/>
  <c r="I833" i="57"/>
  <c r="I832" i="57"/>
  <c r="I831" i="57"/>
  <c r="I830" i="57"/>
  <c r="I829" i="57"/>
  <c r="I828" i="57"/>
  <c r="I827" i="57"/>
  <c r="I826" i="57"/>
  <c r="I825" i="57"/>
  <c r="I824" i="57"/>
  <c r="I823" i="57"/>
  <c r="I822" i="57"/>
  <c r="I821" i="57"/>
  <c r="I820" i="57"/>
  <c r="I819" i="57"/>
  <c r="I818" i="57"/>
  <c r="I817" i="57"/>
  <c r="I816" i="57"/>
  <c r="I815" i="57"/>
  <c r="I814" i="57"/>
  <c r="I813" i="57"/>
  <c r="I812" i="57"/>
  <c r="I811" i="57"/>
  <c r="I810" i="57"/>
  <c r="I809" i="57"/>
  <c r="I808" i="57"/>
  <c r="H807" i="57"/>
  <c r="I807" i="57" s="1"/>
  <c r="I806" i="57"/>
  <c r="H805" i="57"/>
  <c r="I805" i="57" s="1"/>
  <c r="I804" i="57"/>
  <c r="H803" i="57"/>
  <c r="I803" i="57" s="1"/>
  <c r="I802" i="57"/>
  <c r="I801" i="57"/>
  <c r="I800" i="57"/>
  <c r="I799" i="57"/>
  <c r="I798" i="57"/>
  <c r="I797" i="57"/>
  <c r="I796" i="57"/>
  <c r="I795" i="57"/>
  <c r="I794" i="57"/>
  <c r="I793" i="57"/>
  <c r="I792" i="57"/>
  <c r="I791" i="57"/>
  <c r="I790" i="57"/>
  <c r="I789" i="57"/>
  <c r="I788" i="57"/>
  <c r="I787" i="57"/>
  <c r="I786" i="57"/>
  <c r="I785" i="57"/>
  <c r="I784" i="57"/>
  <c r="I783" i="57"/>
  <c r="I782" i="57"/>
  <c r="I781" i="57"/>
  <c r="H780" i="57"/>
  <c r="I780" i="57" s="1"/>
  <c r="H779" i="57"/>
  <c r="I779" i="57" s="1"/>
  <c r="H778" i="57"/>
  <c r="I778" i="57" s="1"/>
  <c r="H777" i="57"/>
  <c r="I777" i="57" s="1"/>
  <c r="H776" i="57"/>
  <c r="I776" i="57" s="1"/>
  <c r="I775" i="57"/>
  <c r="I774" i="57"/>
  <c r="I773" i="57"/>
  <c r="I772" i="57"/>
  <c r="I771" i="57"/>
  <c r="I770" i="57"/>
  <c r="I769" i="57"/>
  <c r="H768" i="57"/>
  <c r="I768" i="57" s="1"/>
  <c r="H767" i="57"/>
  <c r="I767" i="57" s="1"/>
  <c r="H766" i="57"/>
  <c r="I766" i="57" s="1"/>
  <c r="I765" i="57"/>
  <c r="I764" i="57"/>
  <c r="I763" i="57"/>
  <c r="I762" i="57"/>
  <c r="I761" i="57"/>
  <c r="I760" i="57"/>
  <c r="I759" i="57"/>
  <c r="I758" i="57"/>
  <c r="I757" i="57"/>
  <c r="I756" i="57"/>
  <c r="I755" i="57"/>
  <c r="I754" i="57"/>
  <c r="I753" i="57"/>
  <c r="I752" i="57"/>
  <c r="I751" i="57"/>
  <c r="I750" i="57"/>
  <c r="I749" i="57"/>
  <c r="I748" i="57"/>
  <c r="I747" i="57"/>
  <c r="H746" i="57"/>
  <c r="I746" i="57" s="1"/>
  <c r="H745" i="57"/>
  <c r="I745" i="57" s="1"/>
  <c r="I744" i="57"/>
  <c r="I743" i="57"/>
  <c r="H742" i="57"/>
  <c r="I742" i="57" s="1"/>
  <c r="H741" i="57"/>
  <c r="I741" i="57" s="1"/>
  <c r="I740" i="57"/>
  <c r="I739" i="57"/>
  <c r="H738" i="57"/>
  <c r="I738" i="57" s="1"/>
  <c r="H737" i="57"/>
  <c r="I737" i="57" s="1"/>
  <c r="I736" i="57"/>
  <c r="I735" i="57"/>
  <c r="I734" i="57"/>
  <c r="H733" i="57"/>
  <c r="I733" i="57" s="1"/>
  <c r="I732" i="57"/>
  <c r="I731" i="57"/>
  <c r="I730" i="57"/>
  <c r="I729" i="57"/>
  <c r="I728" i="57"/>
  <c r="I727" i="57"/>
  <c r="I726" i="57"/>
  <c r="H725" i="57"/>
  <c r="I725" i="57" s="1"/>
  <c r="H724" i="57"/>
  <c r="I724" i="57" s="1"/>
  <c r="I723" i="57"/>
  <c r="I722" i="57"/>
  <c r="I721" i="57"/>
  <c r="I720" i="57"/>
  <c r="I719" i="57"/>
  <c r="I718" i="57"/>
  <c r="I717" i="57"/>
  <c r="I716" i="57"/>
  <c r="I715" i="57"/>
  <c r="I714" i="57"/>
  <c r="I713" i="57"/>
  <c r="I712" i="57"/>
  <c r="I711" i="57"/>
  <c r="I710" i="57"/>
  <c r="I709" i="57"/>
  <c r="I708" i="57"/>
  <c r="I707" i="57"/>
  <c r="I706" i="57"/>
  <c r="I705" i="57"/>
  <c r="I704" i="57"/>
  <c r="I703" i="57"/>
  <c r="I702" i="57"/>
  <c r="I701" i="57"/>
  <c r="I700" i="57"/>
  <c r="I699" i="57"/>
  <c r="I698" i="57"/>
  <c r="I697" i="57"/>
  <c r="H696" i="57"/>
  <c r="I696" i="57" s="1"/>
  <c r="I695" i="57"/>
  <c r="I694" i="57"/>
  <c r="I693" i="57"/>
  <c r="I692" i="57"/>
  <c r="H691" i="57"/>
  <c r="I691" i="57" s="1"/>
  <c r="H690" i="57"/>
  <c r="I690" i="57" s="1"/>
  <c r="I689" i="57"/>
  <c r="I688" i="57"/>
  <c r="I687" i="57"/>
  <c r="I686" i="57"/>
  <c r="I685" i="57"/>
  <c r="I684" i="57"/>
  <c r="I683" i="57"/>
  <c r="H682" i="57"/>
  <c r="I682" i="57" s="1"/>
  <c r="H681" i="57"/>
  <c r="I681" i="57" s="1"/>
  <c r="H680" i="57"/>
  <c r="I680" i="57" s="1"/>
  <c r="H679" i="57"/>
  <c r="I679" i="57" s="1"/>
  <c r="H678" i="57"/>
  <c r="I678" i="57" s="1"/>
  <c r="H677" i="57"/>
  <c r="I677" i="57" s="1"/>
  <c r="I676" i="57"/>
  <c r="I675" i="57"/>
  <c r="H674" i="57"/>
  <c r="I674" i="57" s="1"/>
  <c r="I673" i="57"/>
  <c r="I672" i="57"/>
  <c r="I671" i="57"/>
  <c r="I670" i="57"/>
  <c r="I669" i="57"/>
  <c r="I668" i="57"/>
  <c r="I667" i="57"/>
  <c r="I666" i="57"/>
  <c r="I665" i="57"/>
  <c r="I664" i="57"/>
  <c r="I663" i="57"/>
  <c r="I662" i="57"/>
  <c r="I661" i="57"/>
  <c r="I660" i="57"/>
  <c r="I659" i="57"/>
  <c r="H658" i="57"/>
  <c r="I658" i="57" s="1"/>
  <c r="I657" i="57"/>
  <c r="I656" i="57"/>
  <c r="I655" i="57"/>
  <c r="I654" i="57"/>
  <c r="I653" i="57"/>
  <c r="I652" i="57"/>
  <c r="I651" i="57"/>
  <c r="I650" i="57"/>
  <c r="H649" i="57"/>
  <c r="I649" i="57" s="1"/>
  <c r="H648" i="57"/>
  <c r="I648" i="57" s="1"/>
  <c r="I647" i="57"/>
  <c r="H646" i="57"/>
  <c r="I646" i="57" s="1"/>
  <c r="H645" i="57"/>
  <c r="I645" i="57" s="1"/>
  <c r="I644" i="57"/>
  <c r="I643" i="57"/>
  <c r="H642" i="57"/>
  <c r="I642" i="57" s="1"/>
  <c r="I641" i="57"/>
  <c r="H641" i="57"/>
  <c r="H640" i="57"/>
  <c r="I640" i="57" s="1"/>
  <c r="H639" i="57"/>
  <c r="I639" i="57" s="1"/>
  <c r="I638" i="57"/>
  <c r="I637" i="57"/>
  <c r="I636" i="57"/>
  <c r="I635" i="57"/>
  <c r="I634" i="57"/>
  <c r="I633" i="57"/>
  <c r="I632" i="57"/>
  <c r="I631" i="57"/>
  <c r="H630" i="57"/>
  <c r="I630" i="57" s="1"/>
  <c r="H629" i="57"/>
  <c r="I629" i="57" s="1"/>
  <c r="I628" i="57"/>
  <c r="I627" i="57"/>
  <c r="I626" i="57"/>
  <c r="H625" i="57"/>
  <c r="I625" i="57" s="1"/>
  <c r="H624" i="57"/>
  <c r="I624" i="57" s="1"/>
  <c r="H623" i="57"/>
  <c r="I623" i="57" s="1"/>
  <c r="H622" i="57"/>
  <c r="I622" i="57" s="1"/>
  <c r="H621" i="57"/>
  <c r="I621" i="57" s="1"/>
  <c r="H620" i="57"/>
  <c r="I620" i="57" s="1"/>
  <c r="I619" i="57"/>
  <c r="I618" i="57"/>
  <c r="I617" i="57"/>
  <c r="I616" i="57"/>
  <c r="I615" i="57"/>
  <c r="I614" i="57"/>
  <c r="I613" i="57"/>
  <c r="I612" i="57"/>
  <c r="I611" i="57"/>
  <c r="I610" i="57"/>
  <c r="I609" i="57"/>
  <c r="I608" i="57"/>
  <c r="I607" i="57"/>
  <c r="I606" i="57"/>
  <c r="I605" i="57"/>
  <c r="I604" i="57"/>
  <c r="I603" i="57"/>
  <c r="I602" i="57"/>
  <c r="I601" i="57"/>
  <c r="I600" i="57"/>
  <c r="I599" i="57"/>
  <c r="I598" i="57"/>
  <c r="I597" i="57"/>
  <c r="I596" i="57"/>
  <c r="I595" i="57"/>
  <c r="I594" i="57"/>
  <c r="I593" i="57"/>
  <c r="I592" i="57"/>
  <c r="I591" i="57"/>
  <c r="I590" i="57"/>
  <c r="I589" i="57"/>
  <c r="I588" i="57"/>
  <c r="I587" i="57"/>
  <c r="I586" i="57"/>
  <c r="H585" i="57"/>
  <c r="I585" i="57" s="1"/>
  <c r="I584" i="57"/>
  <c r="I583" i="57"/>
  <c r="I582" i="57"/>
  <c r="I581" i="57"/>
  <c r="I580" i="57"/>
  <c r="I579" i="57"/>
  <c r="I578" i="57"/>
  <c r="I577" i="57"/>
  <c r="I576" i="57"/>
  <c r="H575" i="57"/>
  <c r="I575" i="57" s="1"/>
  <c r="I574" i="57"/>
  <c r="I573" i="57"/>
  <c r="I572" i="57"/>
  <c r="I571" i="57"/>
  <c r="I570" i="57"/>
  <c r="I569" i="57"/>
  <c r="I568" i="57"/>
  <c r="I567" i="57"/>
  <c r="I566" i="57"/>
  <c r="I565" i="57"/>
  <c r="I564" i="57"/>
  <c r="I563" i="57"/>
  <c r="I562" i="57"/>
  <c r="I561" i="57"/>
  <c r="I560" i="57"/>
  <c r="I559" i="57"/>
  <c r="I558" i="57"/>
  <c r="H557" i="57"/>
  <c r="I557" i="57" s="1"/>
  <c r="I556" i="57"/>
  <c r="I555" i="57"/>
  <c r="I554" i="57"/>
  <c r="H553" i="57"/>
  <c r="I553" i="57" s="1"/>
  <c r="H552" i="57"/>
  <c r="I552" i="57" s="1"/>
  <c r="I551" i="57"/>
  <c r="I550" i="57"/>
  <c r="I549" i="57"/>
  <c r="I548" i="57"/>
  <c r="I547" i="57"/>
  <c r="I546" i="57"/>
  <c r="I545" i="57"/>
  <c r="I544" i="57"/>
  <c r="I543" i="57"/>
  <c r="I542" i="57"/>
  <c r="I541" i="57"/>
  <c r="I540" i="57"/>
  <c r="I539" i="57"/>
  <c r="I538" i="57"/>
  <c r="H537" i="57"/>
  <c r="I537" i="57" s="1"/>
  <c r="I536" i="57"/>
  <c r="I535" i="57"/>
  <c r="I534" i="57"/>
  <c r="I533" i="57"/>
  <c r="I532" i="57"/>
  <c r="I531" i="57"/>
  <c r="H530" i="57"/>
  <c r="I530" i="57" s="1"/>
  <c r="I529" i="57"/>
  <c r="I528" i="57"/>
  <c r="I527" i="57"/>
  <c r="I526" i="57"/>
  <c r="I525" i="57"/>
  <c r="I524" i="57"/>
  <c r="I523" i="57"/>
  <c r="I522" i="57"/>
  <c r="I521" i="57"/>
  <c r="I520" i="57"/>
  <c r="H519" i="57"/>
  <c r="I519" i="57" s="1"/>
  <c r="I518" i="57"/>
  <c r="I517" i="57"/>
  <c r="I516" i="57"/>
  <c r="I515" i="57"/>
  <c r="I514" i="57"/>
  <c r="I513" i="57"/>
  <c r="I512" i="57"/>
  <c r="I511" i="57"/>
  <c r="I510" i="57"/>
  <c r="I509" i="57"/>
  <c r="I508" i="57"/>
  <c r="I507" i="57"/>
  <c r="I506" i="57"/>
  <c r="H505" i="57"/>
  <c r="I505" i="57" s="1"/>
  <c r="I504" i="57"/>
  <c r="H504" i="57"/>
  <c r="I503" i="57"/>
  <c r="I502" i="57"/>
  <c r="I501" i="57"/>
  <c r="I500" i="57"/>
  <c r="I499" i="57"/>
  <c r="I498" i="57"/>
  <c r="I497" i="57"/>
  <c r="I496" i="57"/>
  <c r="I495" i="57"/>
  <c r="I494" i="57"/>
  <c r="H493" i="57"/>
  <c r="I493" i="57" s="1"/>
  <c r="I492" i="57"/>
  <c r="I491" i="57"/>
  <c r="H490" i="57"/>
  <c r="I490" i="57" s="1"/>
  <c r="I489" i="57"/>
  <c r="I488" i="57"/>
  <c r="I487" i="57"/>
  <c r="I486" i="57"/>
  <c r="I485" i="57"/>
  <c r="I484" i="57"/>
  <c r="I483" i="57"/>
  <c r="I482" i="57"/>
  <c r="I481" i="57"/>
  <c r="I480" i="57"/>
  <c r="I479" i="57"/>
  <c r="I478" i="57"/>
  <c r="I477" i="57"/>
  <c r="I476" i="57"/>
  <c r="I475" i="57"/>
  <c r="I474" i="57"/>
  <c r="I473" i="57"/>
  <c r="I472" i="57"/>
  <c r="I471" i="57"/>
  <c r="I470" i="57"/>
  <c r="I469" i="57"/>
  <c r="I468" i="57"/>
  <c r="I467" i="57"/>
  <c r="I466" i="57"/>
  <c r="I465" i="57"/>
  <c r="I464" i="57"/>
  <c r="I463" i="57"/>
  <c r="I462" i="57"/>
  <c r="I461" i="57"/>
  <c r="I460" i="57"/>
  <c r="H459" i="57"/>
  <c r="I459" i="57" s="1"/>
  <c r="H458" i="57"/>
  <c r="I458" i="57" s="1"/>
  <c r="I457" i="57"/>
  <c r="I456" i="57"/>
  <c r="I455" i="57"/>
  <c r="H454" i="57"/>
  <c r="I454" i="57" s="1"/>
  <c r="I453" i="57"/>
  <c r="I452" i="57"/>
  <c r="I451" i="57"/>
  <c r="I450" i="57"/>
  <c r="I449" i="57"/>
  <c r="I448" i="57"/>
  <c r="I447" i="57"/>
  <c r="I446" i="57"/>
  <c r="I445" i="57"/>
  <c r="I444" i="57"/>
  <c r="I443" i="57"/>
  <c r="I442" i="57"/>
  <c r="H441" i="57"/>
  <c r="I441" i="57" s="1"/>
  <c r="H440" i="57"/>
  <c r="I440" i="57" s="1"/>
  <c r="I439" i="57"/>
  <c r="I438" i="57"/>
  <c r="I437" i="57"/>
  <c r="H436" i="57"/>
  <c r="I436" i="57" s="1"/>
  <c r="H435" i="57"/>
  <c r="I435" i="57" s="1"/>
  <c r="I434" i="57"/>
  <c r="H433" i="57"/>
  <c r="I433" i="57" s="1"/>
  <c r="H432" i="57"/>
  <c r="I432" i="57" s="1"/>
  <c r="H431" i="57"/>
  <c r="I431" i="57" s="1"/>
  <c r="H430" i="57"/>
  <c r="I430" i="57" s="1"/>
  <c r="H429" i="57"/>
  <c r="I429" i="57" s="1"/>
  <c r="I428" i="57"/>
  <c r="I427" i="57"/>
  <c r="I426" i="57"/>
  <c r="I425" i="57"/>
  <c r="I424" i="57"/>
  <c r="I423" i="57"/>
  <c r="I422" i="57"/>
  <c r="I421" i="57"/>
  <c r="I420" i="57"/>
  <c r="I419" i="57"/>
  <c r="I418" i="57"/>
  <c r="I417" i="57"/>
  <c r="I416" i="57"/>
  <c r="I415" i="57"/>
  <c r="I414" i="57"/>
  <c r="I413" i="57"/>
  <c r="I412" i="57"/>
  <c r="I411" i="57"/>
  <c r="I410" i="57"/>
  <c r="I409" i="57"/>
  <c r="H408" i="57"/>
  <c r="I408" i="57" s="1"/>
  <c r="H407" i="57"/>
  <c r="I407" i="57" s="1"/>
  <c r="I406" i="57"/>
  <c r="I405" i="57"/>
  <c r="I404" i="57"/>
  <c r="I403" i="57"/>
  <c r="I402" i="57"/>
  <c r="I401" i="57"/>
  <c r="I400" i="57"/>
  <c r="H399" i="57"/>
  <c r="I399" i="57" s="1"/>
  <c r="I398" i="57"/>
  <c r="I397" i="57"/>
  <c r="I396" i="57"/>
  <c r="I395" i="57"/>
  <c r="I394" i="57"/>
  <c r="I393" i="57"/>
  <c r="I392" i="57"/>
  <c r="I391" i="57"/>
  <c r="I390" i="57"/>
  <c r="I389" i="57"/>
  <c r="I388" i="57"/>
  <c r="I387" i="57"/>
  <c r="I386" i="57"/>
  <c r="I385" i="57"/>
  <c r="I384" i="57"/>
  <c r="I383" i="57"/>
  <c r="H382" i="57"/>
  <c r="I382" i="57" s="1"/>
  <c r="I381" i="57"/>
  <c r="I380" i="57"/>
  <c r="I379" i="57"/>
  <c r="I378" i="57"/>
  <c r="I377" i="57"/>
  <c r="I376" i="57"/>
  <c r="I375" i="57"/>
  <c r="I374" i="57"/>
  <c r="I373" i="57"/>
  <c r="I372" i="57"/>
  <c r="I371" i="57"/>
  <c r="I370" i="57"/>
  <c r="I369" i="57"/>
  <c r="I368" i="57"/>
  <c r="I367" i="57"/>
  <c r="I366" i="57"/>
  <c r="I365" i="57"/>
  <c r="I364" i="57"/>
  <c r="I363" i="57"/>
  <c r="I362" i="57"/>
  <c r="I361" i="57"/>
  <c r="I360" i="57"/>
  <c r="I359" i="57"/>
  <c r="H358" i="57"/>
  <c r="I358" i="57" s="1"/>
  <c r="I357" i="57"/>
  <c r="I356" i="57"/>
  <c r="H355" i="57"/>
  <c r="I355" i="57" s="1"/>
  <c r="H354" i="57"/>
  <c r="I354" i="57" s="1"/>
  <c r="H353" i="57"/>
  <c r="I353" i="57" s="1"/>
  <c r="H352" i="57"/>
  <c r="I352" i="57" s="1"/>
  <c r="H351" i="57"/>
  <c r="I351" i="57" s="1"/>
  <c r="I350" i="57"/>
  <c r="H349" i="57"/>
  <c r="I349" i="57" s="1"/>
  <c r="H348" i="57"/>
  <c r="I348" i="57" s="1"/>
  <c r="I347" i="57"/>
  <c r="I346" i="57"/>
  <c r="H345" i="57"/>
  <c r="I345" i="57" s="1"/>
  <c r="H344" i="57"/>
  <c r="I344" i="57" s="1"/>
  <c r="I343" i="57"/>
  <c r="I342" i="57"/>
  <c r="H341" i="57"/>
  <c r="I341" i="57" s="1"/>
  <c r="I340" i="57"/>
  <c r="I339" i="57"/>
  <c r="I338" i="57"/>
  <c r="I337" i="57"/>
  <c r="I336" i="57"/>
  <c r="I335" i="57"/>
  <c r="I334" i="57"/>
  <c r="I333" i="57"/>
  <c r="I332" i="57"/>
  <c r="I331" i="57"/>
  <c r="I330" i="57"/>
  <c r="I329" i="57"/>
  <c r="H328" i="57"/>
  <c r="I328" i="57" s="1"/>
  <c r="H327" i="57"/>
  <c r="I327" i="57" s="1"/>
  <c r="H326" i="57"/>
  <c r="I326" i="57" s="1"/>
  <c r="H325" i="57"/>
  <c r="I325" i="57" s="1"/>
  <c r="I324" i="57"/>
  <c r="I323" i="57"/>
  <c r="I322" i="57"/>
  <c r="I321" i="57"/>
  <c r="I320" i="57"/>
  <c r="I319" i="57"/>
  <c r="I318" i="57"/>
  <c r="I317" i="57"/>
  <c r="I316" i="57"/>
  <c r="I315" i="57"/>
  <c r="I314" i="57"/>
  <c r="I313" i="57"/>
  <c r="I312" i="57"/>
  <c r="I311" i="57"/>
  <c r="I310" i="57"/>
  <c r="I309" i="57"/>
  <c r="I308" i="57"/>
  <c r="I307" i="57"/>
  <c r="I306" i="57"/>
  <c r="I305" i="57"/>
  <c r="I304" i="57"/>
  <c r="I303" i="57"/>
  <c r="I302" i="57"/>
  <c r="I301" i="57"/>
  <c r="I300" i="57"/>
  <c r="I299" i="57"/>
  <c r="I298" i="57"/>
  <c r="I297" i="57"/>
  <c r="I296" i="57"/>
  <c r="H295" i="57"/>
  <c r="I295" i="57" s="1"/>
  <c r="I294" i="57"/>
  <c r="I293" i="57"/>
  <c r="I292" i="57"/>
  <c r="I291" i="57"/>
  <c r="I290" i="57"/>
  <c r="I289" i="57"/>
  <c r="I288" i="57"/>
  <c r="I287" i="57"/>
  <c r="I286" i="57"/>
  <c r="I285" i="57"/>
  <c r="I284" i="57"/>
  <c r="I283" i="57"/>
  <c r="H282" i="57"/>
  <c r="I282" i="57" s="1"/>
  <c r="H281" i="57"/>
  <c r="I281" i="57" s="1"/>
  <c r="I280" i="57"/>
  <c r="I279" i="57"/>
  <c r="I278" i="57"/>
  <c r="I277" i="57"/>
  <c r="I276" i="57"/>
  <c r="I275" i="57"/>
  <c r="H275" i="57"/>
  <c r="I274" i="57"/>
  <c r="I273" i="57"/>
  <c r="H272" i="57"/>
  <c r="I272" i="57" s="1"/>
  <c r="I271" i="57"/>
  <c r="I270" i="57"/>
  <c r="I269" i="57"/>
  <c r="H268" i="57"/>
  <c r="I268" i="57" s="1"/>
  <c r="H267" i="57"/>
  <c r="I267" i="57" s="1"/>
  <c r="H266" i="57"/>
  <c r="I266" i="57" s="1"/>
  <c r="H265" i="57"/>
  <c r="I265" i="57" s="1"/>
  <c r="I264" i="57"/>
  <c r="I263" i="57"/>
  <c r="I262" i="57"/>
  <c r="I261" i="57"/>
  <c r="I260" i="57"/>
  <c r="I259" i="57"/>
  <c r="I258" i="57"/>
  <c r="I257" i="57"/>
  <c r="I256" i="57"/>
  <c r="I255" i="57"/>
  <c r="I254" i="57"/>
  <c r="I253" i="57"/>
  <c r="I252" i="57"/>
  <c r="I251" i="57"/>
  <c r="I250" i="57"/>
  <c r="H249" i="57"/>
  <c r="I249" i="57" s="1"/>
  <c r="H248" i="57"/>
  <c r="I248" i="57" s="1"/>
  <c r="I247" i="57"/>
  <c r="I246" i="57"/>
  <c r="I245" i="57"/>
  <c r="H244" i="57"/>
  <c r="I244" i="57" s="1"/>
  <c r="I243" i="57"/>
  <c r="I242" i="57"/>
  <c r="I241" i="57"/>
  <c r="I240" i="57"/>
  <c r="I239" i="57"/>
  <c r="I238" i="57"/>
  <c r="I237" i="57"/>
  <c r="I236" i="57"/>
  <c r="I235" i="57"/>
  <c r="H234" i="57"/>
  <c r="I234" i="57" s="1"/>
  <c r="I233" i="57"/>
  <c r="I232" i="57"/>
  <c r="I231" i="57"/>
  <c r="I230" i="57"/>
  <c r="I229" i="57"/>
  <c r="I228" i="57"/>
  <c r="H227" i="57"/>
  <c r="I227" i="57" s="1"/>
  <c r="H226" i="57"/>
  <c r="I226" i="57" s="1"/>
  <c r="H225" i="57"/>
  <c r="I225" i="57" s="1"/>
  <c r="I224" i="57"/>
  <c r="I223" i="57"/>
  <c r="I222" i="57"/>
  <c r="H221" i="57"/>
  <c r="I221" i="57" s="1"/>
  <c r="I220" i="57"/>
  <c r="I219" i="57"/>
  <c r="I218" i="57"/>
  <c r="I217" i="57"/>
  <c r="I216" i="57"/>
  <c r="I215" i="57"/>
  <c r="I214" i="57"/>
  <c r="I213" i="57"/>
  <c r="I212" i="57"/>
  <c r="I211" i="57"/>
  <c r="I210" i="57"/>
  <c r="I209" i="57"/>
  <c r="I208" i="57"/>
  <c r="I207" i="57"/>
  <c r="I206" i="57"/>
  <c r="I205" i="57"/>
  <c r="I204" i="57"/>
  <c r="H203" i="57"/>
  <c r="I203" i="57" s="1"/>
  <c r="I202" i="57"/>
  <c r="I201" i="57"/>
  <c r="I200" i="57"/>
  <c r="H199" i="57"/>
  <c r="I199" i="57" s="1"/>
  <c r="I198" i="57"/>
  <c r="I197" i="57"/>
  <c r="I196" i="57"/>
  <c r="I195" i="57"/>
  <c r="I194" i="57"/>
  <c r="I193" i="57"/>
  <c r="I192" i="57"/>
  <c r="I191" i="57"/>
  <c r="I190" i="57"/>
  <c r="I189" i="57"/>
  <c r="I188" i="57"/>
  <c r="I187" i="57"/>
  <c r="I186" i="57"/>
  <c r="I185" i="57"/>
  <c r="I184" i="57"/>
  <c r="I183" i="57"/>
  <c r="I182" i="57"/>
  <c r="I181" i="57"/>
  <c r="I180" i="57"/>
  <c r="I179" i="57"/>
  <c r="I178" i="57"/>
  <c r="I177" i="57"/>
  <c r="I176" i="57"/>
  <c r="H175" i="57"/>
  <c r="I175" i="57" s="1"/>
  <c r="I174" i="57"/>
  <c r="I173" i="57"/>
  <c r="I172" i="57"/>
  <c r="I171" i="57"/>
  <c r="H170" i="57"/>
  <c r="I170" i="57" s="1"/>
  <c r="I169" i="57"/>
  <c r="I168" i="57"/>
  <c r="I167" i="57"/>
  <c r="I166" i="57"/>
  <c r="I165" i="57"/>
  <c r="I164" i="57"/>
  <c r="I163" i="57"/>
  <c r="I162" i="57"/>
  <c r="I161" i="57"/>
  <c r="I160" i="57"/>
  <c r="I159" i="57"/>
  <c r="I158" i="57"/>
  <c r="I157" i="57"/>
  <c r="I156" i="57"/>
  <c r="I155" i="57"/>
  <c r="I154" i="57"/>
  <c r="I153" i="57"/>
  <c r="I152" i="57"/>
  <c r="I151" i="57"/>
  <c r="I150" i="57"/>
  <c r="I149" i="57"/>
  <c r="I148" i="57"/>
  <c r="I147" i="57"/>
  <c r="I146" i="57"/>
  <c r="H145" i="57"/>
  <c r="I145" i="57" s="1"/>
  <c r="I144" i="57"/>
  <c r="I143" i="57"/>
  <c r="I142" i="57"/>
  <c r="I141" i="57"/>
  <c r="I140" i="57"/>
  <c r="I139" i="57"/>
  <c r="I138" i="57"/>
  <c r="I137" i="57"/>
  <c r="I136" i="57"/>
  <c r="I135" i="57"/>
  <c r="I134" i="57"/>
  <c r="I133" i="57"/>
  <c r="I132" i="57"/>
  <c r="I131" i="57"/>
  <c r="I130" i="57"/>
  <c r="I129" i="57"/>
  <c r="I128" i="57"/>
  <c r="I127" i="57"/>
  <c r="H126" i="57"/>
  <c r="I126" i="57" s="1"/>
  <c r="I125" i="57"/>
  <c r="I124" i="57"/>
  <c r="I123" i="57"/>
  <c r="I122" i="57"/>
  <c r="I121" i="57"/>
  <c r="I120" i="57"/>
  <c r="I119" i="57"/>
  <c r="I118" i="57"/>
  <c r="I117" i="57"/>
  <c r="I116" i="57"/>
  <c r="H115" i="57"/>
  <c r="I115" i="57" s="1"/>
  <c r="H114" i="57"/>
  <c r="I114" i="57" s="1"/>
  <c r="I113" i="57"/>
  <c r="I112" i="57"/>
  <c r="H111" i="57"/>
  <c r="I111" i="57" s="1"/>
  <c r="I110" i="57"/>
  <c r="I109" i="57"/>
  <c r="I108" i="57"/>
  <c r="I107" i="57"/>
  <c r="I106" i="57"/>
  <c r="I105" i="57"/>
  <c r="I104" i="57"/>
  <c r="I103" i="57"/>
  <c r="I102" i="57"/>
  <c r="I101" i="57"/>
  <c r="I100" i="57"/>
  <c r="H99" i="57"/>
  <c r="I99" i="57" s="1"/>
  <c r="I98" i="57"/>
  <c r="I97" i="57"/>
  <c r="I96" i="57"/>
  <c r="H95" i="57"/>
  <c r="I95" i="57" s="1"/>
  <c r="H94" i="57"/>
  <c r="I94" i="57" s="1"/>
  <c r="I93" i="57"/>
  <c r="I92" i="57"/>
  <c r="I91" i="57"/>
  <c r="I90" i="57"/>
  <c r="I89" i="57"/>
  <c r="I88" i="57"/>
  <c r="I87" i="57"/>
  <c r="H86" i="57"/>
  <c r="I86" i="57" s="1"/>
  <c r="H85" i="57"/>
  <c r="I85" i="57" s="1"/>
  <c r="I84" i="57"/>
  <c r="I83" i="57"/>
  <c r="I82" i="57"/>
  <c r="I81" i="57"/>
  <c r="I80" i="57"/>
  <c r="I79" i="57"/>
  <c r="I78" i="57"/>
  <c r="I77" i="57"/>
  <c r="I76" i="57"/>
  <c r="I75" i="57"/>
  <c r="I74" i="57"/>
  <c r="I73" i="57"/>
  <c r="I72" i="57"/>
  <c r="I71" i="57"/>
  <c r="I70" i="57"/>
  <c r="I69" i="57"/>
  <c r="I68" i="57"/>
  <c r="I67" i="57"/>
  <c r="I66" i="57"/>
  <c r="I65" i="57"/>
  <c r="I64" i="57"/>
  <c r="I63" i="57"/>
  <c r="I62" i="57"/>
  <c r="I61" i="57"/>
  <c r="I60" i="57"/>
  <c r="I59" i="57"/>
  <c r="I58" i="57"/>
  <c r="I57" i="57"/>
  <c r="I56" i="57"/>
  <c r="I55" i="57"/>
  <c r="I54" i="57"/>
  <c r="I53" i="57"/>
  <c r="I52" i="57"/>
  <c r="I50" i="57"/>
  <c r="I49" i="57"/>
  <c r="I48" i="57"/>
  <c r="H47" i="57"/>
  <c r="I47" i="57" s="1"/>
  <c r="H46" i="57"/>
  <c r="I46" i="57" s="1"/>
  <c r="I45" i="57"/>
  <c r="I44" i="57"/>
  <c r="I43" i="57"/>
  <c r="I42" i="57"/>
  <c r="H41" i="57"/>
  <c r="I41" i="57" s="1"/>
  <c r="H40" i="57"/>
  <c r="I40" i="57" s="1"/>
  <c r="H39" i="57"/>
  <c r="I39" i="57" s="1"/>
  <c r="I38" i="57"/>
  <c r="H37" i="57"/>
  <c r="I37" i="57" s="1"/>
  <c r="I36" i="57"/>
  <c r="I35" i="57"/>
  <c r="I34" i="57"/>
  <c r="I33" i="57"/>
  <c r="I32" i="57"/>
  <c r="I31" i="57"/>
  <c r="I30" i="57"/>
  <c r="I29" i="57"/>
  <c r="H28" i="57"/>
  <c r="I28" i="57" s="1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I5" i="57"/>
  <c r="I4" i="57"/>
  <c r="I3" i="57"/>
  <c r="I2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28" authorId="0" shapeId="0" xr:uid="{7151DA01-2D40-4412-80C5-4294997FFD43}">
      <text>
        <r>
          <rPr>
            <b/>
            <sz val="9"/>
            <color indexed="81"/>
            <rFont val="宋体"/>
            <family val="3"/>
            <charset val="134"/>
          </rPr>
          <t xml:space="preserve">9+6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1" authorId="0" shapeId="0" xr:uid="{191B12C8-8E11-4A0A-97C0-624F00A2F203}">
      <text>
        <r>
          <rPr>
            <b/>
            <sz val="9"/>
            <color indexed="81"/>
            <rFont val="宋体"/>
            <family val="3"/>
            <charset val="134"/>
          </rPr>
          <t>17+12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6" authorId="0" shapeId="0" xr:uid="{3B44B290-9A14-43D6-B93C-1F11533BB597}">
      <text>
        <r>
          <rPr>
            <b/>
            <sz val="9"/>
            <color indexed="81"/>
            <rFont val="宋体"/>
            <family val="3"/>
            <charset val="134"/>
          </rPr>
          <t>33+35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7" authorId="0" shapeId="0" xr:uid="{B33CEE0D-7C92-4C16-8DBB-1DE0E455D331}">
      <text>
        <r>
          <rPr>
            <b/>
            <sz val="9"/>
            <color indexed="81"/>
            <rFont val="宋体"/>
            <family val="3"/>
            <charset val="134"/>
          </rPr>
          <t>33+35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10" authorId="0" shapeId="0" xr:uid="{2B76E3BC-42B7-438B-8862-448C0C898C8D}">
      <text>
        <r>
          <rPr>
            <b/>
            <sz val="9"/>
            <color indexed="81"/>
            <rFont val="宋体"/>
            <family val="3"/>
            <charset val="134"/>
          </rPr>
          <t>2125/平方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11" authorId="0" shapeId="0" xr:uid="{A4961964-8C44-46C9-8EC2-E5BFC5D76318}">
      <text>
        <r>
          <rPr>
            <b/>
            <sz val="9"/>
            <color indexed="81"/>
            <rFont val="宋体"/>
            <family val="3"/>
            <charset val="134"/>
          </rPr>
          <t>9+6</t>
        </r>
      </text>
    </comment>
    <comment ref="H115" authorId="0" shapeId="0" xr:uid="{0EF8195B-7E53-48CA-AB7D-2BE2B1099861}">
      <text>
        <r>
          <rPr>
            <b/>
            <sz val="9"/>
            <color indexed="81"/>
            <rFont val="宋体"/>
            <family val="3"/>
            <charset val="134"/>
          </rPr>
          <t xml:space="preserve">￥6.4+￥6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66" authorId="0" shapeId="0" xr:uid="{FD18D471-D3E4-40FB-A9B2-3DA2B286964D}">
      <text>
        <r>
          <rPr>
            <sz val="9"/>
            <color indexed="81"/>
            <rFont val="宋体"/>
            <family val="3"/>
            <charset val="134"/>
          </rPr>
          <t xml:space="preserve">设备 小天鹅，不用包边抽绳
</t>
        </r>
      </text>
    </comment>
    <comment ref="D189" authorId="0" shapeId="0" xr:uid="{E5E464CF-47BF-40A3-B2EB-D644B61D9314}">
      <text>
        <r>
          <rPr>
            <b/>
            <sz val="9"/>
            <color indexed="81"/>
            <rFont val="宋体"/>
            <family val="3"/>
            <charset val="134"/>
          </rPr>
          <t>2024019 退回安，应该要进口扣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90" authorId="0" shapeId="0" xr:uid="{64E39AE3-EE21-4DC0-AC7B-8204E575E634}">
      <text>
        <r>
          <rPr>
            <b/>
            <sz val="9"/>
            <color indexed="81"/>
            <rFont val="宋体"/>
            <family val="3"/>
            <charset val="134"/>
          </rPr>
          <t>实际给勤峻1.5米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96" authorId="0" shapeId="0" xr:uid="{6FC485EA-CCFE-49B2-BB21-7A523D36D2BF}">
      <text>
        <r>
          <rPr>
            <b/>
            <sz val="9"/>
            <color indexed="81"/>
            <rFont val="宋体"/>
            <family val="3"/>
            <charset val="134"/>
          </rPr>
          <t>实际付5桶，退回2桶的货款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99" authorId="0" shapeId="0" xr:uid="{728F24E6-2E0E-47EB-9070-30A46F7A3009}">
      <text>
        <r>
          <rPr>
            <b/>
            <sz val="9"/>
            <color indexed="81"/>
            <rFont val="宋体"/>
            <family val="3"/>
            <charset val="134"/>
          </rPr>
          <t xml:space="preserve">16+10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00" authorId="0" shapeId="0" xr:uid="{3F878B8F-88C5-410B-A030-AD124786F546}">
      <text>
        <r>
          <rPr>
            <b/>
            <sz val="9"/>
            <color indexed="81"/>
            <rFont val="宋体"/>
            <family val="3"/>
            <charset val="134"/>
          </rPr>
          <t>20+15？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11" authorId="0" shapeId="0" xr:uid="{604D2EC0-638B-4765-9DAB-353B219FECF2}">
      <text>
        <r>
          <rPr>
            <b/>
            <sz val="9"/>
            <color indexed="81"/>
            <rFont val="宋体"/>
            <family val="3"/>
            <charset val="134"/>
          </rPr>
          <t>20241029：付3765，实际连同上一票是￥3675，多付￥90在以后订单用</t>
        </r>
      </text>
    </comment>
    <comment ref="E215" authorId="0" shapeId="0" xr:uid="{53155FE7-668E-46AA-B15B-D6C33BBBFB67}">
      <text>
        <r>
          <rPr>
            <sz val="9"/>
            <color indexed="81"/>
            <rFont val="宋体"/>
            <family val="3"/>
            <charset val="134"/>
          </rPr>
          <t xml:space="preserve">枕套 槽烫
</t>
        </r>
      </text>
    </comment>
    <comment ref="H221" authorId="0" shapeId="0" xr:uid="{32E6CFD6-796C-4C1E-BF70-058C89B44E68}">
      <text>
        <r>
          <rPr>
            <b/>
            <sz val="9"/>
            <color indexed="81"/>
            <rFont val="宋体"/>
            <family val="3"/>
            <charset val="134"/>
          </rPr>
          <t>33+35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5" authorId="0" shapeId="0" xr:uid="{0CA08C58-F58D-41A7-A8BF-A25543A7B768}">
      <text>
        <r>
          <rPr>
            <b/>
            <sz val="9"/>
            <color indexed="81"/>
            <rFont val="宋体"/>
            <family val="3"/>
            <charset val="134"/>
          </rPr>
          <t>特价申请￥7/米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6" authorId="0" shapeId="0" xr:uid="{3B253D4F-EC95-4B61-8FFB-DCF3E7C6C87D}">
      <text>
        <r>
          <rPr>
            <b/>
            <sz val="9"/>
            <color indexed="81"/>
            <rFont val="宋体"/>
            <family val="3"/>
            <charset val="134"/>
          </rPr>
          <t xml:space="preserve">14+8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7" authorId="0" shapeId="0" xr:uid="{401F62F8-DBC8-4099-BF47-703592A85B85}">
      <text>
        <r>
          <rPr>
            <b/>
            <sz val="9"/>
            <color indexed="81"/>
            <rFont val="宋体"/>
            <family val="3"/>
            <charset val="134"/>
          </rPr>
          <t>14+8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4" authorId="0" shapeId="0" xr:uid="{CCC1CE15-93BB-4455-8B95-6FC5C60347C9}">
      <text>
        <r>
          <rPr>
            <b/>
            <sz val="9"/>
            <color indexed="81"/>
            <rFont val="宋体"/>
            <family val="3"/>
            <charset val="134"/>
          </rPr>
          <t>20+15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59" authorId="0" shapeId="0" xr:uid="{550716F4-811D-4E8C-A94A-B51BC3196428}">
      <text>
        <r>
          <rPr>
            <b/>
            <sz val="9"/>
            <color indexed="81"/>
            <rFont val="宋体"/>
            <family val="3"/>
            <charset val="134"/>
          </rPr>
          <t>20+15</t>
        </r>
      </text>
    </comment>
    <comment ref="H260" authorId="0" shapeId="0" xr:uid="{0FE690EB-CE2B-4FAD-9BDD-30994F806E8C}">
      <text>
        <r>
          <rPr>
            <b/>
            <sz val="9"/>
            <color indexed="81"/>
            <rFont val="宋体"/>
            <family val="3"/>
            <charset val="134"/>
          </rPr>
          <t>20+15</t>
        </r>
      </text>
    </comment>
    <comment ref="H267" authorId="0" shapeId="0" xr:uid="{EEE72B39-BF8A-4156-AB3E-0C30A04CE742}">
      <text>
        <r>
          <rPr>
            <b/>
            <sz val="9"/>
            <color indexed="81"/>
            <rFont val="宋体"/>
            <family val="3"/>
            <charset val="134"/>
          </rPr>
          <t xml:space="preserve">15+6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68" authorId="0" shapeId="0" xr:uid="{5C9D9585-A7A3-4AE3-90C9-227E8AFF4C83}">
      <text>
        <r>
          <rPr>
            <b/>
            <sz val="9"/>
            <color indexed="81"/>
            <rFont val="宋体"/>
            <family val="3"/>
            <charset val="134"/>
          </rPr>
          <t>16+6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75" authorId="0" shapeId="0" xr:uid="{C4C59200-1431-402E-BB8B-49A55C2D36C0}">
      <text>
        <r>
          <rPr>
            <b/>
            <sz val="9"/>
            <color indexed="81"/>
            <rFont val="宋体"/>
            <family val="3"/>
            <charset val="134"/>
          </rPr>
          <t xml:space="preserve">6.5+6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95" authorId="0" shapeId="0" xr:uid="{F0249373-5596-4C93-A45F-0FD82AFF2260}">
      <text>
        <r>
          <rPr>
            <b/>
            <sz val="9"/>
            <color indexed="81"/>
            <rFont val="宋体"/>
            <family val="3"/>
            <charset val="134"/>
          </rPr>
          <t>26元*6.33 +12元 （22-10国产钢扣）；进口钢扣特价，以后都是￥25/对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24" authorId="0" shapeId="0" xr:uid="{85523CD8-F30E-4F4C-AA03-0FE3094EA8F2}">
      <text>
        <r>
          <rPr>
            <sz val="9"/>
            <color indexed="81"/>
            <rFont val="宋体"/>
            <family val="3"/>
            <charset val="134"/>
          </rPr>
          <t xml:space="preserve">2024-03-01：特价，怼徐莉俊
</t>
        </r>
      </text>
    </comment>
    <comment ref="K330" authorId="0" shapeId="0" xr:uid="{B06A609A-986C-411E-AD66-D3228D812082}">
      <text>
        <r>
          <rPr>
            <b/>
            <sz val="9"/>
            <color indexed="81"/>
            <rFont val="宋体"/>
            <family val="3"/>
            <charset val="134"/>
          </rPr>
          <t>￥13，实际客户支付；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40" authorId="0" shapeId="0" xr:uid="{AA00456C-3026-48B5-83E2-A1217CC4539B}">
      <text>
        <r>
          <rPr>
            <b/>
            <sz val="9"/>
            <color indexed="81"/>
            <rFont val="宋体"/>
            <family val="3"/>
            <charset val="134"/>
          </rPr>
          <t>实际运费240+200王雷红包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42" authorId="0" shapeId="0" xr:uid="{2E3D7515-6F35-46C1-B44F-4C397B877DCB}">
      <text>
        <r>
          <rPr>
            <b/>
            <sz val="9"/>
            <color indexed="81"/>
            <rFont val="宋体"/>
            <family val="3"/>
            <charset val="134"/>
          </rPr>
          <t>运费285 代收代付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46" authorId="0" shapeId="0" xr:uid="{29CD7EE0-D55F-4458-8B38-729BBC759828}">
      <text>
        <r>
          <rPr>
            <b/>
            <sz val="9"/>
            <color indexed="81"/>
            <rFont val="宋体"/>
            <family val="3"/>
            <charset val="134"/>
          </rPr>
          <t>13+10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47" authorId="0" shapeId="0" xr:uid="{6CA20352-DC3E-4B83-B34B-4E5FED0B8E0D}">
      <text>
        <r>
          <rPr>
            <b/>
            <sz val="9"/>
            <color indexed="81"/>
            <rFont val="宋体"/>
            <family val="3"/>
            <charset val="134"/>
          </rPr>
          <t>差额按25%税点后返回</t>
        </r>
      </text>
    </comment>
    <comment ref="H358" authorId="0" shapeId="0" xr:uid="{EEA4A5E3-308A-428B-AE40-7CB8200BB63D}">
      <text>
        <r>
          <rPr>
            <b/>
            <sz val="9"/>
            <color indexed="81"/>
            <rFont val="宋体"/>
            <family val="3"/>
            <charset val="134"/>
          </rPr>
          <t>90+6</t>
        </r>
      </text>
    </comment>
    <comment ref="K369" authorId="0" shapeId="0" xr:uid="{7DB07368-C157-4E35-90A8-291F29435E22}">
      <text>
        <r>
          <rPr>
            <b/>
            <sz val="9"/>
            <color indexed="81"/>
            <rFont val="宋体"/>
            <family val="3"/>
            <charset val="134"/>
          </rPr>
          <t>110 代收代付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73" authorId="0" shapeId="0" xr:uid="{1A51E06A-19CB-49FD-BAE3-D5A16CEAC987}">
      <text>
        <r>
          <rPr>
            <b/>
            <sz val="9"/>
            <color indexed="81"/>
            <rFont val="宋体"/>
            <family val="3"/>
            <charset val="134"/>
          </rPr>
          <t>发三块2米的全门幅涤纶毡，运费到付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73" authorId="0" shapeId="0" xr:uid="{5038D04B-23E3-4006-B58D-62A9D6BC07AD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374" authorId="0" shapeId="0" xr:uid="{4AAA1A62-CFAF-4649-9F41-07EB7132F060}">
      <text>
        <r>
          <rPr>
            <b/>
            <sz val="9"/>
            <color indexed="81"/>
            <rFont val="宋体"/>
            <family val="3"/>
            <charset val="134"/>
          </rPr>
          <t>直接城市之星到供应商奉贤去提货 后再发客户； 如果先发安德鲁有额外￥260运费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74" authorId="0" shapeId="0" xr:uid="{B7692274-5E3F-41C2-BBFA-E223B19641EB}">
      <text>
        <r>
          <rPr>
            <sz val="9"/>
            <color indexed="81"/>
            <rFont val="宋体"/>
            <family val="3"/>
            <charset val="134"/>
          </rPr>
          <t xml:space="preserve">￥380； 直接城市之星到供应商奉贤去提货 后再发客户； 如果先发安德鲁有额外￥260运费
</t>
        </r>
      </text>
    </comment>
    <comment ref="H382" authorId="0" shapeId="0" xr:uid="{A1088E1D-B308-4F14-8C33-E9917686677D}">
      <text>
        <r>
          <rPr>
            <b/>
            <sz val="9"/>
            <color indexed="81"/>
            <rFont val="宋体"/>
            <family val="3"/>
            <charset val="134"/>
          </rPr>
          <t>90+6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83" authorId="0" shapeId="0" xr:uid="{4FB6A805-213C-499A-90A1-A04A1FEF3AD7}">
      <text>
        <r>
          <rPr>
            <b/>
            <sz val="9"/>
            <color indexed="81"/>
            <rFont val="宋体"/>
            <family val="3"/>
            <charset val="134"/>
          </rPr>
          <t>开票不含运费 或含运费不开票；最终51条上门提货不开票是￥2200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85" authorId="0" shapeId="0" xr:uid="{AAC07462-9A8C-49E7-B1FF-B4F4CD743016}">
      <text>
        <r>
          <rPr>
            <b/>
            <sz val="9"/>
            <color indexed="81"/>
            <rFont val="宋体"/>
            <family val="3"/>
            <charset val="134"/>
          </rPr>
          <t>17+10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99" authorId="0" shapeId="0" xr:uid="{D2F754F9-C6B3-4FF9-AA6A-FB0A120AD804}">
      <text>
        <r>
          <rPr>
            <b/>
            <sz val="9"/>
            <color indexed="81"/>
            <rFont val="宋体"/>
            <family val="3"/>
            <charset val="134"/>
          </rPr>
          <t>进口钢扣￥26+15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07" authorId="0" shapeId="0" xr:uid="{E71191E0-6534-4F9C-851C-0DBA3A5E0000}">
      <text>
        <r>
          <rPr>
            <b/>
            <sz val="9"/>
            <color indexed="81"/>
            <rFont val="宋体"/>
            <family val="3"/>
            <charset val="134"/>
          </rPr>
          <t>安德鲁开票单号为 21236</t>
        </r>
      </text>
    </comment>
    <comment ref="H408" authorId="0" shapeId="0" xr:uid="{7062CE7B-7E2D-4856-B4FC-E48EA73B49EF}">
      <text>
        <r>
          <rPr>
            <b/>
            <sz val="9"/>
            <color indexed="81"/>
            <rFont val="宋体"/>
            <family val="3"/>
            <charset val="134"/>
          </rPr>
          <t>￥2125/平方； 原来要涨4%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35" authorId="0" shapeId="0" xr:uid="{8D3EBF87-80E0-40EC-AFB4-C6BC0B44D514}">
      <text>
        <r>
          <rPr>
            <b/>
            <sz val="9"/>
            <color indexed="81"/>
            <rFont val="宋体"/>
            <family val="3"/>
            <charset val="134"/>
          </rPr>
          <t>24+10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36" authorId="0" shapeId="0" xr:uid="{BA1E7883-B38F-4ADB-9F63-051064642184}">
      <text>
        <r>
          <rPr>
            <b/>
            <sz val="9"/>
            <color indexed="81"/>
            <rFont val="宋体"/>
            <family val="3"/>
            <charset val="134"/>
          </rPr>
          <t>24+10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37" authorId="0" shapeId="0" xr:uid="{58530F65-9351-4F87-9263-470BB5A0564F}">
      <text>
        <r>
          <rPr>
            <b/>
            <sz val="9"/>
            <color indexed="81"/>
            <rFont val="宋体"/>
            <family val="3"/>
            <charset val="134"/>
          </rPr>
          <t>13+10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40" authorId="0" shapeId="0" xr:uid="{D5E56118-E526-45D0-9DB9-FBFB221817B2}">
      <text>
        <r>
          <rPr>
            <b/>
            <sz val="9"/>
            <color indexed="81"/>
            <rFont val="宋体"/>
            <family val="3"/>
            <charset val="134"/>
          </rPr>
          <t>16+10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73" authorId="0" shapeId="0" xr:uid="{DAD3C41A-2D61-4FA8-8CDF-FBEC8272FFF7}">
      <text>
        <r>
          <rPr>
            <b/>
            <sz val="9"/>
            <color indexed="81"/>
            <rFont val="宋体"/>
            <family val="3"/>
            <charset val="134"/>
          </rPr>
          <t xml:space="preserve">原毡3.38米门幅， 门幅3.38米以内的都按￥1850/米计算；这个尺寸 门幅可以当长度，布卷的长度方向 裁剪客户要的门幅宽度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504" authorId="0" shapeId="0" xr:uid="{55D6B372-CD93-4FD8-BEED-04C8A2225C6E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537" authorId="0" shapeId="0" xr:uid="{C5930138-2279-430C-B4CD-FF3C8E920A5A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581" authorId="0" shapeId="0" xr:uid="{A6CF2F9D-E004-41AE-8F17-9936252CE04D}">
      <text>
        <r>
          <rPr>
            <b/>
            <sz val="9"/>
            <color indexed="81"/>
            <rFont val="宋体"/>
            <family val="3"/>
            <charset val="134"/>
          </rPr>
          <t>22+10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23" authorId="0" shapeId="0" xr:uid="{CB6379B9-DDF0-49E3-8015-A91ECF5A5687}">
      <text>
        <r>
          <rPr>
            <b/>
            <sz val="9"/>
            <color indexed="81"/>
            <rFont val="宋体"/>
            <family val="3"/>
            <charset val="134"/>
          </rPr>
          <t>16+6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24" authorId="0" shapeId="0" xr:uid="{0C8F583B-2799-482A-B781-6DA34A5B7AF8}">
      <text>
        <r>
          <rPr>
            <b/>
            <sz val="9"/>
            <color indexed="81"/>
            <rFont val="宋体"/>
            <family val="3"/>
            <charset val="134"/>
          </rPr>
          <t>16+6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25" authorId="0" shapeId="0" xr:uid="{4B522AA8-AC7C-4C93-BB04-740195B1B837}">
      <text>
        <r>
          <rPr>
            <b/>
            <sz val="9"/>
            <color indexed="81"/>
            <rFont val="宋体"/>
            <family val="3"/>
            <charset val="134"/>
          </rPr>
          <t>16+6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29" authorId="0" shapeId="0" xr:uid="{AE9058A2-A6ED-47EE-AB61-9F313F7F3A4C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30" authorId="0" shapeId="0" xr:uid="{8030A33E-B6F0-468F-91E6-CFA061A5D11A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41" authorId="0" shapeId="0" xr:uid="{69B2A064-FC92-4186-A90F-55A13116ED6D}">
      <text>
        <r>
          <rPr>
            <b/>
            <sz val="9"/>
            <color indexed="81"/>
            <rFont val="宋体"/>
            <family val="3"/>
            <charset val="134"/>
          </rPr>
          <t xml:space="preserve">24+10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42" authorId="0" shapeId="0" xr:uid="{3F24AF30-F35B-4AF6-A9BE-527B74107CEB}">
      <text>
        <r>
          <rPr>
            <b/>
            <sz val="9"/>
            <color indexed="81"/>
            <rFont val="宋体"/>
            <family val="3"/>
            <charset val="134"/>
          </rPr>
          <t xml:space="preserve">24+10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64" authorId="0" shapeId="0" xr:uid="{BAE94F57-2FD7-4693-AA4B-65FC8EECFC35}">
      <text>
        <r>
          <rPr>
            <b/>
            <sz val="9"/>
            <color indexed="81"/>
            <rFont val="宋体"/>
            <family val="3"/>
            <charset val="134"/>
          </rPr>
          <t>￥6.5/米含税=￥110.5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83" authorId="0" shapeId="0" xr:uid="{4C3ED4C8-95C1-441B-8E24-ABD3CED5B147}">
      <text>
        <r>
          <rPr>
            <b/>
            <sz val="9"/>
            <color indexed="81"/>
            <rFont val="宋体"/>
            <family val="3"/>
            <charset val="134"/>
          </rPr>
          <t>MANDY工微，光带是按￥25/米；
 后面的芳纶带工单少￥200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685" authorId="0" shapeId="0" xr:uid="{DA563DDC-875A-4112-B0DC-35698F7D804C}">
      <text>
        <r>
          <rPr>
            <b/>
            <sz val="9"/>
            <color indexed="81"/>
            <rFont val="宋体"/>
            <family val="3"/>
            <charset val="134"/>
          </rPr>
          <t>20240423：32+20，但是这个价格没有考虑额外的裁切成本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704" authorId="0" shapeId="0" xr:uid="{ADED0692-3C71-4028-AB04-06495B549924}">
      <text>
        <r>
          <rPr>
            <b/>
            <sz val="9"/>
            <color indexed="81"/>
            <rFont val="宋体"/>
            <family val="3"/>
            <charset val="134"/>
          </rPr>
          <t>芳纶￥205/平方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724" authorId="0" shapeId="0" xr:uid="{A672A118-9B62-420D-9114-FCE6904D4DDC}">
      <text>
        <r>
          <rPr>
            <b/>
            <sz val="9"/>
            <color indexed="81"/>
            <rFont val="宋体"/>
            <family val="3"/>
            <charset val="134"/>
          </rPr>
          <t>正常是￥7.5/米不开票自提价； 75mm是一半的价格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725" authorId="0" shapeId="0" xr:uid="{39A964D4-2D5A-41BB-B57C-B140DF7D287F}">
      <text>
        <r>
          <rPr>
            <b/>
            <sz val="9"/>
            <color indexed="81"/>
            <rFont val="宋体"/>
            <family val="3"/>
            <charset val="134"/>
          </rPr>
          <t>正常是￥7.5/米不开票自提价； 75mm是一半的价格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733" authorId="0" shapeId="0" xr:uid="{FFFE1381-F802-46DE-8B95-ACDF608D3FAB}">
      <text>
        <r>
          <rPr>
            <sz val="9"/>
            <color indexed="81"/>
            <rFont val="宋体"/>
            <family val="3"/>
            <charset val="134"/>
          </rPr>
          <t xml:space="preserve">实际是26/米，3-18日MANDY工作微发智锐工微
</t>
        </r>
      </text>
    </comment>
    <comment ref="H741" authorId="0" shapeId="0" xr:uid="{648C506E-B4AD-4EBD-A38B-81E48E102664}">
      <text>
        <r>
          <rPr>
            <b/>
            <sz val="9"/>
            <color indexed="81"/>
            <rFont val="宋体"/>
            <family val="3"/>
            <charset val="134"/>
          </rPr>
          <t xml:space="preserve">90+6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751" authorId="0" shapeId="0" xr:uid="{CE796749-CB16-40E0-BFF1-0FF0A187A04A}">
      <text>
        <r>
          <rPr>
            <b/>
            <sz val="9"/>
            <color indexed="81"/>
            <rFont val="宋体"/>
            <family val="3"/>
            <charset val="134"/>
          </rPr>
          <t>20240507 先发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752" authorId="0" shapeId="0" xr:uid="{83424571-D375-4921-B880-1DCA7BC76257}">
      <text>
        <r>
          <rPr>
            <b/>
            <sz val="9"/>
            <color indexed="81"/>
            <rFont val="宋体"/>
            <family val="3"/>
            <charset val="134"/>
          </rPr>
          <t>等货到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753" authorId="0" shapeId="0" xr:uid="{BCE398EC-E854-462C-B472-37CE965E0DD5}">
      <text>
        <r>
          <rPr>
            <b/>
            <sz val="9"/>
            <color indexed="81"/>
            <rFont val="宋体"/>
            <family val="3"/>
            <charset val="134"/>
          </rPr>
          <t>20240507 先发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768" authorId="0" shapeId="0" xr:uid="{D64AF6A3-3E6E-4684-9D41-EC9AFB09723C}">
      <text>
        <r>
          <rPr>
            <b/>
            <sz val="9"/>
            <color indexed="81"/>
            <rFont val="宋体"/>
            <family val="3"/>
            <charset val="134"/>
          </rPr>
          <t>进口钢扣￥26+￥15进口钢扣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781" authorId="0" shapeId="0" xr:uid="{DF9D7896-D3B9-4406-B354-6C53F8C4E74A}">
      <text>
        <r>
          <rPr>
            <sz val="9"/>
            <color indexed="81"/>
            <rFont val="宋体"/>
            <family val="3"/>
            <charset val="134"/>
          </rPr>
          <t xml:space="preserve">replace PO:23333
</t>
        </r>
      </text>
    </comment>
    <comment ref="D808" authorId="0" shapeId="0" xr:uid="{80C9871F-7826-4653-916F-F44D9EAE7BE1}">
      <text>
        <r>
          <rPr>
            <b/>
            <sz val="9"/>
            <color indexed="81"/>
            <rFont val="宋体"/>
            <family val="3"/>
            <charset val="134"/>
          </rPr>
          <t>以后大货按￥510/卷进行</t>
        </r>
      </text>
    </comment>
    <comment ref="H818" authorId="0" shapeId="0" xr:uid="{E1385370-9A66-413D-A914-ADE13F37115B}">
      <text>
        <r>
          <rPr>
            <b/>
            <sz val="9"/>
            <color indexed="81"/>
            <rFont val="宋体"/>
            <family val="3"/>
            <charset val="134"/>
          </rPr>
          <t>￥17/米+10/钢扣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826" authorId="0" shapeId="0" xr:uid="{CE2CC032-771F-4F4A-8035-86CF0E754890}">
      <text>
        <r>
          <rPr>
            <b/>
            <sz val="9"/>
            <color indexed="81"/>
            <rFont val="宋体"/>
            <family val="3"/>
            <charset val="134"/>
          </rPr>
          <t>13+10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845" authorId="0" shapeId="0" xr:uid="{94191DC3-8BDE-437E-918F-03668C0505B7}">
      <text>
        <r>
          <rPr>
            <b/>
            <sz val="9"/>
            <color indexed="81"/>
            <rFont val="宋体"/>
            <family val="3"/>
            <charset val="134"/>
          </rPr>
          <t>开票自提￥7.5</t>
        </r>
        <r>
          <rPr>
            <sz val="9"/>
            <color indexed="81"/>
            <rFont val="宋体"/>
            <family val="3"/>
            <charset val="134"/>
          </rPr>
          <t xml:space="preserve">
最终不开票2款合计按￥1400 </t>
        </r>
      </text>
    </comment>
    <comment ref="H846" authorId="0" shapeId="0" xr:uid="{54280DB2-130F-4E7C-8225-DCE8BADE94F4}">
      <text>
        <r>
          <rPr>
            <b/>
            <sz val="9"/>
            <color indexed="81"/>
            <rFont val="宋体"/>
            <family val="3"/>
            <charset val="134"/>
          </rPr>
          <t>开票自提 ￥6.5</t>
        </r>
      </text>
    </comment>
    <comment ref="H875" authorId="0" shapeId="0" xr:uid="{EA34E719-7683-4586-9E02-793801A0C436}">
      <text>
        <r>
          <rPr>
            <b/>
            <sz val="9"/>
            <color indexed="81"/>
            <rFont val="宋体"/>
            <family val="3"/>
            <charset val="134"/>
          </rPr>
          <t xml:space="preserve">￥15+6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877" authorId="0" shapeId="0" xr:uid="{118E8F15-9FC7-4E87-A57F-C82A2E0E4BAA}">
      <text>
        <r>
          <rPr>
            <b/>
            <sz val="9"/>
            <color indexed="81"/>
            <rFont val="宋体"/>
            <family val="3"/>
            <charset val="134"/>
          </rPr>
          <t>￥90+6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886" authorId="0" shapeId="0" xr:uid="{121B1FA6-4CF8-4831-99A6-76A7DFD88BC4}">
      <text>
        <r>
          <rPr>
            <sz val="9"/>
            <color indexed="81"/>
            <rFont val="宋体"/>
            <family val="3"/>
            <charset val="134"/>
          </rPr>
          <t xml:space="preserve">不开票按合计￥1200
</t>
        </r>
      </text>
    </comment>
    <comment ref="H889" authorId="0" shapeId="0" xr:uid="{F8B95C45-AFD0-4987-9AEB-AEF28EF012E9}">
      <text>
        <r>
          <rPr>
            <sz val="9"/>
            <color indexed="81"/>
            <rFont val="宋体"/>
            <family val="3"/>
            <charset val="134"/>
          </rPr>
          <t xml:space="preserve">100米=28kg
</t>
        </r>
      </text>
    </comment>
    <comment ref="H902" authorId="0" shapeId="0" xr:uid="{F0AC0AAE-9324-4113-B2C6-727254583795}">
      <text>
        <r>
          <rPr>
            <b/>
            <sz val="9"/>
            <color indexed="81"/>
            <rFont val="宋体"/>
            <family val="3"/>
            <charset val="134"/>
          </rPr>
          <t>实际合计￥790不开票不含运费 ； 100m=28kg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919" authorId="0" shapeId="0" xr:uid="{0A942E75-7B10-4297-B4A7-3254979998B0}">
      <text>
        <r>
          <rPr>
            <sz val="9"/>
            <color indexed="81"/>
            <rFont val="宋体"/>
            <family val="3"/>
            <charset val="134"/>
          </rPr>
          <t xml:space="preserve">数量少，2卷￥35/卷不能含运费
</t>
        </r>
      </text>
    </comment>
    <comment ref="H940" authorId="0" shapeId="0" xr:uid="{0EFAA788-4AAA-4576-8038-A1A0F8867EC6}">
      <text>
        <r>
          <rPr>
            <b/>
            <sz val="9"/>
            <color indexed="81"/>
            <rFont val="宋体"/>
            <family val="3"/>
            <charset val="134"/>
          </rPr>
          <t>只有加工费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954" authorId="0" shapeId="0" xr:uid="{83A5CF00-2384-441D-B225-DE44DFC21ED8}">
      <text>
        <r>
          <rPr>
            <b/>
            <sz val="9"/>
            <color indexed="81"/>
            <rFont val="宋体"/>
            <family val="3"/>
            <charset val="134"/>
          </rPr>
          <t>90+6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974" authorId="0" shapeId="0" xr:uid="{16614436-1682-4961-92AA-B926161AE700}">
      <text>
        <r>
          <rPr>
            <b/>
            <sz val="9"/>
            <color indexed="81"/>
            <rFont val="宋体"/>
            <family val="3"/>
            <charset val="134"/>
          </rPr>
          <t>13+10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975" authorId="0" shapeId="0" xr:uid="{AE4A6195-6F5D-406A-A364-82DA5F5B9256}">
      <text>
        <r>
          <rPr>
            <b/>
            <sz val="9"/>
            <color indexed="81"/>
            <rFont val="宋体"/>
            <family val="3"/>
            <charset val="134"/>
          </rPr>
          <t>12元/工费含扣</t>
        </r>
      </text>
    </comment>
  </commentList>
</comments>
</file>

<file path=xl/sharedStrings.xml><?xml version="1.0" encoding="utf-8"?>
<sst xmlns="http://schemas.openxmlformats.org/spreadsheetml/2006/main" count="5481" uniqueCount="1084">
  <si>
    <t>卷</t>
    <phoneticPr fontId="2" type="noConversion"/>
  </si>
  <si>
    <t>糙面带</t>
    <phoneticPr fontId="2" type="noConversion"/>
  </si>
  <si>
    <t>米</t>
    <phoneticPr fontId="2" type="noConversion"/>
  </si>
  <si>
    <t>张</t>
    <phoneticPr fontId="2" type="noConversion"/>
  </si>
  <si>
    <t>条</t>
  </si>
  <si>
    <t>150*1545mm</t>
    <phoneticPr fontId="2" type="noConversion"/>
  </si>
  <si>
    <t>条</t>
    <phoneticPr fontId="2" type="noConversion"/>
  </si>
  <si>
    <t>资中县军创洗涤服务中心（内江市中区明洁劳务服务）</t>
  </si>
  <si>
    <t>米</t>
    <phoneticPr fontId="1" type="noConversion"/>
  </si>
  <si>
    <t>淡绿色无缝带</t>
    <phoneticPr fontId="2" type="noConversion"/>
  </si>
  <si>
    <t>根</t>
    <phoneticPr fontId="2" type="noConversion"/>
  </si>
  <si>
    <t>成都宏林洗涤有限公司</t>
  </si>
  <si>
    <t>个</t>
    <phoneticPr fontId="2" type="noConversion"/>
  </si>
  <si>
    <t>箱</t>
    <phoneticPr fontId="2" type="noConversion"/>
  </si>
  <si>
    <t>高温蜡粉</t>
    <phoneticPr fontId="2" type="noConversion"/>
  </si>
  <si>
    <t>上海恒裕</t>
    <phoneticPr fontId="2" type="noConversion"/>
  </si>
  <si>
    <t>青岛美瑞泰洗涤服务科技有限公司</t>
  </si>
  <si>
    <t>桶</t>
  </si>
  <si>
    <t>仁护生医疗科技有限公司</t>
    <phoneticPr fontId="2" type="noConversion"/>
  </si>
  <si>
    <t>上海超洁智联科技有限公司</t>
    <phoneticPr fontId="2" type="noConversion"/>
  </si>
  <si>
    <t>桶</t>
    <phoneticPr fontId="2" type="noConversion"/>
  </si>
  <si>
    <t>陕西金河洗涤有限公司</t>
  </si>
  <si>
    <t>国药朗洁（济南）医疗消毒供应有限公司</t>
  </si>
  <si>
    <t>宁波市大象清洗服务有限公司</t>
  </si>
  <si>
    <t>惠州市新天亮洗洁有限公司</t>
  </si>
  <si>
    <t>运城清雅清洁服务有限公司</t>
  </si>
  <si>
    <t>杭州开元之江清洗连锁有限公司</t>
  </si>
  <si>
    <t>数量</t>
  </si>
  <si>
    <t>金马永益（苏州）洗涤有限公司</t>
    <phoneticPr fontId="2" type="noConversion"/>
  </si>
  <si>
    <t>盒</t>
    <phoneticPr fontId="2" type="noConversion"/>
  </si>
  <si>
    <t>？？</t>
    <phoneticPr fontId="1" type="noConversion"/>
  </si>
  <si>
    <t>JTX600导向带</t>
    <phoneticPr fontId="2" type="noConversion"/>
  </si>
  <si>
    <t>广州市翔洁洗涤有限公司</t>
  </si>
  <si>
    <t>蓝线全棉带</t>
    <phoneticPr fontId="2" type="noConversion"/>
  </si>
  <si>
    <t>单位</t>
  </si>
  <si>
    <t>上海仕操洗涤有限公司</t>
    <phoneticPr fontId="2" type="noConversion"/>
  </si>
  <si>
    <t>美国小地球蜡粉</t>
    <phoneticPr fontId="2" type="noConversion"/>
  </si>
  <si>
    <t>惠州市新天亮洗洁有限公司</t>
    <phoneticPr fontId="1" type="noConversion"/>
  </si>
  <si>
    <t>规格</t>
  </si>
  <si>
    <t>对</t>
    <phoneticPr fontId="2" type="noConversion"/>
  </si>
  <si>
    <t>合肥安施洗涤设备有限公司</t>
    <phoneticPr fontId="1" type="noConversion"/>
  </si>
  <si>
    <t>东莞市正宏洗涤设备有限公司</t>
  </si>
  <si>
    <t>浙江利溪环保工程有限公司</t>
  </si>
  <si>
    <t>深圳市华昊贸易有限公司</t>
  </si>
  <si>
    <t>宁波永捷洗涤设备有限公司</t>
  </si>
  <si>
    <t>广西南宁宇极机械设备有限公司</t>
  </si>
  <si>
    <t>合肥安施洗涤设备有限公司</t>
  </si>
  <si>
    <t>深圳市福田区中航洗涤设备商行</t>
  </si>
  <si>
    <t>米</t>
  </si>
  <si>
    <t>个</t>
  </si>
  <si>
    <t>三亚贝尔特智能科技有限公司</t>
  </si>
  <si>
    <t>T900 AID 毛毡，包边缝合</t>
  </si>
  <si>
    <t>湖南佰泽贸易有限公司</t>
  </si>
  <si>
    <t>广州壹智帮德机电设备有限公司</t>
  </si>
  <si>
    <t>广州市再博机械设备有限公司</t>
  </si>
  <si>
    <t>100 码=91.44</t>
  </si>
  <si>
    <t>盒</t>
  </si>
  <si>
    <t>四川圣安洁尔洗涤服务有限公司</t>
  </si>
  <si>
    <t>深圳市帝俊酒店用品有限公司</t>
  </si>
  <si>
    <t>毛毡带</t>
  </si>
  <si>
    <t>22.5公斤/桶</t>
  </si>
  <si>
    <t>厦门市霍夫曼机械设备有限公司</t>
  </si>
  <si>
    <t>广东玛仕洗涤有限公司</t>
  </si>
  <si>
    <t>夹机垫</t>
  </si>
  <si>
    <t>佛山市洗白白洗涤有限公司</t>
  </si>
  <si>
    <t>折叠机防静电带</t>
  </si>
  <si>
    <t>海口九源酒店设备维修有限公司</t>
  </si>
  <si>
    <t>杭州宝盛水博园大酒店有限公司</t>
  </si>
  <si>
    <t>张家港市锦丰镇诚美洗涤服务中心</t>
  </si>
  <si>
    <t>套</t>
  </si>
  <si>
    <t>3.6*7.5米*2张</t>
  </si>
  <si>
    <t>深圳市恒富商用设备有限公司</t>
  </si>
  <si>
    <t>成都净布洗涤有限公司</t>
  </si>
  <si>
    <t>泰州市建鸿物联科技服务有限公司</t>
  </si>
  <si>
    <t>昆明易为机电</t>
  </si>
  <si>
    <t>抽绳式水洗网袋</t>
  </si>
  <si>
    <t>红线全棉带</t>
  </si>
  <si>
    <t>50*520mm</t>
  </si>
  <si>
    <t>西安汉诺机电设备有限公司</t>
  </si>
  <si>
    <t>珠海市东骏名仕洗衣有限公司</t>
  </si>
  <si>
    <t>不锈钢钢扣</t>
  </si>
  <si>
    <t>50mm/对</t>
  </si>
  <si>
    <t>对</t>
  </si>
  <si>
    <t>进口塑料穿销</t>
  </si>
  <si>
    <t>850g 涤纶芳纶复合 AID 毛毡，包边缝合</t>
  </si>
  <si>
    <t>贵阳美洁贸易有限公司</t>
  </si>
  <si>
    <t>济南得力机械设备有限公司</t>
  </si>
  <si>
    <t>四川宸宇洗涤服务有限公司</t>
  </si>
  <si>
    <t>北京创新古道清洁科技有限公司</t>
  </si>
  <si>
    <t>扣接打孔防滑条毛毡型送料带缝制防滑条白色</t>
  </si>
  <si>
    <t>68X3300mm</t>
  </si>
  <si>
    <t>云南标志机电设备有限公司</t>
  </si>
  <si>
    <t>24*36 英寸</t>
  </si>
  <si>
    <t>日期</t>
  </si>
  <si>
    <t>代码</t>
  </si>
  <si>
    <t>客人</t>
  </si>
  <si>
    <t>产品</t>
  </si>
  <si>
    <t>采购单价 含税</t>
  </si>
  <si>
    <t>采购总价</t>
  </si>
  <si>
    <t>耐高温包辊毡套</t>
  </si>
  <si>
    <t>毛毡规格3450×860×450g/㎡高温包布规格3480×1550×0.5</t>
  </si>
  <si>
    <t>北京金丰远大商贸有限公司</t>
  </si>
  <si>
    <t>广州市海珠区四海酒店用品商行</t>
  </si>
  <si>
    <t>50*3800mm</t>
  </si>
  <si>
    <t>沈阳汇隆洗涤设备有限公司</t>
  </si>
  <si>
    <t>成都克林倍洁航空用品有限公司</t>
  </si>
  <si>
    <t>黑龙江航星机械设备经销有限公司</t>
  </si>
  <si>
    <t>50*7050mm</t>
  </si>
  <si>
    <t>美国1/2导向带</t>
  </si>
  <si>
    <t>长沙赛航机电设备有限公司</t>
    <phoneticPr fontId="2" type="noConversion"/>
  </si>
  <si>
    <t>400米/卷</t>
    <phoneticPr fontId="2" type="noConversion"/>
  </si>
  <si>
    <t>150*6070mm</t>
    <phoneticPr fontId="2" type="noConversion"/>
  </si>
  <si>
    <t>安徽恒净机电设备有限公司</t>
    <phoneticPr fontId="2" type="noConversion"/>
  </si>
  <si>
    <t>100 码=91.44</t>
    <phoneticPr fontId="2" type="noConversion"/>
  </si>
  <si>
    <t>新型棉橡胶带</t>
    <phoneticPr fontId="2" type="noConversion"/>
  </si>
  <si>
    <t>棉橡胶带</t>
    <phoneticPr fontId="2" type="noConversion"/>
  </si>
  <si>
    <t>浙江利溪环保工程有限公司</t>
    <phoneticPr fontId="2" type="noConversion"/>
  </si>
  <si>
    <t>宿迁市日新洗涤服务有限公司</t>
    <phoneticPr fontId="2" type="noConversion"/>
  </si>
  <si>
    <t>墨绿色菱形带</t>
    <phoneticPr fontId="2" type="noConversion"/>
  </si>
  <si>
    <t>内蒙古鑫北源洗涤科技有限公司</t>
    <phoneticPr fontId="2" type="noConversion"/>
  </si>
  <si>
    <t>3.6*7.5米*2张</t>
    <phoneticPr fontId="2" type="noConversion"/>
  </si>
  <si>
    <t>武汉坤腾洗涤有限公司</t>
    <phoneticPr fontId="2" type="noConversion"/>
  </si>
  <si>
    <t>T900 AID 毛毡，包边缝合</t>
    <phoneticPr fontId="2" type="noConversion"/>
  </si>
  <si>
    <t>3.3*5.2米*2张</t>
    <phoneticPr fontId="2" type="noConversion"/>
  </si>
  <si>
    <t>3.6*7.6米*3张</t>
    <phoneticPr fontId="2" type="noConversion"/>
  </si>
  <si>
    <t>毛毡带</t>
    <phoneticPr fontId="2" type="noConversion"/>
  </si>
  <si>
    <t>65*2370mm</t>
    <phoneticPr fontId="2" type="noConversion"/>
  </si>
  <si>
    <t>3.6*7.5米*3张</t>
    <phoneticPr fontId="2" type="noConversion"/>
  </si>
  <si>
    <t>1.7*1.5米</t>
    <phoneticPr fontId="2" type="noConversion"/>
  </si>
  <si>
    <t>红线全棉带</t>
    <phoneticPr fontId="2" type="noConversion"/>
  </si>
  <si>
    <t>PONY夹机垫</t>
    <phoneticPr fontId="2" type="noConversion"/>
  </si>
  <si>
    <t>50*494mm</t>
  </si>
  <si>
    <t>英国蜡粉</t>
    <phoneticPr fontId="2" type="noConversion"/>
  </si>
  <si>
    <t>20公斤/纸箱</t>
    <phoneticPr fontId="2" type="noConversion"/>
  </si>
  <si>
    <t>1.7*1.55米</t>
    <phoneticPr fontId="2" type="noConversion"/>
  </si>
  <si>
    <t>英国蜡粉-无锡发</t>
    <phoneticPr fontId="2" type="noConversion"/>
  </si>
  <si>
    <t>抽绳式水洗网袋</t>
    <phoneticPr fontId="2" type="noConversion"/>
  </si>
  <si>
    <t>60*90cm</t>
    <phoneticPr fontId="2" type="noConversion"/>
  </si>
  <si>
    <t>22.5公斤/桶</t>
    <phoneticPr fontId="2" type="noConversion"/>
  </si>
  <si>
    <t>德国高温蜡粉</t>
    <phoneticPr fontId="2" type="noConversion"/>
  </si>
  <si>
    <t xml:space="preserve">广州硕朗机械设备有限公司 </t>
  </si>
  <si>
    <t>3.6*5.2米*6张</t>
    <phoneticPr fontId="2" type="noConversion"/>
  </si>
  <si>
    <t>JTX600导向带 -无锡发</t>
    <phoneticPr fontId="2" type="noConversion"/>
  </si>
  <si>
    <t>50mm</t>
    <phoneticPr fontId="2" type="noConversion"/>
  </si>
  <si>
    <t>深圳市洁力士化工产品有限公司</t>
    <phoneticPr fontId="2" type="noConversion"/>
  </si>
  <si>
    <t>武汉市江岸区亿瀚酒店用品经营部</t>
    <phoneticPr fontId="2" type="noConversion"/>
  </si>
  <si>
    <t>拉链式干洗网袋</t>
    <phoneticPr fontId="2" type="noConversion"/>
  </si>
  <si>
    <t>24"*36"</t>
    <phoneticPr fontId="2" type="noConversion"/>
  </si>
  <si>
    <t>套</t>
    <phoneticPr fontId="2" type="noConversion"/>
  </si>
  <si>
    <t>3.6*5.2米*2张</t>
    <phoneticPr fontId="2" type="noConversion"/>
  </si>
  <si>
    <t>3.6*5.2米*4张</t>
    <phoneticPr fontId="2" type="noConversion"/>
  </si>
  <si>
    <t>宁波瑞丽洗涤股份有限公司</t>
    <phoneticPr fontId="2" type="noConversion"/>
  </si>
  <si>
    <t xml:space="preserve">淡绿色无缝带 </t>
  </si>
  <si>
    <t>40*5400mm</t>
    <phoneticPr fontId="2" type="noConversion"/>
  </si>
  <si>
    <t>海口九源酒店设备维修有限公司</t>
    <phoneticPr fontId="2" type="noConversion"/>
  </si>
  <si>
    <t>夹机垫</t>
    <phoneticPr fontId="2" type="noConversion"/>
  </si>
  <si>
    <t>褐色弹力带</t>
    <phoneticPr fontId="2" type="noConversion"/>
  </si>
  <si>
    <t>热熔胶布</t>
  </si>
  <si>
    <t>蓝色进口打磨布</t>
    <phoneticPr fontId="2" type="noConversion"/>
  </si>
  <si>
    <t>1.8*1.2米</t>
    <phoneticPr fontId="2" type="noConversion"/>
  </si>
  <si>
    <t>3.3*5.1米*2张</t>
    <phoneticPr fontId="2" type="noConversion"/>
  </si>
  <si>
    <t>成都品客洗涤有限公司</t>
  </si>
  <si>
    <t>汕尾海丰县鸿发洗涤公司</t>
  </si>
  <si>
    <t>云南达灵洗涤设备销售有限公司</t>
  </si>
  <si>
    <t>无锡智锐</t>
    <phoneticPr fontId="2" type="noConversion"/>
  </si>
  <si>
    <t>自提</t>
    <phoneticPr fontId="2" type="noConversion"/>
  </si>
  <si>
    <t>3.1*2.2米</t>
    <phoneticPr fontId="2" type="noConversion"/>
  </si>
  <si>
    <t>7条钢丝棉打磨布</t>
    <phoneticPr fontId="2" type="noConversion"/>
  </si>
  <si>
    <t>3条钢丝网打磨布</t>
    <phoneticPr fontId="2" type="noConversion"/>
  </si>
  <si>
    <t>1.62*1.55米</t>
    <phoneticPr fontId="2" type="noConversion"/>
  </si>
  <si>
    <t>沈阳汇隆洗涤设备有限公司</t>
    <phoneticPr fontId="2" type="noConversion"/>
  </si>
  <si>
    <t>50*630mm</t>
    <phoneticPr fontId="2" type="noConversion"/>
  </si>
  <si>
    <t>美国3/4导向带</t>
    <phoneticPr fontId="2" type="noConversion"/>
  </si>
  <si>
    <t>合肥安施洗涤设备有限公司</t>
    <phoneticPr fontId="2" type="noConversion"/>
  </si>
  <si>
    <t>淡绿色传动无缝带</t>
    <phoneticPr fontId="2" type="noConversion"/>
  </si>
  <si>
    <t>防静电带</t>
    <phoneticPr fontId="2" type="noConversion"/>
  </si>
  <si>
    <t>成都卓兴酒店用品有限公司</t>
  </si>
  <si>
    <t>深圳市勤峻实业有限公司</t>
    <phoneticPr fontId="2" type="noConversion"/>
  </si>
  <si>
    <t>700g毛毡，包边缝合</t>
    <phoneticPr fontId="2" type="noConversion"/>
  </si>
  <si>
    <t>佛山市南海区莹而好洗涤厂</t>
  </si>
  <si>
    <t xml:space="preserve">包裹毡套   </t>
    <phoneticPr fontId="2" type="noConversion"/>
  </si>
  <si>
    <t>青岛博优酒店服务有限公司</t>
  </si>
  <si>
    <t>打孔毛毡带</t>
  </si>
  <si>
    <t>850g涤纶芳纶复合 AID 毡，包边缝合</t>
  </si>
  <si>
    <t>三亚正庄实业有限责任公司</t>
    <phoneticPr fontId="2" type="noConversion"/>
  </si>
  <si>
    <t>清洁剂</t>
    <phoneticPr fontId="2" type="noConversion"/>
  </si>
  <si>
    <t>瓶</t>
    <phoneticPr fontId="2" type="noConversion"/>
  </si>
  <si>
    <t>美国1/2导向带</t>
    <phoneticPr fontId="2" type="noConversion"/>
  </si>
  <si>
    <t>美国1/2导向带-无锡发</t>
    <phoneticPr fontId="2" type="noConversion"/>
  </si>
  <si>
    <t>宁波市大象清洗服务有限公司</t>
    <phoneticPr fontId="2" type="noConversion"/>
  </si>
  <si>
    <t>高新技术产业开发区万骏通用机械经营部</t>
    <phoneticPr fontId="2" type="noConversion"/>
  </si>
  <si>
    <t>T型针-无锡发</t>
    <phoneticPr fontId="2" type="noConversion"/>
  </si>
  <si>
    <t>1.8*1.1米</t>
    <phoneticPr fontId="2" type="noConversion"/>
  </si>
  <si>
    <t>四川智龙洗涤有限公司</t>
  </si>
  <si>
    <t>日本进口芳纶高温烫带</t>
    <phoneticPr fontId="2" type="noConversion"/>
  </si>
  <si>
    <t>98*4910mm</t>
    <phoneticPr fontId="2" type="noConversion"/>
  </si>
  <si>
    <t>1.5M门幅</t>
    <phoneticPr fontId="2" type="noConversion"/>
  </si>
  <si>
    <t>北京实力酒店设备供应中心</t>
    <phoneticPr fontId="2" type="noConversion"/>
  </si>
  <si>
    <r>
      <t xml:space="preserve">3.6*5.1米*3张   </t>
    </r>
    <r>
      <rPr>
        <b/>
        <sz val="11"/>
        <color rgb="FFFF0000"/>
        <rFont val="等线"/>
        <family val="3"/>
        <charset val="134"/>
        <scheme val="minor"/>
      </rPr>
      <t>标签都不要， 白包装</t>
    </r>
    <phoneticPr fontId="2" type="noConversion"/>
  </si>
  <si>
    <t xml:space="preserve">20公斤/纸箱  </t>
    <phoneticPr fontId="2" type="noConversion"/>
  </si>
  <si>
    <t>青岛力和力拓商用设备有限公司</t>
  </si>
  <si>
    <t>JTX600导向带-无锡发</t>
    <phoneticPr fontId="2" type="noConversion"/>
  </si>
  <si>
    <t>武汉市江岸区亿瀚酒店用品经营部</t>
  </si>
  <si>
    <t>山西客来安洗涤机械有限公司</t>
    <phoneticPr fontId="2" type="noConversion"/>
  </si>
  <si>
    <t>深圳市恒富商用设备有限公司</t>
    <phoneticPr fontId="2" type="noConversion"/>
  </si>
  <si>
    <t>浙江和兴医疗科技服务有限公司</t>
    <phoneticPr fontId="2" type="noConversion"/>
  </si>
  <si>
    <t>水洗抽绳网袋</t>
    <phoneticPr fontId="2" type="noConversion"/>
  </si>
  <si>
    <t>36"*48"</t>
    <phoneticPr fontId="2" type="noConversion"/>
  </si>
  <si>
    <t>3.6*7.5米*6张</t>
    <phoneticPr fontId="2" type="noConversion"/>
  </si>
  <si>
    <t>北京绅联硕达商贸有限公司</t>
    <phoneticPr fontId="2" type="noConversion"/>
  </si>
  <si>
    <t>美国小地球蜡粉-无锡发</t>
    <phoneticPr fontId="2" type="noConversion"/>
  </si>
  <si>
    <t>苏州市鼎舒盛洗涤有限公司</t>
    <phoneticPr fontId="2" type="noConversion"/>
  </si>
  <si>
    <t>青岛美瑞泰洗涤服务科技有限公司</t>
    <phoneticPr fontId="2" type="noConversion"/>
  </si>
  <si>
    <t>云南信朗商贸有限公司</t>
    <phoneticPr fontId="2" type="noConversion"/>
  </si>
  <si>
    <t>850g 涤纶芳纶复合 AID 毛毡，包边缝合</t>
    <phoneticPr fontId="2" type="noConversion"/>
  </si>
  <si>
    <t>3.6*5.1米*2张</t>
    <phoneticPr fontId="2" type="noConversion"/>
  </si>
  <si>
    <t>浙江雅澜洗涤有限公司</t>
    <phoneticPr fontId="2" type="noConversion"/>
  </si>
  <si>
    <t>安德鲁纯芳纶高温烫带</t>
  </si>
  <si>
    <t>3.6*8.3米*2张</t>
    <phoneticPr fontId="2" type="noConversion"/>
  </si>
  <si>
    <t>50*765mm</t>
    <phoneticPr fontId="2" type="noConversion"/>
  </si>
  <si>
    <t>常规不带钢丝网上蜡布</t>
    <phoneticPr fontId="2" type="noConversion"/>
  </si>
  <si>
    <t>3.1*2.1米</t>
    <phoneticPr fontId="2" type="noConversion"/>
  </si>
  <si>
    <t>深圳市新洁博仕酒店用品有限公司</t>
    <phoneticPr fontId="2" type="noConversion"/>
  </si>
  <si>
    <t>常规带钢丝网上蜡布</t>
    <phoneticPr fontId="2" type="noConversion"/>
  </si>
  <si>
    <t>英国蜡粉-安德鲁无锡仓发</t>
    <phoneticPr fontId="2" type="noConversion"/>
  </si>
  <si>
    <t>PONY 夹机垫</t>
    <phoneticPr fontId="2" type="noConversion"/>
  </si>
  <si>
    <t xml:space="preserve">12283 上垫 47"（SP/BP-U） </t>
    <phoneticPr fontId="2" type="noConversion"/>
  </si>
  <si>
    <t>12282 下垫 47"(SP/BP-U)</t>
  </si>
  <si>
    <t>07006LAVF(菌型）</t>
    <phoneticPr fontId="2" type="noConversion"/>
  </si>
  <si>
    <t>CCP</t>
    <phoneticPr fontId="2" type="noConversion"/>
  </si>
  <si>
    <t>ST13导向带</t>
    <phoneticPr fontId="2" type="noConversion"/>
  </si>
  <si>
    <t>98*4730mm</t>
    <phoneticPr fontId="2" type="noConversion"/>
  </si>
  <si>
    <t>98*7920mm</t>
    <phoneticPr fontId="2" type="noConversion"/>
  </si>
  <si>
    <t>98*6140mm</t>
    <phoneticPr fontId="2" type="noConversion"/>
  </si>
  <si>
    <t>98*8600mm</t>
    <phoneticPr fontId="2" type="noConversion"/>
  </si>
  <si>
    <t>长沙赛航机电设备有限公司</t>
  </si>
  <si>
    <t xml:space="preserve">佳杰隆（厦门）机械设备有限公司 </t>
    <phoneticPr fontId="2" type="noConversion"/>
  </si>
  <si>
    <t>惠州市爱洁洗涤有限公司</t>
    <phoneticPr fontId="2" type="noConversion"/>
  </si>
  <si>
    <t>3.8*7.5米*3张</t>
    <phoneticPr fontId="2" type="noConversion"/>
  </si>
  <si>
    <t>厦门市霍夫曼机械设备有限公司</t>
    <phoneticPr fontId="2" type="noConversion"/>
  </si>
  <si>
    <t>3.6*7.6米*2张</t>
    <phoneticPr fontId="2" type="noConversion"/>
  </si>
  <si>
    <t>抽绳式干洗网袋</t>
    <phoneticPr fontId="2" type="noConversion"/>
  </si>
  <si>
    <t xml:space="preserve">3.6*5.2米*2张  </t>
    <phoneticPr fontId="2" type="noConversion"/>
  </si>
  <si>
    <t>王雷</t>
    <phoneticPr fontId="2" type="noConversion"/>
  </si>
  <si>
    <t>黑绿色菱形带</t>
    <phoneticPr fontId="2" type="noConversion"/>
  </si>
  <si>
    <r>
      <t xml:space="preserve">50*1300mm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</si>
  <si>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美国3/4导向带-无锡发</t>
    <phoneticPr fontId="2" type="noConversion"/>
  </si>
  <si>
    <t>3.8*7.5米*2张</t>
    <phoneticPr fontId="2" type="noConversion"/>
  </si>
  <si>
    <t>厦门立新洗染有限公司</t>
    <phoneticPr fontId="2" type="noConversion"/>
  </si>
  <si>
    <t>天津航星工贸有限公司</t>
  </si>
  <si>
    <t>50*620mm</t>
    <phoneticPr fontId="2" type="noConversion"/>
  </si>
  <si>
    <t>90*120cm</t>
    <phoneticPr fontId="2" type="noConversion"/>
  </si>
  <si>
    <t>江阴市美洁洗涤有限公司</t>
  </si>
  <si>
    <t>50*2860mm</t>
    <phoneticPr fontId="2" type="noConversion"/>
  </si>
  <si>
    <t>绿黑弹力带</t>
    <phoneticPr fontId="2" type="noConversion"/>
  </si>
  <si>
    <t>涤棉带</t>
    <phoneticPr fontId="2" type="noConversion"/>
  </si>
  <si>
    <t xml:space="preserve">22.5公斤/桶 </t>
    <phoneticPr fontId="2" type="noConversion"/>
  </si>
  <si>
    <t>咖啡色面布</t>
    <phoneticPr fontId="2" type="noConversion"/>
  </si>
  <si>
    <t>四川绿竹风时代洗涤有限公司</t>
    <phoneticPr fontId="2" type="noConversion"/>
  </si>
  <si>
    <t>3.6*7.5米*4张</t>
    <phoneticPr fontId="2" type="noConversion"/>
  </si>
  <si>
    <t>西安乐为机电设备有限公司</t>
    <phoneticPr fontId="2" type="noConversion"/>
  </si>
  <si>
    <t>芳纶毡 ，包边缝合</t>
    <phoneticPr fontId="2" type="noConversion"/>
  </si>
  <si>
    <t>蓝天泰润（北京）洗涤服务有限公司</t>
    <phoneticPr fontId="2" type="noConversion"/>
  </si>
  <si>
    <t>吉林省凯威洗涤设备有限公司</t>
  </si>
  <si>
    <t xml:space="preserve">广西南宁宇极机械设备有限公司 </t>
    <phoneticPr fontId="2" type="noConversion"/>
  </si>
  <si>
    <t>定制洗衣袋(抽绳 湖蓝色)</t>
    <phoneticPr fontId="2" type="noConversion"/>
  </si>
  <si>
    <t>进口红线全棉带</t>
    <phoneticPr fontId="2" type="noConversion"/>
  </si>
  <si>
    <t>50*6540mm</t>
    <phoneticPr fontId="2" type="noConversion"/>
  </si>
  <si>
    <t>绿黑弹性带</t>
    <phoneticPr fontId="2" type="noConversion"/>
  </si>
  <si>
    <t>三亚能美兴酒店用品商行</t>
  </si>
  <si>
    <t>50*635mm</t>
    <phoneticPr fontId="2" type="noConversion"/>
  </si>
  <si>
    <t>50*650mm</t>
    <phoneticPr fontId="2" type="noConversion"/>
  </si>
  <si>
    <t>进口蓝线棉带</t>
    <phoneticPr fontId="2" type="noConversion"/>
  </si>
  <si>
    <t>成都绿洁凯琳斯特企业管理有限公司</t>
    <phoneticPr fontId="2" type="noConversion"/>
  </si>
  <si>
    <t>国控创洁伊莱亚(重庆)洗涤消毒有限公司</t>
  </si>
  <si>
    <t>T900 AID 毛毡，包边缝合-无锡发</t>
    <phoneticPr fontId="2" type="noConversion"/>
  </si>
  <si>
    <t>3.35*5.2米*2张</t>
    <phoneticPr fontId="2" type="noConversion"/>
  </si>
  <si>
    <t>12490  LAV—U（裤型）</t>
    <phoneticPr fontId="2" type="noConversion"/>
  </si>
  <si>
    <t>成都浣溪纱洗涤有限公司</t>
    <phoneticPr fontId="2" type="noConversion"/>
  </si>
  <si>
    <t>50*494mm</t>
    <phoneticPr fontId="2" type="noConversion"/>
  </si>
  <si>
    <t>50*2475mm</t>
    <phoneticPr fontId="2" type="noConversion"/>
  </si>
  <si>
    <t>广州保得工程设备安装有限公司</t>
  </si>
  <si>
    <t>宿邦立新（福建）洗涤科技有限公司</t>
    <phoneticPr fontId="2" type="noConversion"/>
  </si>
  <si>
    <t>上海景禧供应链管理有限公司</t>
    <phoneticPr fontId="2" type="noConversion"/>
  </si>
  <si>
    <t>苏州市杭杰睿机械科技有限公司</t>
    <phoneticPr fontId="2" type="noConversion"/>
  </si>
  <si>
    <t>100码=91.44米</t>
    <phoneticPr fontId="2" type="noConversion"/>
  </si>
  <si>
    <t>成都宏林洗涤有限公司</t>
    <phoneticPr fontId="2" type="noConversion"/>
  </si>
  <si>
    <t>8kg/桶</t>
    <phoneticPr fontId="2" type="noConversion"/>
  </si>
  <si>
    <t>51mm  100个/盒</t>
    <phoneticPr fontId="2" type="noConversion"/>
  </si>
  <si>
    <t xml:space="preserve">浙江雅澜洗涤有限公司 </t>
    <phoneticPr fontId="2" type="noConversion"/>
  </si>
  <si>
    <t>南京协成洗涤服务有限公司</t>
  </si>
  <si>
    <t>50*970mm</t>
    <phoneticPr fontId="2" type="noConversion"/>
  </si>
  <si>
    <t>50*1155mm</t>
    <phoneticPr fontId="2" type="noConversion"/>
  </si>
  <si>
    <t>50*2110mm</t>
    <phoneticPr fontId="2" type="noConversion"/>
  </si>
  <si>
    <t>50*1210mm</t>
    <phoneticPr fontId="2" type="noConversion"/>
  </si>
  <si>
    <t>毛毡带样品</t>
    <phoneticPr fontId="2" type="noConversion"/>
  </si>
  <si>
    <t>深圳市保隆洗涤设备有限公司</t>
    <phoneticPr fontId="2" type="noConversion"/>
  </si>
  <si>
    <t>贵州鼎鉴兴科技有限公司</t>
    <phoneticPr fontId="2" type="noConversion"/>
  </si>
  <si>
    <t xml:space="preserve">100码=91.44米  </t>
    <phoneticPr fontId="2" type="noConversion"/>
  </si>
  <si>
    <t>哈尔滨沐祺机电有限公司</t>
    <phoneticPr fontId="2" type="noConversion"/>
  </si>
  <si>
    <t>50*5810mm</t>
    <phoneticPr fontId="2" type="noConversion"/>
  </si>
  <si>
    <t>蜡膏 CLEANCOAT   白桶</t>
    <phoneticPr fontId="2" type="noConversion"/>
  </si>
  <si>
    <t>扣接打孔防滑条毛毡型送料带
缝制防滑条白色</t>
  </si>
  <si>
    <t>打孔毛毡带</t>
    <phoneticPr fontId="2" type="noConversion"/>
  </si>
  <si>
    <t>51mm</t>
    <phoneticPr fontId="2" type="noConversion"/>
  </si>
  <si>
    <t>长沙宝美机械设备有限公司</t>
    <phoneticPr fontId="2" type="noConversion"/>
  </si>
  <si>
    <t>美国小地球蜡膏Clena Cote</t>
    <phoneticPr fontId="2" type="noConversion"/>
  </si>
  <si>
    <t>16kg/桶</t>
    <phoneticPr fontId="2" type="noConversion"/>
  </si>
  <si>
    <t>广州安必思贸易有限公司</t>
    <phoneticPr fontId="2" type="noConversion"/>
  </si>
  <si>
    <t>柳州市鱼峰区格瑞特机械商行</t>
    <phoneticPr fontId="2" type="noConversion"/>
  </si>
  <si>
    <t>贵阳市白云区红城洗涤中心</t>
    <phoneticPr fontId="2" type="noConversion"/>
  </si>
  <si>
    <t>22.5kg/桶</t>
    <phoneticPr fontId="2" type="noConversion"/>
  </si>
  <si>
    <t>陕西金河洗涤有限公司</t>
    <phoneticPr fontId="2" type="noConversion"/>
  </si>
  <si>
    <t>12283上垫47"（SP/BP-U）</t>
  </si>
  <si>
    <t xml:space="preserve">3.6*5.2米*2张 </t>
    <phoneticPr fontId="2" type="noConversion"/>
  </si>
  <si>
    <t>四川领冠酒店设备有限公司</t>
    <phoneticPr fontId="2" type="noConversion"/>
  </si>
  <si>
    <t>成都品客洗涤有限公司</t>
    <phoneticPr fontId="2" type="noConversion"/>
  </si>
  <si>
    <t>云南标志机电设备有限公司</t>
    <phoneticPr fontId="2" type="noConversion"/>
  </si>
  <si>
    <t>合肥兴利衣物洗涤有限责任公司</t>
    <phoneticPr fontId="2" type="noConversion"/>
  </si>
  <si>
    <t>大富豪洗涤（江苏）有限公司</t>
    <phoneticPr fontId="2" type="noConversion"/>
  </si>
  <si>
    <t>常规带钢丝网上蜡布-无锡发</t>
    <phoneticPr fontId="2" type="noConversion"/>
  </si>
  <si>
    <t>济南得力机械设备有限公司</t>
    <phoneticPr fontId="2" type="noConversion"/>
  </si>
  <si>
    <r>
      <t xml:space="preserve">22.5公斤/桶 </t>
    </r>
    <r>
      <rPr>
        <b/>
        <sz val="11"/>
        <color theme="1" tint="4.9989318521683403E-2"/>
        <rFont val="等线"/>
        <family val="3"/>
        <charset val="134"/>
        <scheme val="minor"/>
      </rPr>
      <t xml:space="preserve"> </t>
    </r>
    <phoneticPr fontId="2" type="noConversion"/>
  </si>
  <si>
    <t>1.5M门幅</t>
  </si>
  <si>
    <t>100*120cm</t>
    <phoneticPr fontId="2" type="noConversion"/>
  </si>
  <si>
    <r>
      <t xml:space="preserve">22.5公斤/桶 </t>
    </r>
    <r>
      <rPr>
        <b/>
        <sz val="11"/>
        <color rgb="FFFF0000"/>
        <rFont val="等线"/>
        <family val="3"/>
        <charset val="134"/>
        <scheme val="minor"/>
      </rPr>
      <t xml:space="preserve"> </t>
    </r>
    <phoneticPr fontId="2" type="noConversion"/>
  </si>
  <si>
    <t>广州市众磊洗涤设备有限公司</t>
    <phoneticPr fontId="2" type="noConversion"/>
  </si>
  <si>
    <t>深圳市华昊贸易有限公司</t>
    <phoneticPr fontId="2" type="noConversion"/>
  </si>
  <si>
    <t>简森款不带钢丝网上蜡布</t>
    <phoneticPr fontId="2" type="noConversion"/>
  </si>
  <si>
    <t>广州柔洁洗涤有限公司</t>
    <phoneticPr fontId="2" type="noConversion"/>
  </si>
  <si>
    <t>广州市金水牛洗衣洗涤服务有限公司</t>
    <phoneticPr fontId="2" type="noConversion"/>
  </si>
  <si>
    <t>蓝色进口打磨布-无锡发</t>
    <phoneticPr fontId="2" type="noConversion"/>
  </si>
  <si>
    <t>拉泡厚毡</t>
    <phoneticPr fontId="2" type="noConversion"/>
  </si>
  <si>
    <t>3.6*5.4米*2张</t>
    <phoneticPr fontId="2" type="noConversion"/>
  </si>
  <si>
    <t>四川万达洗涤设备工程有限公司</t>
    <phoneticPr fontId="2" type="noConversion"/>
  </si>
  <si>
    <t>绿黑带</t>
    <phoneticPr fontId="2" type="noConversion"/>
  </si>
  <si>
    <t>美国3/4"导向带-无锡发</t>
    <phoneticPr fontId="2" type="noConversion"/>
  </si>
  <si>
    <t>成都净布洗涤有限公司</t>
    <phoneticPr fontId="2" type="noConversion"/>
  </si>
  <si>
    <t xml:space="preserve">1.7*1.5米  </t>
    <phoneticPr fontId="2" type="noConversion"/>
  </si>
  <si>
    <t>3.6*7.5米*1张</t>
    <phoneticPr fontId="2" type="noConversion"/>
  </si>
  <si>
    <t>德国高温蜡粉-无锡发</t>
    <phoneticPr fontId="2" type="noConversion"/>
  </si>
  <si>
    <t>常州新吉</t>
    <phoneticPr fontId="2" type="noConversion"/>
  </si>
  <si>
    <t>进口蓝线全棉带</t>
    <phoneticPr fontId="2" type="noConversion"/>
  </si>
  <si>
    <t>深圳市锦隆洗涤有限公司</t>
    <phoneticPr fontId="2" type="noConversion"/>
  </si>
  <si>
    <t>航星款带钢丝网上蜡布</t>
    <phoneticPr fontId="2" type="noConversion"/>
  </si>
  <si>
    <t>2.95*2.1米</t>
    <phoneticPr fontId="2" type="noConversion"/>
  </si>
  <si>
    <t>3.6*5.2米*3张</t>
    <phoneticPr fontId="2" type="noConversion"/>
  </si>
  <si>
    <t>欧洲进口弹簧</t>
  </si>
  <si>
    <t>南京联合优洗企业服务有限公司</t>
    <phoneticPr fontId="2" type="noConversion"/>
  </si>
  <si>
    <t>宁波市北仑荣邦洗涤有限公司</t>
  </si>
  <si>
    <t>3.3*3.9*2张</t>
    <phoneticPr fontId="2" type="noConversion"/>
  </si>
  <si>
    <t>钻石纹防滑带</t>
    <phoneticPr fontId="2" type="noConversion"/>
  </si>
  <si>
    <t>湖南佰泽贸易有限公司</t>
    <phoneticPr fontId="2" type="noConversion"/>
  </si>
  <si>
    <t>抽绳式干洗网袋</t>
  </si>
  <si>
    <t>3.6*7.6米*1张</t>
    <phoneticPr fontId="2" type="noConversion"/>
  </si>
  <si>
    <t>包辊毡套</t>
    <phoneticPr fontId="2" type="noConversion"/>
  </si>
  <si>
    <t xml:space="preserve">3.6*5.1米*2张  </t>
    <phoneticPr fontId="2" type="noConversion"/>
  </si>
  <si>
    <t xml:space="preserve">广州市众磊洗涤设备有限公司 </t>
  </si>
  <si>
    <t xml:space="preserve">成都浣溪纱洗涤有限公司 </t>
    <phoneticPr fontId="2" type="noConversion"/>
  </si>
  <si>
    <t>HT高温芳纶毡，包边缝合</t>
    <phoneticPr fontId="2" type="noConversion"/>
  </si>
  <si>
    <t>3.3*8.2米*1张</t>
    <phoneticPr fontId="2" type="noConversion"/>
  </si>
  <si>
    <t>3.6*5.15米*20张</t>
    <phoneticPr fontId="2" type="noConversion"/>
  </si>
  <si>
    <t>3.6*7.55米*20张</t>
    <phoneticPr fontId="2" type="noConversion"/>
  </si>
  <si>
    <t>耐高温包辊毡套</t>
    <phoneticPr fontId="2" type="noConversion"/>
  </si>
  <si>
    <t>李华龙</t>
    <phoneticPr fontId="2" type="noConversion"/>
  </si>
  <si>
    <t>云南曲靖力净洗涤服务有限公司</t>
    <phoneticPr fontId="2" type="noConversion"/>
  </si>
  <si>
    <t>20kg/纸箱</t>
    <phoneticPr fontId="2" type="noConversion"/>
  </si>
  <si>
    <t>绿色PVC 钻石纹防滑带</t>
    <phoneticPr fontId="2" type="noConversion"/>
  </si>
  <si>
    <t>850g 涤纶芳纶复合 AID 毛毡，包边缝合-无锡发</t>
    <phoneticPr fontId="2" type="noConversion"/>
  </si>
  <si>
    <t>深圳市伟易达洗涤服务有限公司</t>
    <phoneticPr fontId="2" type="noConversion"/>
  </si>
  <si>
    <t>3.6*5.2米*1张</t>
    <phoneticPr fontId="2" type="noConversion"/>
  </si>
  <si>
    <t>浙江雅润洗涤科技有限公司</t>
  </si>
  <si>
    <t>丽水市天天洗涤有限公司</t>
    <phoneticPr fontId="2" type="noConversion"/>
  </si>
  <si>
    <t xml:space="preserve">宝鸡市威洁洗涤有限公司 </t>
    <phoneticPr fontId="2" type="noConversion"/>
  </si>
  <si>
    <t>福建新感觉工贸有限公司</t>
  </si>
  <si>
    <t xml:space="preserve">400米/卷 </t>
  </si>
  <si>
    <t>镇江句容博尔发洗涤</t>
    <phoneticPr fontId="2" type="noConversion"/>
  </si>
  <si>
    <t>广州索菲利雅洗涤有限公司</t>
  </si>
  <si>
    <t xml:space="preserve">金马永益（苏州）洗涤有限公司 </t>
    <phoneticPr fontId="2" type="noConversion"/>
  </si>
  <si>
    <t>07006LAVF(菌型）</t>
  </si>
  <si>
    <t>无锡市白云渡清洗保洁有限公司</t>
    <phoneticPr fontId="2" type="noConversion"/>
  </si>
  <si>
    <t>武汉得力宝洗涤设备有限公司</t>
    <phoneticPr fontId="2" type="noConversion"/>
  </si>
  <si>
    <t>50*610mm</t>
    <phoneticPr fontId="2" type="noConversion"/>
  </si>
  <si>
    <t xml:space="preserve">3.1*2.2米  </t>
    <phoneticPr fontId="2" type="noConversion"/>
  </si>
  <si>
    <t>苏州欧思美贸易有限公司</t>
    <phoneticPr fontId="2" type="noConversion"/>
  </si>
  <si>
    <t>安徽恒净</t>
  </si>
  <si>
    <t>JTX500导向带 -无锡发</t>
    <phoneticPr fontId="2" type="noConversion"/>
  </si>
  <si>
    <r>
      <t xml:space="preserve">50*520mm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</si>
  <si>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7条钢丝棉打磨布-无锡发</t>
    <phoneticPr fontId="2" type="noConversion"/>
  </si>
  <si>
    <t>北京中施信达科技有限公司</t>
    <phoneticPr fontId="2" type="noConversion"/>
  </si>
  <si>
    <t>曲靖开发区力净洗涤服务有限公司</t>
    <phoneticPr fontId="2" type="noConversion"/>
  </si>
  <si>
    <t>深圳市福田区中航洗涤设备商行</t>
    <phoneticPr fontId="2" type="noConversion"/>
  </si>
  <si>
    <t>PONY夹机垫</t>
  </si>
  <si>
    <t>东莞市康德洗衣有限公司</t>
    <phoneticPr fontId="2" type="noConversion"/>
  </si>
  <si>
    <t xml:space="preserve">3.6*5.2米*1张   </t>
    <phoneticPr fontId="2" type="noConversion"/>
  </si>
  <si>
    <t>广州硕朗机械设备有限公司</t>
    <phoneticPr fontId="2" type="noConversion"/>
  </si>
  <si>
    <t>杭州鹏尼机电有限公司</t>
  </si>
  <si>
    <t>遵义速洁诚洗涤有限公司</t>
    <phoneticPr fontId="2" type="noConversion"/>
  </si>
  <si>
    <t>3.3*5.15米*5张</t>
    <phoneticPr fontId="2" type="noConversion"/>
  </si>
  <si>
    <t>3.6*7.55米*5张</t>
    <phoneticPr fontId="2" type="noConversion"/>
  </si>
  <si>
    <t>70mm</t>
    <phoneticPr fontId="2" type="noConversion"/>
  </si>
  <si>
    <t>英国蜡粉-22备货出</t>
    <phoneticPr fontId="2" type="noConversion"/>
  </si>
  <si>
    <t>HT芳纶毡，包边缝合</t>
    <phoneticPr fontId="2" type="noConversion"/>
  </si>
  <si>
    <t>东莞市康捷洗涤有限公司</t>
  </si>
  <si>
    <t>蓝色进口打磨布-22745备货出</t>
    <phoneticPr fontId="2" type="noConversion"/>
  </si>
  <si>
    <t xml:space="preserve">抽绳式水洗网袋  </t>
    <phoneticPr fontId="2" type="noConversion"/>
  </si>
  <si>
    <t xml:space="preserve">抽绳式干洗网袋  </t>
    <phoneticPr fontId="2" type="noConversion"/>
  </si>
  <si>
    <t>贵阳美洁贸易有限公司</t>
    <phoneticPr fontId="2" type="noConversion"/>
  </si>
  <si>
    <t>美国1/2导向带-22745备货出</t>
    <phoneticPr fontId="2" type="noConversion"/>
  </si>
  <si>
    <t>JTX700导向带-无锡发</t>
    <phoneticPr fontId="2" type="noConversion"/>
  </si>
  <si>
    <t>泰州李珍</t>
    <phoneticPr fontId="2" type="noConversion"/>
  </si>
  <si>
    <t>济南格茵机械设备有限公司</t>
  </si>
  <si>
    <t>T900 AID 毛毡，包边缝合-22745备货出</t>
    <phoneticPr fontId="2" type="noConversion"/>
  </si>
  <si>
    <t>湖北奇异鸟公共纺织品服务有限公司</t>
    <phoneticPr fontId="2" type="noConversion"/>
  </si>
  <si>
    <t>定制洗衣袋(抽绳 咖啡色)</t>
    <phoneticPr fontId="2" type="noConversion"/>
  </si>
  <si>
    <t xml:space="preserve">3.6*5.2米*1张  </t>
    <phoneticPr fontId="2" type="noConversion"/>
  </si>
  <si>
    <t xml:space="preserve">100 码=91.44 </t>
    <phoneticPr fontId="2" type="noConversion"/>
  </si>
  <si>
    <t xml:space="preserve">清洁蜡膏 Clean Coat  </t>
    <phoneticPr fontId="2" type="noConversion"/>
  </si>
  <si>
    <t>8kg/桶 白桶</t>
    <phoneticPr fontId="2" type="noConversion"/>
  </si>
  <si>
    <t>包裹毡套-22745备货出</t>
    <phoneticPr fontId="2" type="noConversion"/>
  </si>
  <si>
    <t>贵州鼎鉴兴科技有限公司</t>
  </si>
  <si>
    <t>广州鑫峰海狮洗涤设备有限公司</t>
    <phoneticPr fontId="2" type="noConversion"/>
  </si>
  <si>
    <t>带钢丝网上蜡布-无锡发</t>
    <phoneticPr fontId="2" type="noConversion"/>
  </si>
  <si>
    <t>美国小地球蜡粉-22665备货出</t>
    <phoneticPr fontId="2" type="noConversion"/>
  </si>
  <si>
    <t>50*645mm</t>
    <phoneticPr fontId="2" type="noConversion"/>
  </si>
  <si>
    <t>50*520mm</t>
    <phoneticPr fontId="2" type="noConversion"/>
  </si>
  <si>
    <t>50*495mm</t>
    <phoneticPr fontId="2" type="noConversion"/>
  </si>
  <si>
    <t>美国3/4导向带-22782备货出</t>
    <phoneticPr fontId="2" type="noConversion"/>
  </si>
  <si>
    <t>3.6*6.4米*2张</t>
    <phoneticPr fontId="2" type="noConversion"/>
  </si>
  <si>
    <t>常州市新吉洗涤有限公司</t>
  </si>
  <si>
    <r>
      <t xml:space="preserve">3.6*8.5米*2张  </t>
    </r>
    <r>
      <rPr>
        <b/>
        <sz val="11"/>
        <color rgb="FFFF0000"/>
        <rFont val="等线"/>
        <family val="3"/>
        <charset val="134"/>
        <scheme val="minor"/>
      </rPr>
      <t>发货人写：广州保得Jane Tan/15989240032</t>
    </r>
    <phoneticPr fontId="2" type="noConversion"/>
  </si>
  <si>
    <t>7条钢丝棉打磨布-22745备货出</t>
    <phoneticPr fontId="2" type="noConversion"/>
  </si>
  <si>
    <t xml:space="preserve">1.7*1.55米  </t>
    <phoneticPr fontId="2" type="noConversion"/>
  </si>
  <si>
    <t xml:space="preserve">海口九源酒店设备维修有限公司 </t>
    <phoneticPr fontId="2" type="noConversion"/>
  </si>
  <si>
    <t xml:space="preserve">400米/卷  </t>
    <phoneticPr fontId="2" type="noConversion"/>
  </si>
  <si>
    <r>
      <t xml:space="preserve">60*90cm   </t>
    </r>
    <r>
      <rPr>
        <b/>
        <sz val="11"/>
        <color rgb="FFFF0000"/>
        <rFont val="等线"/>
        <family val="3"/>
        <charset val="134"/>
        <scheme val="minor"/>
      </rPr>
      <t>不要白色补丁/包装需透明塑料袋包装 ，并且标明数量规格</t>
    </r>
    <phoneticPr fontId="2" type="noConversion"/>
  </si>
  <si>
    <t xml:space="preserve">汕头洁臣洗涤有限公司 </t>
  </si>
  <si>
    <t>英国蜡粉-22745备货出</t>
    <phoneticPr fontId="2" type="noConversion"/>
  </si>
  <si>
    <t>桂林市佳净洗涤有限公司</t>
    <phoneticPr fontId="2" type="noConversion"/>
  </si>
  <si>
    <t>JTX600导向带-22861备货出</t>
    <phoneticPr fontId="2" type="noConversion"/>
  </si>
  <si>
    <t>400米/卷  备货出</t>
    <phoneticPr fontId="2" type="noConversion"/>
  </si>
  <si>
    <t>广州罡森机电设备有限公司</t>
    <phoneticPr fontId="2" type="noConversion"/>
  </si>
  <si>
    <t>T900 AID 毛毡，包边缝合-备货出</t>
    <phoneticPr fontId="2" type="noConversion"/>
  </si>
  <si>
    <t>七星洗涤 冯工</t>
    <phoneticPr fontId="2" type="noConversion"/>
  </si>
  <si>
    <t xml:space="preserve">扣接打孔防滑条毛毡型送料带缝制防滑条白色 </t>
  </si>
  <si>
    <t>68*3300mm</t>
    <phoneticPr fontId="2" type="noConversion"/>
  </si>
  <si>
    <t>3.6*7.6米*4张</t>
    <phoneticPr fontId="2" type="noConversion"/>
  </si>
  <si>
    <r>
      <t xml:space="preserve">3.3*7.5米*2张  </t>
    </r>
    <r>
      <rPr>
        <b/>
        <sz val="11"/>
        <color rgb="FFFF0000"/>
        <rFont val="等线"/>
        <family val="3"/>
        <charset val="134"/>
        <scheme val="minor"/>
      </rPr>
      <t>拍标签照片和做好后的包装照片</t>
    </r>
    <phoneticPr fontId="2" type="noConversion"/>
  </si>
  <si>
    <r>
      <t xml:space="preserve">3.6*7.5米*3张  </t>
    </r>
    <r>
      <rPr>
        <b/>
        <sz val="11"/>
        <color rgb="FFFF0000"/>
        <rFont val="等线"/>
        <family val="3"/>
        <charset val="134"/>
        <scheme val="minor"/>
      </rPr>
      <t xml:space="preserve"> 贴正反面标签 拍标签照片和做好后的包装照片</t>
    </r>
    <phoneticPr fontId="2" type="noConversion"/>
  </si>
  <si>
    <t>T900 AID 毛毡，包边缝合-22872备货出</t>
    <phoneticPr fontId="2" type="noConversion"/>
  </si>
  <si>
    <t>850g 涤纶芳纶复合 AID 毛毡，包边缝合-22782备货出</t>
    <phoneticPr fontId="2" type="noConversion"/>
  </si>
  <si>
    <t>50*1230mm</t>
  </si>
  <si>
    <t>150*1265mm</t>
  </si>
  <si>
    <t>张家港海航 杨歌</t>
    <phoneticPr fontId="2" type="noConversion"/>
  </si>
  <si>
    <t xml:space="preserve">22.5kg/桶 </t>
    <phoneticPr fontId="2" type="noConversion"/>
  </si>
  <si>
    <r>
      <t xml:space="preserve">22.5kg/桶  </t>
    </r>
    <r>
      <rPr>
        <b/>
        <sz val="11"/>
        <color rgb="FFFF0000"/>
        <rFont val="等线"/>
        <family val="3"/>
        <charset val="134"/>
        <scheme val="minor"/>
      </rPr>
      <t>发货人写：雷凯，18629029996.</t>
    </r>
    <phoneticPr fontId="2" type="noConversion"/>
  </si>
  <si>
    <t>同鑫洗涤有限公司</t>
  </si>
  <si>
    <t>德国高温蜡粉-22872备货出</t>
    <phoneticPr fontId="2" type="noConversion"/>
  </si>
  <si>
    <r>
      <t xml:space="preserve">20kg/纸箱  </t>
    </r>
    <r>
      <rPr>
        <b/>
        <sz val="11"/>
        <color rgb="FFFF0000"/>
        <rFont val="等线"/>
        <family val="3"/>
        <charset val="134"/>
        <scheme val="minor"/>
      </rPr>
      <t>发顺丰卡航</t>
    </r>
    <phoneticPr fontId="2" type="noConversion"/>
  </si>
  <si>
    <r>
      <t xml:space="preserve">50*6140mm  </t>
    </r>
    <r>
      <rPr>
        <b/>
        <sz val="11"/>
        <color rgb="FFFF0000"/>
        <rFont val="等线"/>
        <family val="3"/>
        <charset val="134"/>
        <scheme val="minor"/>
      </rPr>
      <t xml:space="preserve">含扣长度 </t>
    </r>
    <phoneticPr fontId="2" type="noConversion"/>
  </si>
  <si>
    <t>广州市亿进清洁剂有限公司</t>
    <phoneticPr fontId="2" type="noConversion"/>
  </si>
  <si>
    <t>广东省佳洁利洗涤有限公司 川岛冯经理</t>
    <phoneticPr fontId="2" type="noConversion"/>
  </si>
  <si>
    <t>川岛冯工</t>
    <phoneticPr fontId="2" type="noConversion"/>
  </si>
  <si>
    <t>海南启帆实业有限公司 川岛冯工</t>
    <phoneticPr fontId="2" type="noConversion"/>
  </si>
  <si>
    <t>琼海塔洋博益洗涤厂川岛冯工</t>
    <phoneticPr fontId="2" type="noConversion"/>
  </si>
  <si>
    <t>古田洗涤</t>
    <phoneticPr fontId="2" type="noConversion"/>
  </si>
  <si>
    <t>海南坤程洗涤服务有限公司 川岛冯工</t>
    <phoneticPr fontId="2" type="noConversion"/>
  </si>
  <si>
    <t>东莞市康德洗衣有限公司</t>
  </si>
  <si>
    <t>广汉市洗事来洗涤厂</t>
  </si>
  <si>
    <r>
      <t xml:space="preserve">22.5kg/桶 </t>
    </r>
    <r>
      <rPr>
        <b/>
        <sz val="11"/>
        <color rgb="FFFF0000"/>
        <rFont val="等线"/>
        <family val="3"/>
        <charset val="134"/>
        <scheme val="minor"/>
      </rPr>
      <t xml:space="preserve"> 发货时跟产品一起的送货单，没有的话，货物明细也行</t>
    </r>
    <phoneticPr fontId="2" type="noConversion"/>
  </si>
  <si>
    <r>
      <t xml:space="preserve">68*4620mm   </t>
    </r>
    <r>
      <rPr>
        <b/>
        <sz val="11"/>
        <color rgb="FFFF0000"/>
        <rFont val="等线"/>
        <family val="3"/>
        <charset val="134"/>
        <scheme val="minor"/>
      </rPr>
      <t xml:space="preserve"> 发顺丰到付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发货人写18823061677冯工</t>
    </r>
    <phoneticPr fontId="2" type="noConversion"/>
  </si>
  <si>
    <r>
      <t xml:space="preserve">20kg/纸箱 </t>
    </r>
    <r>
      <rPr>
        <b/>
        <sz val="11"/>
        <color rgb="FFFF0000"/>
        <rFont val="等线"/>
        <family val="3"/>
        <charset val="134"/>
        <scheme val="minor"/>
      </rPr>
      <t xml:space="preserve"> po:21986 客诉已退回上海仓替换1箱</t>
    </r>
    <phoneticPr fontId="2" type="noConversion"/>
  </si>
  <si>
    <r>
      <t xml:space="preserve">22.5kg/桶  </t>
    </r>
    <r>
      <rPr>
        <b/>
        <sz val="11"/>
        <color rgb="FFFF0000"/>
        <rFont val="等线"/>
        <family val="3"/>
        <charset val="134"/>
        <scheme val="minor"/>
      </rPr>
      <t>蜡粉和烫毡一起拍个发货照</t>
    </r>
    <phoneticPr fontId="2" type="noConversion"/>
  </si>
  <si>
    <r>
      <t xml:space="preserve">400米/卷   </t>
    </r>
    <r>
      <rPr>
        <b/>
        <sz val="11"/>
        <color rgb="FFFF0000"/>
        <rFont val="等线"/>
        <family val="3"/>
        <charset val="134"/>
        <scheme val="minor"/>
      </rPr>
      <t xml:space="preserve"> 发顺丰到付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发货人写18823061677冯工</t>
    </r>
    <phoneticPr fontId="2" type="noConversion"/>
  </si>
  <si>
    <t xml:space="preserve">22.5kg/桶  </t>
    <phoneticPr fontId="2" type="noConversion"/>
  </si>
  <si>
    <t>150*6070mm 进口钢扣</t>
    <phoneticPr fontId="2" type="noConversion"/>
  </si>
  <si>
    <t>150*4780mm 进口钢扣</t>
    <phoneticPr fontId="2" type="noConversion"/>
  </si>
  <si>
    <r>
      <t xml:space="preserve">3.6*8.3米*3张  </t>
    </r>
    <r>
      <rPr>
        <b/>
        <sz val="11"/>
        <color rgb="FF00CC00"/>
        <rFont val="等线"/>
        <family val="3"/>
        <charset val="134"/>
        <scheme val="minor"/>
      </rPr>
      <t xml:space="preserve"> 贴正反面标签 拍标签照片和做好后的包装照片</t>
    </r>
    <phoneticPr fontId="2" type="noConversion"/>
  </si>
  <si>
    <t>川岛 刘晓宇 周六补了￥120发货费</t>
    <phoneticPr fontId="2" type="noConversion"/>
  </si>
  <si>
    <t>美国小地球蜡粉-22745备货出</t>
    <phoneticPr fontId="2" type="noConversion"/>
  </si>
  <si>
    <t>四川绵阳宏升洗涤</t>
    <phoneticPr fontId="2" type="noConversion"/>
  </si>
  <si>
    <r>
      <t xml:space="preserve">68*4620mm   </t>
    </r>
    <r>
      <rPr>
        <b/>
        <sz val="11"/>
        <color rgb="FFFF0000"/>
        <rFont val="等线"/>
        <family val="3"/>
        <charset val="134"/>
        <scheme val="minor"/>
      </rPr>
      <t xml:space="preserve"> 发顺丰到付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发货人写史明路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15255570708</t>
    </r>
    <phoneticPr fontId="2" type="noConversion"/>
  </si>
  <si>
    <t>冯祖志</t>
    <phoneticPr fontId="2" type="noConversion"/>
  </si>
  <si>
    <t>常规带钢丝网上蜡布-22745备货出</t>
    <phoneticPr fontId="2" type="noConversion"/>
  </si>
  <si>
    <r>
      <t xml:space="preserve">68*4620mm   </t>
    </r>
    <r>
      <rPr>
        <b/>
        <sz val="11"/>
        <color rgb="FFFF0000"/>
        <rFont val="等线"/>
        <family val="3"/>
        <charset val="134"/>
        <scheme val="minor"/>
      </rPr>
      <t xml:space="preserve"> 拍一下发货照片</t>
    </r>
    <phoneticPr fontId="2" type="noConversion"/>
  </si>
  <si>
    <r>
      <t xml:space="preserve">68*3280mm   </t>
    </r>
    <r>
      <rPr>
        <b/>
        <sz val="11"/>
        <color rgb="FFFF0000"/>
        <rFont val="等线"/>
        <family val="3"/>
        <charset val="134"/>
        <scheme val="minor"/>
      </rPr>
      <t xml:space="preserve"> 拍一下发货照片</t>
    </r>
    <phoneticPr fontId="2" type="noConversion"/>
  </si>
  <si>
    <r>
      <t xml:space="preserve">68*4900mm   </t>
    </r>
    <r>
      <rPr>
        <b/>
        <sz val="11"/>
        <color rgb="FFFF0000"/>
        <rFont val="等线"/>
        <family val="3"/>
        <charset val="134"/>
        <scheme val="minor"/>
      </rPr>
      <t xml:space="preserve"> 拍一下发货照片</t>
    </r>
    <phoneticPr fontId="2" type="noConversion"/>
  </si>
  <si>
    <r>
      <t xml:space="preserve">3.6*7.6米*4张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</si>
  <si>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t>咖啡色高温布</t>
    <phoneticPr fontId="2" type="noConversion"/>
  </si>
  <si>
    <r>
      <t xml:space="preserve">68*3280mm   </t>
    </r>
    <r>
      <rPr>
        <b/>
        <sz val="11"/>
        <color rgb="FFFF0000"/>
        <rFont val="等线"/>
        <family val="3"/>
        <charset val="134"/>
        <scheme val="minor"/>
      </rPr>
      <t xml:space="preserve"> 发顺丰 发货人写：王雷  17782688980</t>
    </r>
    <phoneticPr fontId="2" type="noConversion"/>
  </si>
  <si>
    <t>苏州利溪机电设备-佛山中天上海信莲</t>
    <phoneticPr fontId="1" type="noConversion"/>
  </si>
  <si>
    <t>洪河路杰洁洗涤有限公司 史明路</t>
    <phoneticPr fontId="1" type="noConversion"/>
  </si>
  <si>
    <t>西安王雷（西安鹏飞洗涤有限公司）</t>
    <phoneticPr fontId="2" type="noConversion"/>
  </si>
  <si>
    <r>
      <t xml:space="preserve">3.3*5.2米*2张   </t>
    </r>
    <r>
      <rPr>
        <b/>
        <sz val="11"/>
        <color rgb="FFFF0000"/>
        <rFont val="等线"/>
        <family val="3"/>
        <charset val="134"/>
        <scheme val="minor"/>
      </rPr>
      <t xml:space="preserve"> 发货人写：王雷  17782688980</t>
    </r>
    <phoneticPr fontId="2" type="noConversion"/>
  </si>
  <si>
    <r>
      <t xml:space="preserve">3.6*8.3米*2张 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拍下包装 标签照片</t>
    </r>
    <phoneticPr fontId="2" type="noConversion"/>
  </si>
  <si>
    <t xml:space="preserve">3.6*5.1米*4张  </t>
    <phoneticPr fontId="2" type="noConversion"/>
  </si>
  <si>
    <t xml:space="preserve">成都宏林洗涤有限公司 </t>
    <phoneticPr fontId="2" type="noConversion"/>
  </si>
  <si>
    <t>50*3180mm</t>
    <phoneticPr fontId="2" type="noConversion"/>
  </si>
  <si>
    <t>英国蜡粉-</t>
    <phoneticPr fontId="2" type="noConversion"/>
  </si>
  <si>
    <t>成都卓兴酒店用品有限公司</t>
    <phoneticPr fontId="2" type="noConversion"/>
  </si>
  <si>
    <r>
      <t xml:space="preserve">45*1250mm  </t>
    </r>
    <r>
      <rPr>
        <b/>
        <sz val="11"/>
        <color rgb="FFFF0000"/>
        <rFont val="等线"/>
        <family val="3"/>
        <charset val="134"/>
        <scheme val="minor"/>
      </rPr>
      <t>发件人：北京绅联—戴妍，17710281336</t>
    </r>
    <phoneticPr fontId="2" type="noConversion"/>
  </si>
  <si>
    <r>
      <t xml:space="preserve">3.1*2.1米  </t>
    </r>
    <r>
      <rPr>
        <b/>
        <sz val="11"/>
        <color rgb="FFFF0000"/>
        <rFont val="等线"/>
        <family val="3"/>
        <charset val="134"/>
        <scheme val="minor"/>
      </rPr>
      <t>发顺丰空运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可简易包装</t>
    </r>
    <phoneticPr fontId="2" type="noConversion"/>
  </si>
  <si>
    <t>泰州李珍</t>
  </si>
  <si>
    <t>包辊高温布</t>
  </si>
  <si>
    <r>
      <t xml:space="preserve">1.6米门幅  50米/卷  </t>
    </r>
    <r>
      <rPr>
        <b/>
        <sz val="11"/>
        <color rgb="FFFF0000"/>
        <rFont val="等线"/>
        <family val="3"/>
        <charset val="134"/>
        <scheme val="minor"/>
      </rPr>
      <t>发德邦</t>
    </r>
    <phoneticPr fontId="2" type="noConversion"/>
  </si>
  <si>
    <t xml:space="preserve">3.6*5.1米*2张   </t>
    <phoneticPr fontId="2" type="noConversion"/>
  </si>
  <si>
    <t>英国蜡粉-22932备货出</t>
    <phoneticPr fontId="2" type="noConversion"/>
  </si>
  <si>
    <t>150*1550mm</t>
    <phoneticPr fontId="2" type="noConversion"/>
  </si>
  <si>
    <r>
      <t xml:space="preserve">150mm  </t>
    </r>
    <r>
      <rPr>
        <b/>
        <sz val="11"/>
        <color rgb="FFFF0000"/>
        <rFont val="等线"/>
        <family val="3"/>
        <charset val="134"/>
        <scheme val="minor"/>
      </rPr>
      <t>先安排生产，发货等通知</t>
    </r>
    <phoneticPr fontId="2" type="noConversion"/>
  </si>
  <si>
    <r>
      <t xml:space="preserve">75mm    </t>
    </r>
    <r>
      <rPr>
        <b/>
        <sz val="11"/>
        <color rgb="FFFF0000"/>
        <rFont val="等线"/>
        <family val="3"/>
        <charset val="134"/>
        <scheme val="minor"/>
      </rPr>
      <t>先安排生产，发货等通知</t>
    </r>
    <phoneticPr fontId="2" type="noConversion"/>
  </si>
  <si>
    <t>不锈钢穿销</t>
    <phoneticPr fontId="2" type="noConversion"/>
  </si>
  <si>
    <t xml:space="preserve">150mm  </t>
    <phoneticPr fontId="2" type="noConversion"/>
  </si>
  <si>
    <t xml:space="preserve">75mm    </t>
    <phoneticPr fontId="2" type="noConversion"/>
  </si>
  <si>
    <t>毡:3500*870 布套:3500*1050</t>
    <phoneticPr fontId="2" type="noConversion"/>
  </si>
  <si>
    <r>
      <t xml:space="preserve">51mm  </t>
    </r>
    <r>
      <rPr>
        <b/>
        <sz val="11"/>
        <color rgb="FFFF0000"/>
        <rFont val="等线"/>
        <family val="3"/>
        <charset val="134"/>
        <scheme val="minor"/>
      </rPr>
      <t>做成4卷  25米*4卷</t>
    </r>
    <phoneticPr fontId="2" type="noConversion"/>
  </si>
  <si>
    <t>ST13导向带-22745备货出</t>
    <phoneticPr fontId="2" type="noConversion"/>
  </si>
  <si>
    <t>HT芳纶毡，包边缝合</t>
  </si>
  <si>
    <t>西安汉诺机电设备有限公司</t>
    <phoneticPr fontId="2" type="noConversion"/>
  </si>
  <si>
    <r>
      <t xml:space="preserve">50*6050mm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</si>
  <si>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四川蓝浣熊清洁服务有限公司</t>
    <phoneticPr fontId="2" type="noConversion"/>
  </si>
  <si>
    <t xml:space="preserve">3.6*5.2米*2张   </t>
    <phoneticPr fontId="2" type="noConversion"/>
  </si>
  <si>
    <t>100*1095mm</t>
    <phoneticPr fontId="2" type="noConversion"/>
  </si>
  <si>
    <t>厚毡条-无锡发</t>
    <phoneticPr fontId="2" type="noConversion"/>
  </si>
  <si>
    <t>长 2.2 米，宽 24.5mm厚 8.5mm</t>
    <phoneticPr fontId="2" type="noConversion"/>
  </si>
  <si>
    <t>王绍刚-史明路</t>
    <phoneticPr fontId="2" type="noConversion"/>
  </si>
  <si>
    <t>王小金-史明路</t>
    <phoneticPr fontId="2" type="noConversion"/>
  </si>
  <si>
    <t>云南西双版纳</t>
    <phoneticPr fontId="2" type="noConversion"/>
  </si>
  <si>
    <t>700g毛毡，包边缝合</t>
  </si>
  <si>
    <r>
      <t xml:space="preserve">3.3*5.2米*2张  </t>
    </r>
    <r>
      <rPr>
        <b/>
        <sz val="11"/>
        <color rgb="FFFF0000"/>
        <rFont val="等线"/>
        <family val="3"/>
        <charset val="134"/>
        <scheme val="minor"/>
      </rPr>
      <t>拍下包装和标签照片</t>
    </r>
    <phoneticPr fontId="2" type="noConversion"/>
  </si>
  <si>
    <t>850g 涤纶芳纶复合 AID 毛毡，包边缝合-22932备货出</t>
    <phoneticPr fontId="2" type="noConversion"/>
  </si>
  <si>
    <t>绵阳张强经理</t>
    <phoneticPr fontId="2" type="noConversion"/>
  </si>
  <si>
    <r>
      <t xml:space="preserve">80*1360mm  </t>
    </r>
    <r>
      <rPr>
        <b/>
        <sz val="11"/>
        <color rgb="FFFF0000"/>
        <rFont val="等线"/>
        <family val="3"/>
        <charset val="134"/>
        <scheme val="minor"/>
      </rPr>
      <t>拍下照片</t>
    </r>
    <phoneticPr fontId="2" type="noConversion"/>
  </si>
  <si>
    <r>
      <t xml:space="preserve">3.3*3.4米*2张   </t>
    </r>
    <r>
      <rPr>
        <b/>
        <sz val="11"/>
        <color rgb="FFFF0000"/>
        <rFont val="等线"/>
        <family val="3"/>
        <charset val="134"/>
        <scheme val="minor"/>
      </rPr>
      <t>拍下包装和标签照片</t>
    </r>
    <phoneticPr fontId="2" type="noConversion"/>
  </si>
  <si>
    <r>
      <t xml:space="preserve">3.3*5.2米*1张  </t>
    </r>
    <r>
      <rPr>
        <b/>
        <sz val="11"/>
        <color rgb="FFFF0000"/>
        <rFont val="等线"/>
        <family val="3"/>
        <charset val="134"/>
        <scheme val="minor"/>
      </rPr>
      <t>拍下包装和标签照片</t>
    </r>
    <phoneticPr fontId="2" type="noConversion"/>
  </si>
  <si>
    <t>65*65cm</t>
    <phoneticPr fontId="2" type="noConversion"/>
  </si>
  <si>
    <t>50*70cm</t>
    <phoneticPr fontId="2" type="noConversion"/>
  </si>
  <si>
    <r>
      <t xml:space="preserve">50*630mm  </t>
    </r>
    <r>
      <rPr>
        <b/>
        <sz val="11"/>
        <color rgb="FFFF0000"/>
        <rFont val="等线"/>
        <family val="3"/>
        <charset val="134"/>
        <scheme val="minor"/>
      </rPr>
      <t>拍下照片</t>
    </r>
    <phoneticPr fontId="2" type="noConversion"/>
  </si>
  <si>
    <t>20mm*50米*2卷</t>
    <phoneticPr fontId="2" type="noConversion"/>
  </si>
  <si>
    <t>JTX700导向带 -无锡发</t>
    <phoneticPr fontId="2" type="noConversion"/>
  </si>
  <si>
    <t>50*2470mm</t>
    <phoneticPr fontId="2" type="noConversion"/>
  </si>
  <si>
    <t>尚亿洗涤</t>
  </si>
  <si>
    <t>三亚贝尔特智能科技有限公司</t>
    <phoneticPr fontId="2" type="noConversion"/>
  </si>
  <si>
    <t>1.5米门幅</t>
    <phoneticPr fontId="2" type="noConversion"/>
  </si>
  <si>
    <r>
      <t xml:space="preserve">45*60cm  </t>
    </r>
    <r>
      <rPr>
        <b/>
        <sz val="11"/>
        <color rgb="FFFF0000"/>
        <rFont val="等线"/>
        <family val="3"/>
        <charset val="134"/>
        <scheme val="minor"/>
      </rPr>
      <t>带抽绳及卡扣 要用老的材料 要厚实</t>
    </r>
    <phoneticPr fontId="2" type="noConversion"/>
  </si>
  <si>
    <r>
      <t xml:space="preserve">60*90cm  </t>
    </r>
    <r>
      <rPr>
        <b/>
        <sz val="11"/>
        <color rgb="FFFF0000"/>
        <rFont val="等线"/>
        <family val="3"/>
        <charset val="134"/>
        <scheme val="minor"/>
      </rPr>
      <t xml:space="preserve"> 带抽绳及卡扣 要用老的材料 要厚实</t>
    </r>
    <phoneticPr fontId="2" type="noConversion"/>
  </si>
  <si>
    <r>
      <t xml:space="preserve">150mm  </t>
    </r>
    <r>
      <rPr>
        <b/>
        <sz val="11"/>
        <color theme="1" tint="4.9989318521683403E-2"/>
        <rFont val="等线"/>
        <family val="3"/>
        <charset val="134"/>
        <scheme val="minor"/>
      </rPr>
      <t>请先下单生产，等智锐通知再发货</t>
    </r>
    <phoneticPr fontId="2" type="noConversion"/>
  </si>
  <si>
    <r>
      <t xml:space="preserve">45*1250mm  </t>
    </r>
    <r>
      <rPr>
        <b/>
        <sz val="11"/>
        <color theme="1" tint="4.9989318521683403E-2"/>
        <rFont val="等线"/>
        <family val="3"/>
        <charset val="134"/>
        <scheme val="minor"/>
      </rPr>
      <t>发货人：北京绅联—戴妍，17710281336</t>
    </r>
    <phoneticPr fontId="2" type="noConversion"/>
  </si>
  <si>
    <t>全棉带-无锡发</t>
    <phoneticPr fontId="2" type="noConversion"/>
  </si>
  <si>
    <t>3"</t>
    <phoneticPr fontId="2" type="noConversion"/>
  </si>
  <si>
    <t>李貌</t>
    <phoneticPr fontId="2" type="noConversion"/>
  </si>
  <si>
    <t>100码=91.44米 发件人李貌18913777443 顺丰垫付</t>
    <phoneticPr fontId="2" type="noConversion"/>
  </si>
  <si>
    <t>人像衫PONY-MG</t>
    <phoneticPr fontId="2" type="noConversion"/>
  </si>
  <si>
    <t>Po:22942改制</t>
    <phoneticPr fontId="2" type="noConversion"/>
  </si>
  <si>
    <t>150*1550mm改为150*1530mm</t>
    <phoneticPr fontId="2" type="noConversion"/>
  </si>
  <si>
    <r>
      <t xml:space="preserve">8kg/桶  </t>
    </r>
    <r>
      <rPr>
        <b/>
        <sz val="11"/>
        <color rgb="FFFF0000"/>
        <rFont val="等线"/>
        <family val="3"/>
        <charset val="134"/>
        <scheme val="minor"/>
      </rPr>
      <t>发顺丰卡航到付，这次帮忙加固包装，避免像上次出现桶包装破损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2" type="noConversion"/>
  </si>
  <si>
    <t>广西南宁宇极机械设备有限公司</t>
    <phoneticPr fontId="2" type="noConversion"/>
  </si>
  <si>
    <t>100*1540mm扣接</t>
    <phoneticPr fontId="2" type="noConversion"/>
  </si>
  <si>
    <t>150*1545mm平缝</t>
    <phoneticPr fontId="2" type="noConversion"/>
  </si>
  <si>
    <r>
      <t xml:space="preserve">50*4530mm  </t>
    </r>
    <r>
      <rPr>
        <b/>
        <sz val="11"/>
        <color rgb="FFFF0000"/>
        <rFont val="等线"/>
        <family val="3"/>
        <charset val="134"/>
        <scheme val="minor"/>
      </rPr>
      <t>含扣长度</t>
    </r>
    <r>
      <rPr>
        <sz val="11"/>
        <color theme="1"/>
        <rFont val="等线"/>
        <family val="2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发顺丰空运</t>
    </r>
    <phoneticPr fontId="2" type="noConversion"/>
  </si>
  <si>
    <t>一小段样品</t>
    <phoneticPr fontId="2" type="noConversion"/>
  </si>
  <si>
    <t>广州华辰电子科技有限公司</t>
  </si>
  <si>
    <r>
      <t xml:space="preserve">3.6*5.2米*2张    </t>
    </r>
    <r>
      <rPr>
        <b/>
        <sz val="11"/>
        <color rgb="FFFF0000"/>
        <rFont val="等线"/>
        <family val="3"/>
        <charset val="134"/>
        <scheme val="minor"/>
      </rPr>
      <t>拍一下 包装和标签照片</t>
    </r>
    <phoneticPr fontId="2" type="noConversion"/>
  </si>
  <si>
    <r>
      <t xml:space="preserve">68*4610mm    </t>
    </r>
    <r>
      <rPr>
        <b/>
        <sz val="11"/>
        <color rgb="FFFF0000"/>
        <rFont val="等线"/>
        <family val="3"/>
        <charset val="134"/>
        <scheme val="minor"/>
      </rPr>
      <t>发顺丰标快 发件人写：王雷 17782688980</t>
    </r>
    <phoneticPr fontId="2" type="noConversion"/>
  </si>
  <si>
    <t>3.3*7.5米*2张</t>
    <phoneticPr fontId="2" type="noConversion"/>
  </si>
  <si>
    <t>进口不锈钢钢扣</t>
    <phoneticPr fontId="2" type="noConversion"/>
  </si>
  <si>
    <t>50*4940mm</t>
    <phoneticPr fontId="2" type="noConversion"/>
  </si>
  <si>
    <t>75*6920mm</t>
    <phoneticPr fontId="2" type="noConversion"/>
  </si>
  <si>
    <t>75*6700mm</t>
    <phoneticPr fontId="2" type="noConversion"/>
  </si>
  <si>
    <t>超链接（杭州）洗涤服务有限公司</t>
    <phoneticPr fontId="2" type="noConversion"/>
  </si>
  <si>
    <t>进口PVC 穿销</t>
    <phoneticPr fontId="2" type="noConversion"/>
  </si>
  <si>
    <t>鹏飞洗涤 王雷</t>
    <phoneticPr fontId="1" type="noConversion"/>
  </si>
  <si>
    <t>不锈钢钢扣 国产扣，退回</t>
    <phoneticPr fontId="2" type="noConversion"/>
  </si>
  <si>
    <t>进口PVC 穿销 无锡发（22997）</t>
    <phoneticPr fontId="2" type="noConversion"/>
  </si>
  <si>
    <t>长 2.5 米，宽 45mm厚 13.5mm</t>
    <phoneticPr fontId="2" type="noConversion"/>
  </si>
  <si>
    <t>50*3750mm  含扣长度</t>
  </si>
  <si>
    <t>武汉长酒智联科技有限公司</t>
  </si>
  <si>
    <t>美国3/4导向带-22872备货出</t>
    <phoneticPr fontId="2" type="noConversion"/>
  </si>
  <si>
    <t>T900 AID 毛毡，包边缝合-22932备货出</t>
    <phoneticPr fontId="2" type="noConversion"/>
  </si>
  <si>
    <t>3.35*5.2米*1张</t>
    <phoneticPr fontId="2" type="noConversion"/>
  </si>
  <si>
    <r>
      <t xml:space="preserve">150*1545mm 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拍下照片</t>
    </r>
    <phoneticPr fontId="2" type="noConversion"/>
  </si>
  <si>
    <r>
      <t xml:space="preserve">50*494mm  </t>
    </r>
    <r>
      <rPr>
        <b/>
        <sz val="11"/>
        <color rgb="FFFF0000"/>
        <rFont val="等线"/>
        <family val="3"/>
        <charset val="134"/>
        <scheme val="minor"/>
      </rPr>
      <t>发顺丰特快</t>
    </r>
    <phoneticPr fontId="2" type="noConversion"/>
  </si>
  <si>
    <r>
      <t xml:space="preserve">50*520mm  </t>
    </r>
    <r>
      <rPr>
        <b/>
        <sz val="11"/>
        <color rgb="FFFF0000"/>
        <rFont val="等线"/>
        <family val="3"/>
        <charset val="134"/>
        <scheme val="minor"/>
      </rPr>
      <t>发顺丰特快</t>
    </r>
    <phoneticPr fontId="2" type="noConversion"/>
  </si>
  <si>
    <t>景洪丽尔康洗涤有限责任公司</t>
    <phoneticPr fontId="2" type="noConversion"/>
  </si>
  <si>
    <t>红线棉带</t>
    <phoneticPr fontId="2" type="noConversion"/>
  </si>
  <si>
    <r>
      <t xml:space="preserve">50mm 门幅  </t>
    </r>
    <r>
      <rPr>
        <b/>
        <sz val="11"/>
        <color theme="1"/>
        <rFont val="等线"/>
        <family val="3"/>
        <charset val="134"/>
      </rPr>
      <t>拍下照片</t>
    </r>
    <phoneticPr fontId="2" type="noConversion"/>
  </si>
  <si>
    <t>张家港海航</t>
    <phoneticPr fontId="2" type="noConversion"/>
  </si>
  <si>
    <t>150*4860mm</t>
    <phoneticPr fontId="2" type="noConversion"/>
  </si>
  <si>
    <t>150*6020mm</t>
    <phoneticPr fontId="2" type="noConversion"/>
  </si>
  <si>
    <t>3.3*2.1米 老款帆布</t>
    <phoneticPr fontId="2" type="noConversion"/>
  </si>
  <si>
    <t>张家界欣融洗涤有限责任公司</t>
    <phoneticPr fontId="2" type="noConversion"/>
  </si>
  <si>
    <t>湖北奇异鸟公共纺织品服务有限公司</t>
  </si>
  <si>
    <r>
      <t xml:space="preserve">52*2030mm  </t>
    </r>
    <r>
      <rPr>
        <b/>
        <sz val="11"/>
        <color rgb="FFFF0000"/>
        <rFont val="等线"/>
        <family val="3"/>
        <charset val="134"/>
        <scheme val="minor"/>
      </rPr>
      <t>整组订单都拍下照</t>
    </r>
    <phoneticPr fontId="2" type="noConversion"/>
  </si>
  <si>
    <t>50*6140mm</t>
    <phoneticPr fontId="2" type="noConversion"/>
  </si>
  <si>
    <t>48*1765mm</t>
    <phoneticPr fontId="2" type="noConversion"/>
  </si>
  <si>
    <t>带钢丝网上蜡布-22872备货出</t>
    <phoneticPr fontId="2" type="noConversion"/>
  </si>
  <si>
    <r>
      <t xml:space="preserve">50*1560mm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</si>
  <si>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50*2120mm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</si>
  <si>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7条钢丝棉打磨布-22872备货出</t>
    <phoneticPr fontId="2" type="noConversion"/>
  </si>
  <si>
    <t>50*710mm</t>
    <phoneticPr fontId="2" type="noConversion"/>
  </si>
  <si>
    <r>
      <t xml:space="preserve">50*620mm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</si>
  <si>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50*4530mm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</si>
  <si>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50*2655mm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</si>
  <si>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新疆圣洁布草洗涤(成都美萝宋文勇)</t>
    <phoneticPr fontId="2" type="noConversion"/>
  </si>
  <si>
    <t xml:space="preserve">3.6*7.6米*3张 </t>
    <phoneticPr fontId="2" type="noConversion"/>
  </si>
  <si>
    <r>
      <t xml:space="preserve">3.3*5.1米  </t>
    </r>
    <r>
      <rPr>
        <b/>
        <sz val="11"/>
        <color rgb="FFFF0000"/>
        <rFont val="等线"/>
        <family val="3"/>
        <charset val="134"/>
        <scheme val="minor"/>
      </rPr>
      <t>发顺丰标快 发货人写李貌 18913777443</t>
    </r>
    <phoneticPr fontId="2" type="noConversion"/>
  </si>
  <si>
    <t>成都金航仁品贸易有限公司</t>
    <phoneticPr fontId="2" type="noConversion"/>
  </si>
  <si>
    <t>高温高强型带钢丝网上蜡布</t>
    <phoneticPr fontId="2" type="noConversion"/>
  </si>
  <si>
    <r>
      <t xml:space="preserve">3.1*2.1米 </t>
    </r>
    <r>
      <rPr>
        <b/>
        <sz val="11"/>
        <color rgb="FFFF0000"/>
        <rFont val="等线"/>
        <family val="3"/>
        <charset val="134"/>
        <scheme val="minor"/>
      </rPr>
      <t>发顺丰标快 发货人写李貌 18913777443</t>
    </r>
    <phoneticPr fontId="2" type="noConversion"/>
  </si>
  <si>
    <t>白色平缝7条钢丝棉打磨布-22872备货出</t>
    <phoneticPr fontId="2" type="noConversion"/>
  </si>
  <si>
    <t>山西凌涵洗涤服务有限公司</t>
    <phoneticPr fontId="2" type="noConversion"/>
  </si>
  <si>
    <t>安德鲁纯芳纶高温烫带</t>
    <phoneticPr fontId="2" type="noConversion"/>
  </si>
  <si>
    <r>
      <t xml:space="preserve">98*6330mm </t>
    </r>
    <r>
      <rPr>
        <b/>
        <sz val="11"/>
        <color rgb="FFFF0000"/>
        <rFont val="等线"/>
        <family val="3"/>
        <charset val="134"/>
        <scheme val="minor"/>
      </rPr>
      <t>进口钢扣</t>
    </r>
    <phoneticPr fontId="2" type="noConversion"/>
  </si>
  <si>
    <t xml:space="preserve">51mm   </t>
    <phoneticPr fontId="2" type="noConversion"/>
  </si>
  <si>
    <t>进口蓝色打磨布-22872备货出</t>
    <phoneticPr fontId="2" type="noConversion"/>
  </si>
  <si>
    <t>史经理</t>
    <phoneticPr fontId="2" type="noConversion"/>
  </si>
  <si>
    <t>3.3*5米*2张</t>
    <phoneticPr fontId="2" type="noConversion"/>
  </si>
  <si>
    <t>美国1/2导向带-22872备货出</t>
    <phoneticPr fontId="2" type="noConversion"/>
  </si>
  <si>
    <r>
      <t xml:space="preserve">100 码=91.44  </t>
    </r>
    <r>
      <rPr>
        <b/>
        <sz val="11"/>
        <color rgb="FFFF0000"/>
        <rFont val="等线"/>
        <family val="3"/>
        <charset val="134"/>
        <scheme val="minor"/>
      </rPr>
      <t>发顺丰特快</t>
    </r>
    <phoneticPr fontId="2" type="noConversion"/>
  </si>
  <si>
    <t>深圳市洁力士化工产品有限公司</t>
  </si>
  <si>
    <t>JTX600</t>
    <phoneticPr fontId="2" type="noConversion"/>
  </si>
  <si>
    <t>ST13</t>
    <phoneticPr fontId="2" type="noConversion"/>
  </si>
  <si>
    <t>物洁洗涤公司</t>
  </si>
  <si>
    <t>包裹毡套-备货出</t>
    <phoneticPr fontId="2" type="noConversion"/>
  </si>
  <si>
    <t>常规带钢丝网上蜡布-22872备货出</t>
    <phoneticPr fontId="2" type="noConversion"/>
  </si>
  <si>
    <r>
      <t xml:space="preserve">16kg/桶  </t>
    </r>
    <r>
      <rPr>
        <b/>
        <sz val="11"/>
        <color rgb="FF0000FF"/>
        <rFont val="等线"/>
        <family val="3"/>
        <charset val="134"/>
        <scheme val="minor"/>
      </rPr>
      <t>发货单打印出来随货走</t>
    </r>
    <phoneticPr fontId="2" type="noConversion"/>
  </si>
  <si>
    <t>850g 涤纶芳纶复合 AID 毛毡，包边缝合-23084备货出</t>
    <phoneticPr fontId="2" type="noConversion"/>
  </si>
  <si>
    <t>常规带钢丝网上蜡布-23084备货出</t>
    <phoneticPr fontId="2" type="noConversion"/>
  </si>
  <si>
    <t>美国小地球蜡粉-23084备货出</t>
    <phoneticPr fontId="2" type="noConversion"/>
  </si>
  <si>
    <t>人字纹带</t>
    <phoneticPr fontId="2" type="noConversion"/>
  </si>
  <si>
    <t>大同市云冈大酒店有限公司</t>
  </si>
  <si>
    <t>T900 AID 毛毡，包边缝合-23084备货出</t>
    <phoneticPr fontId="2" type="noConversion"/>
  </si>
  <si>
    <r>
      <t>850g 涤纶芳纶复合 AID 毛毡，</t>
    </r>
    <r>
      <rPr>
        <b/>
        <sz val="11"/>
        <color rgb="FFFF0000"/>
        <rFont val="等线"/>
        <family val="3"/>
        <charset val="134"/>
        <scheme val="minor"/>
      </rPr>
      <t>不要</t>
    </r>
    <r>
      <rPr>
        <sz val="11"/>
        <color theme="1"/>
        <rFont val="等线"/>
        <family val="3"/>
        <charset val="134"/>
        <scheme val="minor"/>
      </rPr>
      <t>包边缝合</t>
    </r>
    <phoneticPr fontId="2" type="noConversion"/>
  </si>
  <si>
    <t>JTX600导向带-23084备货出</t>
    <phoneticPr fontId="2" type="noConversion"/>
  </si>
  <si>
    <t>广州市翔洁洗涤服务有限公司</t>
    <phoneticPr fontId="2" type="noConversion"/>
  </si>
  <si>
    <t>美国小地球蜡膏Clena Cote</t>
  </si>
  <si>
    <t>英国蜡粉-23084备货出</t>
    <phoneticPr fontId="2" type="noConversion"/>
  </si>
  <si>
    <t>5#清洁剂</t>
    <phoneticPr fontId="2" type="noConversion"/>
  </si>
  <si>
    <t>内蒙古博阳酒店用品有限公司</t>
  </si>
  <si>
    <r>
      <t xml:space="preserve">3.6*8.2米*3张  </t>
    </r>
    <r>
      <rPr>
        <b/>
        <sz val="11"/>
        <color rgb="FFFF0000"/>
        <rFont val="等线"/>
        <family val="3"/>
        <charset val="134"/>
        <scheme val="minor"/>
      </rPr>
      <t>拍下包装和标签</t>
    </r>
    <phoneticPr fontId="2" type="noConversion"/>
  </si>
  <si>
    <r>
      <t xml:space="preserve">3.6*7.6米*3张  </t>
    </r>
    <r>
      <rPr>
        <b/>
        <sz val="11"/>
        <color rgb="FFFF0000"/>
        <rFont val="等线"/>
        <family val="3"/>
        <charset val="134"/>
        <scheme val="minor"/>
      </rPr>
      <t>拍下包装和标签</t>
    </r>
    <phoneticPr fontId="2" type="noConversion"/>
  </si>
  <si>
    <t xml:space="preserve">50*6180mm  </t>
    <phoneticPr fontId="2" type="noConversion"/>
  </si>
  <si>
    <r>
      <t xml:space="preserve">22.5公斤/桶 </t>
    </r>
    <r>
      <rPr>
        <b/>
        <sz val="11"/>
        <color rgb="FFFF0000"/>
        <rFont val="等线"/>
        <family val="3"/>
        <charset val="134"/>
        <scheme val="minor"/>
      </rPr>
      <t xml:space="preserve"> 发顺丰卡航</t>
    </r>
    <phoneticPr fontId="2" type="noConversion"/>
  </si>
  <si>
    <t>50*2700mm</t>
    <phoneticPr fontId="2" type="noConversion"/>
  </si>
  <si>
    <t>50*2945mm</t>
    <phoneticPr fontId="2" type="noConversion"/>
  </si>
  <si>
    <t>70*4900mm</t>
    <phoneticPr fontId="2" type="noConversion"/>
  </si>
  <si>
    <t>50*705mm</t>
    <phoneticPr fontId="2" type="noConversion"/>
  </si>
  <si>
    <t xml:space="preserve">3.3*5.2米*2张  </t>
    <phoneticPr fontId="2" type="noConversion"/>
  </si>
  <si>
    <t>49*725mm</t>
    <phoneticPr fontId="2" type="noConversion"/>
  </si>
  <si>
    <t>20kg/箱</t>
    <phoneticPr fontId="2" type="noConversion"/>
  </si>
  <si>
    <t>3.35*5.2米</t>
    <phoneticPr fontId="2" type="noConversion"/>
  </si>
  <si>
    <t>560米/辊 弹簧高度 11mm</t>
    <phoneticPr fontId="2" type="noConversion"/>
  </si>
  <si>
    <r>
      <t xml:space="preserve">3.6*5.2米*1张  </t>
    </r>
    <r>
      <rPr>
        <b/>
        <sz val="11"/>
        <color rgb="FFFF0000"/>
        <rFont val="等线"/>
        <family val="3"/>
        <charset val="134"/>
        <scheme val="minor"/>
      </rPr>
      <t>发货人写：王雷  17782688980</t>
    </r>
    <phoneticPr fontId="2" type="noConversion"/>
  </si>
  <si>
    <r>
      <t xml:space="preserve">16kg/桶  </t>
    </r>
    <r>
      <rPr>
        <b/>
        <sz val="11"/>
        <color rgb="FFFF0000"/>
        <rFont val="等线"/>
        <family val="3"/>
        <charset val="134"/>
        <scheme val="minor"/>
      </rPr>
      <t>新客户第一次发货麻烦拍下照</t>
    </r>
    <phoneticPr fontId="2" type="noConversion"/>
  </si>
  <si>
    <t>50*2240mm</t>
    <phoneticPr fontId="2" type="noConversion"/>
  </si>
  <si>
    <t>150*6220mm  不含扣长度 钢扣是狼牙扣</t>
    <phoneticPr fontId="2" type="noConversion"/>
  </si>
  <si>
    <r>
      <t xml:space="preserve">50*2620mm  </t>
    </r>
    <r>
      <rPr>
        <b/>
        <sz val="11"/>
        <color rgb="FF0000FF"/>
        <rFont val="等线"/>
        <family val="3"/>
        <charset val="134"/>
        <scheme val="minor"/>
      </rPr>
      <t>拍下照 + 送毛毡零头 3-4块</t>
    </r>
    <phoneticPr fontId="2" type="noConversion"/>
  </si>
  <si>
    <t>贵州遵义亮洁洗涤服务有限公司</t>
    <phoneticPr fontId="1" type="noConversion"/>
  </si>
  <si>
    <t>四川亿仟亿洗涤服务有限公司 王雷介绍</t>
    <phoneticPr fontId="1" type="noConversion"/>
  </si>
  <si>
    <t>涤棉带-无锡发 直采</t>
    <phoneticPr fontId="2" type="noConversion"/>
  </si>
  <si>
    <r>
      <t xml:space="preserve">65*2370mm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</si>
  <si>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t>20kg/纸箱 分成5kg/桶*4</t>
    <phoneticPr fontId="2" type="noConversion"/>
  </si>
  <si>
    <t>海南启帆实业有限公司</t>
  </si>
  <si>
    <t>65*2265mm</t>
    <phoneticPr fontId="2" type="noConversion"/>
  </si>
  <si>
    <t>T900 AID 毛毡，包边缝合-智锐买的仁经库存</t>
    <phoneticPr fontId="2" type="noConversion"/>
  </si>
  <si>
    <t xml:space="preserve">16kg/桶 </t>
    <phoneticPr fontId="2" type="noConversion"/>
  </si>
  <si>
    <r>
      <t xml:space="preserve">3.6*7.5米*3张  </t>
    </r>
    <r>
      <rPr>
        <b/>
        <sz val="11"/>
        <rFont val="等线"/>
        <family val="3"/>
        <charset val="134"/>
        <scheme val="minor"/>
      </rPr>
      <t xml:space="preserve"> </t>
    </r>
    <phoneticPr fontId="2" type="noConversion"/>
  </si>
  <si>
    <r>
      <t xml:space="preserve">65*2370mm  </t>
    </r>
    <r>
      <rPr>
        <b/>
        <sz val="11"/>
        <color rgb="FFFF0000"/>
        <rFont val="等线"/>
        <family val="3"/>
        <charset val="134"/>
        <scheme val="minor"/>
      </rPr>
      <t>发顺丰特快到付</t>
    </r>
    <phoneticPr fontId="2" type="noConversion"/>
  </si>
  <si>
    <r>
      <t xml:space="preserve">98*3980mm </t>
    </r>
    <r>
      <rPr>
        <b/>
        <sz val="11"/>
        <color rgb="FFFF0000"/>
        <rFont val="等线"/>
        <family val="3"/>
        <charset val="134"/>
        <scheme val="minor"/>
      </rPr>
      <t>进口钢扣</t>
    </r>
    <phoneticPr fontId="2" type="noConversion"/>
  </si>
  <si>
    <t>100 码=91.44米</t>
    <phoneticPr fontId="2" type="noConversion"/>
  </si>
  <si>
    <t>美国3/4导向带-23084备货出</t>
    <phoneticPr fontId="2" type="noConversion"/>
  </si>
  <si>
    <t>美国1/2导向带-23084备货出</t>
    <phoneticPr fontId="2" type="noConversion"/>
  </si>
  <si>
    <t>德国高温蜡粉-未发 等新进口到再补发</t>
    <phoneticPr fontId="2" type="noConversion"/>
  </si>
  <si>
    <r>
      <t xml:space="preserve">50*1720mm  </t>
    </r>
    <r>
      <rPr>
        <b/>
        <sz val="11"/>
        <color rgb="FFFF0000"/>
        <rFont val="等线"/>
        <family val="3"/>
        <charset val="134"/>
        <scheme val="minor"/>
      </rPr>
      <t>含钢扣长度</t>
    </r>
    <phoneticPr fontId="2" type="noConversion"/>
  </si>
  <si>
    <t>晏祥飞  史经理</t>
    <phoneticPr fontId="2" type="noConversion"/>
  </si>
  <si>
    <t>40*2355mm</t>
    <phoneticPr fontId="2" type="noConversion"/>
  </si>
  <si>
    <t>安德鲁纯芳纶高温烫带样品</t>
    <phoneticPr fontId="2" type="noConversion"/>
  </si>
  <si>
    <r>
      <t xml:space="preserve">98mm </t>
    </r>
    <r>
      <rPr>
        <b/>
        <sz val="11"/>
        <color rgb="FFFF0000"/>
        <rFont val="等线"/>
        <family val="3"/>
        <charset val="134"/>
        <scheme val="minor"/>
      </rPr>
      <t>长度40-50cm 其中3组打扣，另外3组光带就可以</t>
    </r>
    <phoneticPr fontId="2" type="noConversion"/>
  </si>
  <si>
    <t>日本进口芳纶高温烫带样品</t>
    <phoneticPr fontId="2" type="noConversion"/>
  </si>
  <si>
    <t>3.3*3.9米*1张  用仁经库存</t>
    <phoneticPr fontId="2" type="noConversion"/>
  </si>
  <si>
    <t>T900 AID 毛毡，塑料带有“A”字样</t>
    <phoneticPr fontId="2" type="noConversion"/>
  </si>
  <si>
    <t>周端生 （川岛湖南怀化 周晓平）</t>
    <phoneticPr fontId="1" type="noConversion"/>
  </si>
  <si>
    <t xml:space="preserve">3.6*7.6米*3张  </t>
    <phoneticPr fontId="2" type="noConversion"/>
  </si>
  <si>
    <t xml:space="preserve">3.3*2.1米   </t>
    <phoneticPr fontId="2" type="noConversion"/>
  </si>
  <si>
    <t>Po：22927改制</t>
    <phoneticPr fontId="2" type="noConversion"/>
  </si>
  <si>
    <r>
      <t xml:space="preserve">PONY-MG人像衫改领口尺寸  </t>
    </r>
    <r>
      <rPr>
        <b/>
        <sz val="11"/>
        <color rgb="FFFF0000"/>
        <rFont val="等线"/>
        <family val="3"/>
        <charset val="134"/>
        <scheme val="minor"/>
      </rPr>
      <t>已在途周一会收到</t>
    </r>
    <phoneticPr fontId="2" type="noConversion"/>
  </si>
  <si>
    <r>
      <t xml:space="preserve">3.1*2.1米 </t>
    </r>
    <r>
      <rPr>
        <b/>
        <sz val="11"/>
        <color rgb="FFFF0000"/>
        <rFont val="等线"/>
        <family val="3"/>
        <charset val="134"/>
        <scheme val="minor"/>
      </rPr>
      <t xml:space="preserve"> 已申请特价</t>
    </r>
    <phoneticPr fontId="2" type="noConversion"/>
  </si>
  <si>
    <t>成都市赛洁洗涤有限公司</t>
    <phoneticPr fontId="2" type="noConversion"/>
  </si>
  <si>
    <t>天津市温石酒店用品有限公司</t>
    <phoneticPr fontId="2" type="noConversion"/>
  </si>
  <si>
    <t>50*2840mm</t>
    <phoneticPr fontId="2" type="noConversion"/>
  </si>
  <si>
    <r>
      <t xml:space="preserve">98*3750mm 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</si>
  <si>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r>
      <t xml:space="preserve">98*6300mm 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</si>
  <si>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r>
      <t xml:space="preserve">98*5020mm 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</si>
  <si>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r>
      <t xml:space="preserve">70*2445mm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</si>
  <si>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70*2570mm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</si>
  <si>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70*6220mm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</si>
  <si>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r>
      <t xml:space="preserve">50mm             </t>
    </r>
    <r>
      <rPr>
        <b/>
        <sz val="11"/>
        <color rgb="FFFF0000"/>
        <rFont val="等线"/>
        <family val="3"/>
        <charset val="134"/>
        <scheme val="minor"/>
      </rPr>
      <t>发顺丰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标快特快？待客户确认</t>
    </r>
    <phoneticPr fontId="2" type="noConversion"/>
  </si>
  <si>
    <r>
      <t xml:space="preserve">95*1220mm   </t>
    </r>
    <r>
      <rPr>
        <b/>
        <sz val="11"/>
        <color rgb="FFFF0000"/>
        <rFont val="等线"/>
        <family val="3"/>
        <charset val="134"/>
        <scheme val="minor"/>
      </rPr>
      <t xml:space="preserve"> 发顺丰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标快特快？待客户确认</t>
    </r>
    <phoneticPr fontId="2" type="noConversion"/>
  </si>
  <si>
    <t>12282 下垫 47"(SP/BP-U)</t>
    <phoneticPr fontId="2" type="noConversion"/>
  </si>
  <si>
    <t>海南启帆实业有限公司-冯</t>
    <phoneticPr fontId="2" type="noConversion"/>
  </si>
  <si>
    <r>
      <t xml:space="preserve">65*2370mm  </t>
    </r>
    <r>
      <rPr>
        <b/>
        <sz val="11"/>
        <color rgb="FFFF0000"/>
        <rFont val="等线"/>
        <family val="3"/>
        <charset val="134"/>
        <scheme val="minor"/>
      </rPr>
      <t>不要放单子</t>
    </r>
    <phoneticPr fontId="2" type="noConversion"/>
  </si>
  <si>
    <t>陕西金坤泰机电有限公司</t>
    <phoneticPr fontId="2" type="noConversion"/>
  </si>
  <si>
    <t>美国3/4导向带-23备货出</t>
    <phoneticPr fontId="2" type="noConversion"/>
  </si>
  <si>
    <t>美国1/2导向带-23备货出</t>
    <phoneticPr fontId="2" type="noConversion"/>
  </si>
  <si>
    <t>武汉佳裕科技发展有限公司 九华庄洗衣房 王延春</t>
    <phoneticPr fontId="2" type="noConversion"/>
  </si>
  <si>
    <r>
      <t xml:space="preserve">07006LAVF(菌型）   </t>
    </r>
    <r>
      <rPr>
        <b/>
        <sz val="11"/>
        <color rgb="FFFF0000"/>
        <rFont val="等线"/>
        <family val="3"/>
        <charset val="134"/>
        <scheme val="minor"/>
      </rPr>
      <t>加蓝色硅胶海棉</t>
    </r>
    <phoneticPr fontId="2" type="noConversion"/>
  </si>
  <si>
    <r>
      <t>12490  LAV—U（裤型）</t>
    </r>
    <r>
      <rPr>
        <b/>
        <sz val="11"/>
        <color rgb="FFFF0000"/>
        <rFont val="等线"/>
        <family val="3"/>
        <charset val="134"/>
        <scheme val="minor"/>
      </rPr>
      <t>加蓝色硅胶海绵</t>
    </r>
    <phoneticPr fontId="2" type="noConversion"/>
  </si>
  <si>
    <t>TA  F3 03426 1150*430*285</t>
    <phoneticPr fontId="2" type="noConversion"/>
  </si>
  <si>
    <t>Po:23114改制</t>
    <phoneticPr fontId="2" type="noConversion"/>
  </si>
  <si>
    <t>蓝色进口打磨布-23084备货出</t>
    <phoneticPr fontId="2" type="noConversion"/>
  </si>
  <si>
    <t>50*4830mm</t>
    <phoneticPr fontId="2" type="noConversion"/>
  </si>
  <si>
    <r>
      <t xml:space="preserve">50*7030mm 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</si>
  <si>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江西省腾瑞洗涤有限公司-川岛周晓平</t>
    <phoneticPr fontId="2" type="noConversion"/>
  </si>
  <si>
    <r>
      <t xml:space="preserve">绿黑带50*2240mm改为50*1300mm  </t>
    </r>
    <r>
      <rPr>
        <b/>
        <sz val="11"/>
        <color rgb="FF0000FF"/>
        <rFont val="等线"/>
        <family val="3"/>
        <charset val="134"/>
        <scheme val="minor"/>
      </rPr>
      <t>含扣长度</t>
    </r>
    <r>
      <rPr>
        <sz val="11"/>
        <color rgb="FF0000FF"/>
        <rFont val="等线"/>
        <family val="3"/>
        <charset val="134"/>
        <scheme val="minor"/>
      </rPr>
      <t xml:space="preserve">  </t>
    </r>
    <r>
      <rPr>
        <b/>
        <sz val="11"/>
        <color rgb="FF0000FF"/>
        <rFont val="等线"/>
        <family val="3"/>
        <charset val="134"/>
        <scheme val="minor"/>
      </rPr>
      <t>已在途</t>
    </r>
    <phoneticPr fontId="2" type="noConversion"/>
  </si>
  <si>
    <t>燕兴石化加油站洗衣厂-史明路</t>
    <phoneticPr fontId="2" type="noConversion"/>
  </si>
  <si>
    <t>燕兴石化加油站洗衣厂</t>
  </si>
  <si>
    <t>850g 涤纶芳纶复合 AID 毛毡，包边缝合-23141备货出</t>
    <phoneticPr fontId="2" type="noConversion"/>
  </si>
  <si>
    <r>
      <t xml:space="preserve">3.6*7.5米*2张  </t>
    </r>
    <r>
      <rPr>
        <b/>
        <sz val="11"/>
        <rFont val="等线"/>
        <family val="3"/>
        <charset val="134"/>
        <scheme val="minor"/>
      </rPr>
      <t xml:space="preserve"> </t>
    </r>
    <phoneticPr fontId="2" type="noConversion"/>
  </si>
  <si>
    <t>兰州海狮</t>
    <phoneticPr fontId="2" type="noConversion"/>
  </si>
  <si>
    <t>3.6*8.2米*2张</t>
    <phoneticPr fontId="2" type="noConversion"/>
  </si>
  <si>
    <r>
      <t xml:space="preserve">3.6*5.2米*2张 </t>
    </r>
    <r>
      <rPr>
        <b/>
        <sz val="11"/>
        <color rgb="FFFF0000"/>
        <rFont val="等线"/>
        <family val="3"/>
        <charset val="134"/>
        <scheme val="minor"/>
      </rPr>
      <t>发件人写：李貌 18913777443</t>
    </r>
    <phoneticPr fontId="2" type="noConversion"/>
  </si>
  <si>
    <t>50*700mm</t>
    <phoneticPr fontId="2" type="noConversion"/>
  </si>
  <si>
    <t>50*1110mm</t>
    <phoneticPr fontId="2" type="noConversion"/>
  </si>
  <si>
    <t>35*1000mm</t>
    <phoneticPr fontId="2" type="noConversion"/>
  </si>
  <si>
    <t xml:space="preserve">海南启帆实业有限公司 </t>
    <phoneticPr fontId="2" type="noConversion"/>
  </si>
  <si>
    <r>
      <t xml:space="preserve">1.8*1.2米 </t>
    </r>
    <r>
      <rPr>
        <b/>
        <sz val="11"/>
        <color rgb="FFFF0000"/>
        <rFont val="等线"/>
        <family val="3"/>
        <charset val="134"/>
        <scheme val="minor"/>
      </rPr>
      <t>发货人写：冯工  18823061677</t>
    </r>
    <phoneticPr fontId="2" type="noConversion"/>
  </si>
  <si>
    <r>
      <t xml:space="preserve">1.8*1.2米 </t>
    </r>
    <r>
      <rPr>
        <b/>
        <sz val="11"/>
        <color rgb="FFFF0000"/>
        <rFont val="等线"/>
        <family val="3"/>
        <charset val="134"/>
        <scheme val="minor"/>
      </rPr>
      <t>发货人写：冯工  18823061677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不要放单子</t>
    </r>
    <phoneticPr fontId="2" type="noConversion"/>
  </si>
  <si>
    <t>进口绿黑弹性带</t>
    <phoneticPr fontId="2" type="noConversion"/>
  </si>
  <si>
    <t>3.15*3.3米*3张（实际按9.45）</t>
    <phoneticPr fontId="2" type="noConversion"/>
  </si>
  <si>
    <t>美国3/4导向带-23141备货出</t>
    <phoneticPr fontId="2" type="noConversion"/>
  </si>
  <si>
    <r>
      <t xml:space="preserve">20kg/纸箱 </t>
    </r>
    <r>
      <rPr>
        <b/>
        <sz val="11"/>
        <color rgb="FFFF0000"/>
        <rFont val="等线"/>
        <family val="3"/>
        <charset val="134"/>
        <scheme val="minor"/>
      </rPr>
      <t>下周一提货前到不了货就取消</t>
    </r>
    <phoneticPr fontId="2" type="noConversion"/>
  </si>
  <si>
    <t>50*5550mm</t>
    <phoneticPr fontId="2" type="noConversion"/>
  </si>
  <si>
    <r>
      <t xml:space="preserve">3.3*4.5米*2张  </t>
    </r>
    <r>
      <rPr>
        <b/>
        <sz val="11"/>
        <color rgb="FFFF0000"/>
        <rFont val="等线"/>
        <family val="3"/>
        <charset val="134"/>
        <scheme val="minor"/>
      </rPr>
      <t>发货人写:李貌 18913777443</t>
    </r>
    <phoneticPr fontId="2" type="noConversion"/>
  </si>
  <si>
    <r>
      <t xml:space="preserve">50*620mm  </t>
    </r>
    <r>
      <rPr>
        <b/>
        <sz val="11"/>
        <color rgb="FFFF0000"/>
        <rFont val="等线"/>
        <family val="3"/>
        <charset val="134"/>
        <scheme val="minor"/>
      </rPr>
      <t>发顺丰</t>
    </r>
    <phoneticPr fontId="2" type="noConversion"/>
  </si>
  <si>
    <t>陕西利而特实贸有限公司</t>
    <phoneticPr fontId="2" type="noConversion"/>
  </si>
  <si>
    <t xml:space="preserve">98mm </t>
    <phoneticPr fontId="2" type="noConversion"/>
  </si>
  <si>
    <t>ST13导向带-23084备货出</t>
    <phoneticPr fontId="2" type="noConversion"/>
  </si>
  <si>
    <t>48*1750mm</t>
    <phoneticPr fontId="2" type="noConversion"/>
  </si>
  <si>
    <r>
      <t xml:space="preserve">3.6*5.2米*2张 </t>
    </r>
    <r>
      <rPr>
        <b/>
        <sz val="11"/>
        <color rgb="FFFF0000"/>
        <rFont val="等线"/>
        <family val="3"/>
        <charset val="134"/>
        <scheme val="minor"/>
      </rPr>
      <t>发件人写:李貌 18913777443</t>
    </r>
    <phoneticPr fontId="2" type="noConversion"/>
  </si>
  <si>
    <t>中节能（山东）环境服务有限公司</t>
    <phoneticPr fontId="2" type="noConversion"/>
  </si>
  <si>
    <t xml:space="preserve">GFV (小摇臂) </t>
    <phoneticPr fontId="2" type="noConversion"/>
  </si>
  <si>
    <t>长 2.2 米，宽 24.5mm厚 11mm</t>
    <phoneticPr fontId="2" type="noConversion"/>
  </si>
  <si>
    <t>长 1.9 米，宽 30mm厚 15mm</t>
    <phoneticPr fontId="2" type="noConversion"/>
  </si>
  <si>
    <t>包裹毡套-23084备货出</t>
    <phoneticPr fontId="2" type="noConversion"/>
  </si>
  <si>
    <t>德国高温蜡粉-23084备货出</t>
    <phoneticPr fontId="2" type="noConversion"/>
  </si>
  <si>
    <t>50*1160mm</t>
    <phoneticPr fontId="2" type="noConversion"/>
  </si>
  <si>
    <t>沈阳慈济洗涤有限公司-陈仁闯</t>
    <phoneticPr fontId="2" type="noConversion"/>
  </si>
  <si>
    <r>
      <t xml:space="preserve">3.6*7.6米*2张  </t>
    </r>
    <r>
      <rPr>
        <b/>
        <sz val="11"/>
        <rFont val="等线"/>
        <family val="3"/>
        <charset val="134"/>
        <scheme val="minor"/>
      </rPr>
      <t xml:space="preserve"> </t>
    </r>
    <phoneticPr fontId="2" type="noConversion"/>
  </si>
  <si>
    <t>美国小地球蜡膏Clena Cote</t>
    <phoneticPr fontId="1" type="noConversion"/>
  </si>
  <si>
    <t>3.3*5.2米*4张</t>
    <phoneticPr fontId="2" type="noConversion"/>
  </si>
  <si>
    <t>常规带钢丝网上蜡布-安德鲁无锡仓发</t>
    <phoneticPr fontId="2" type="noConversion"/>
  </si>
  <si>
    <t>昆明信誉洗涤有限责任公司</t>
  </si>
  <si>
    <t>850g 涤纶芳纶复合 AID 毛毡，包边缝合-23备货出</t>
    <phoneticPr fontId="2" type="noConversion"/>
  </si>
  <si>
    <r>
      <t xml:space="preserve">3.6*7.6米*1张  </t>
    </r>
    <r>
      <rPr>
        <b/>
        <sz val="11"/>
        <rFont val="等线"/>
        <family val="3"/>
        <charset val="134"/>
        <scheme val="minor"/>
      </rPr>
      <t xml:space="preserve"> </t>
    </r>
    <phoneticPr fontId="2" type="noConversion"/>
  </si>
  <si>
    <t>昆明易为机电</t>
    <phoneticPr fontId="1" type="noConversion"/>
  </si>
  <si>
    <t>湖南宏威洗涤有限公司 周晓平</t>
    <phoneticPr fontId="1" type="noConversion"/>
  </si>
  <si>
    <t>海南启帆实业有限公司-冯工</t>
    <phoneticPr fontId="2" type="noConversion"/>
  </si>
  <si>
    <r>
      <t xml:space="preserve">90*5160mm   </t>
    </r>
    <r>
      <rPr>
        <b/>
        <sz val="11"/>
        <color rgb="FFFF0000"/>
        <rFont val="等线"/>
        <family val="3"/>
        <charset val="134"/>
        <scheme val="minor"/>
      </rPr>
      <t>发顺丰特快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发货人写：冯工  18823061677</t>
    </r>
    <phoneticPr fontId="2" type="noConversion"/>
  </si>
  <si>
    <t>雨澍洗涤-史经理</t>
    <phoneticPr fontId="2" type="noConversion"/>
  </si>
  <si>
    <r>
      <t xml:space="preserve">98*4050mm  </t>
    </r>
    <r>
      <rPr>
        <b/>
        <sz val="11"/>
        <color rgb="FFFF0000"/>
        <rFont val="等线"/>
        <family val="3"/>
        <charset val="134"/>
        <scheme val="minor"/>
      </rPr>
      <t>国产钢扣</t>
    </r>
    <r>
      <rPr>
        <sz val="11"/>
        <color theme="1"/>
        <rFont val="等线"/>
        <family val="2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做好后麻烦复核下长度是否一致、钢扣是否遗漏</t>
    </r>
    <phoneticPr fontId="2" type="noConversion"/>
  </si>
  <si>
    <t>浙江雅润洗涤科技有限公司</t>
    <phoneticPr fontId="1" type="noConversion"/>
  </si>
  <si>
    <t>上海纯纯洗涤有限责任公司</t>
    <phoneticPr fontId="2" type="noConversion"/>
  </si>
  <si>
    <t>美国小地球蜡粉-23141备货出</t>
    <phoneticPr fontId="2" type="noConversion"/>
  </si>
  <si>
    <r>
      <t xml:space="preserve">上次剩余断头 改为50*800mm  </t>
    </r>
    <r>
      <rPr>
        <b/>
        <sz val="11"/>
        <color rgb="FFFF0000"/>
        <rFont val="等线"/>
        <family val="3"/>
        <charset val="134"/>
        <scheme val="minor"/>
      </rPr>
      <t>含扣长度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2" type="noConversion"/>
  </si>
  <si>
    <r>
      <t xml:space="preserve">3.6*5.2米*2张    </t>
    </r>
    <r>
      <rPr>
        <b/>
        <sz val="11"/>
        <color rgb="FFFF0000"/>
        <rFont val="等线"/>
        <family val="3"/>
        <charset val="134"/>
        <scheme val="minor"/>
      </rPr>
      <t>要上楼</t>
    </r>
    <phoneticPr fontId="2" type="noConversion"/>
  </si>
  <si>
    <t xml:space="preserve">加强型带钢丝网上蜡布   </t>
    <phoneticPr fontId="2" type="noConversion"/>
  </si>
  <si>
    <t>长沙正军科技有限公司-史经理</t>
    <phoneticPr fontId="2" type="noConversion"/>
  </si>
  <si>
    <r>
      <t xml:space="preserve">68*3300mm  </t>
    </r>
    <r>
      <rPr>
        <b/>
        <sz val="11"/>
        <color rgb="FFFF0000"/>
        <rFont val="等线"/>
        <family val="3"/>
        <charset val="134"/>
        <scheme val="minor"/>
      </rPr>
      <t>发顺丰到付</t>
    </r>
    <phoneticPr fontId="2" type="noConversion"/>
  </si>
  <si>
    <r>
      <t xml:space="preserve">68*4620mm  </t>
    </r>
    <r>
      <rPr>
        <b/>
        <sz val="11"/>
        <color rgb="FFFF0000"/>
        <rFont val="等线"/>
        <family val="3"/>
        <charset val="134"/>
        <scheme val="minor"/>
      </rPr>
      <t>发顺丰到付</t>
    </r>
    <phoneticPr fontId="2" type="noConversion"/>
  </si>
  <si>
    <t>50*770mm</t>
    <phoneticPr fontId="2" type="noConversion"/>
  </si>
  <si>
    <t>英国蜡粉-23备货出</t>
    <phoneticPr fontId="2" type="noConversion"/>
  </si>
  <si>
    <t>常规带钢丝网上蜡布-23141备货出</t>
    <phoneticPr fontId="2" type="noConversion"/>
  </si>
  <si>
    <t>睿信洗涤-史经理</t>
    <phoneticPr fontId="2" type="noConversion"/>
  </si>
  <si>
    <r>
      <t xml:space="preserve">98*4730mm  </t>
    </r>
    <r>
      <rPr>
        <b/>
        <sz val="11"/>
        <color rgb="FFFF0000"/>
        <rFont val="等线"/>
        <family val="3"/>
        <charset val="134"/>
        <scheme val="minor"/>
      </rPr>
      <t>拍下照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做好后麻烦复核下长度是否一致、钢扣是否遗漏</t>
    </r>
    <phoneticPr fontId="2" type="noConversion"/>
  </si>
  <si>
    <t>T900 AID 毛毡，包边缝合-23备货出</t>
    <phoneticPr fontId="2" type="noConversion"/>
  </si>
  <si>
    <t>南昌航星机电设备有限公司</t>
  </si>
  <si>
    <r>
      <t xml:space="preserve">68*4620mm   </t>
    </r>
    <r>
      <rPr>
        <b/>
        <sz val="11"/>
        <color rgb="FFFF0000"/>
        <rFont val="等线"/>
        <family val="3"/>
        <charset val="134"/>
        <scheme val="minor"/>
      </rPr>
      <t xml:space="preserve"> </t>
    </r>
    <phoneticPr fontId="2" type="noConversion"/>
  </si>
  <si>
    <t>扣接打孔防滑条毛毡型送料带缝制防滑条白色</t>
    <phoneticPr fontId="2" type="noConversion"/>
  </si>
  <si>
    <t xml:space="preserve">68*3280mm   </t>
    <phoneticPr fontId="2" type="noConversion"/>
  </si>
  <si>
    <t>164导向带-无锡发</t>
    <phoneticPr fontId="2" type="noConversion"/>
  </si>
  <si>
    <t>164导向带, 分4卷给宿邦，分5卷给创新古道</t>
    <phoneticPr fontId="2" type="noConversion"/>
  </si>
  <si>
    <t>ST13导向带-23084备货出，发给宿邦</t>
    <phoneticPr fontId="2" type="noConversion"/>
  </si>
  <si>
    <t>ST13导向带 无锡发</t>
    <phoneticPr fontId="2" type="noConversion"/>
  </si>
  <si>
    <t>重庆大江洗衣-海伦（宋金波介绍）</t>
    <phoneticPr fontId="1" type="noConversion"/>
  </si>
  <si>
    <t>蓝精灵洗衣厂-史经理</t>
    <phoneticPr fontId="2" type="noConversion"/>
  </si>
  <si>
    <t xml:space="preserve">68*4620mm </t>
    <phoneticPr fontId="2" type="noConversion"/>
  </si>
  <si>
    <t>美国小地球蜡膏Clena Cote-23084备货出</t>
    <phoneticPr fontId="2" type="noConversion"/>
  </si>
  <si>
    <t>98*2100mm</t>
    <phoneticPr fontId="2" type="noConversion"/>
  </si>
  <si>
    <t>JTX600导向带-23141备货出</t>
    <phoneticPr fontId="2" type="noConversion"/>
  </si>
  <si>
    <t>黄望生 致远机械 姚经理</t>
    <phoneticPr fontId="2" type="noConversion"/>
  </si>
  <si>
    <t>打孔毛毡带 孔径6mm 孔位间2cm</t>
    <phoneticPr fontId="2" type="noConversion"/>
  </si>
  <si>
    <t xml:space="preserve">50*3190mm </t>
    <phoneticPr fontId="2" type="noConversion"/>
  </si>
  <si>
    <t>杰洁洗涤-史经理</t>
    <phoneticPr fontId="2" type="noConversion"/>
  </si>
  <si>
    <t>美国小地球蜡粉-23213备货出</t>
    <phoneticPr fontId="2" type="noConversion"/>
  </si>
  <si>
    <r>
      <t xml:space="preserve">16kg/桶  </t>
    </r>
    <r>
      <rPr>
        <b/>
        <sz val="11"/>
        <color rgb="FFFF0000"/>
        <rFont val="等线"/>
        <family val="3"/>
        <charset val="134"/>
        <scheme val="minor"/>
      </rPr>
      <t>发货人写:王新龙13321984771</t>
    </r>
    <phoneticPr fontId="2" type="noConversion"/>
  </si>
  <si>
    <r>
      <t xml:space="preserve">22.5公斤/桶  </t>
    </r>
    <r>
      <rPr>
        <b/>
        <sz val="11"/>
        <color rgb="FFFF0000"/>
        <rFont val="等线"/>
        <family val="3"/>
        <charset val="134"/>
        <scheme val="minor"/>
      </rPr>
      <t>发顺丰卡航</t>
    </r>
    <phoneticPr fontId="2" type="noConversion"/>
  </si>
  <si>
    <t>7条钢丝棉打磨布-23084备货出</t>
    <phoneticPr fontId="2" type="noConversion"/>
  </si>
  <si>
    <t>1340*750*1200mm</t>
  </si>
  <si>
    <t>T900 AID 毛毡，包边缝合-23213备货出</t>
    <phoneticPr fontId="2" type="noConversion"/>
  </si>
  <si>
    <t>36*48"</t>
    <phoneticPr fontId="2" type="noConversion"/>
  </si>
  <si>
    <t>850g 涤纶芳纶复合 AID 毛毡，包边缝合-23213备货出</t>
    <phoneticPr fontId="2" type="noConversion"/>
  </si>
  <si>
    <t>蓝色进口打磨布-23213备货出</t>
    <phoneticPr fontId="2" type="noConversion"/>
  </si>
  <si>
    <t>英国蜡粉-23213备货出</t>
    <phoneticPr fontId="2" type="noConversion"/>
  </si>
  <si>
    <t>福建泉州 蔡文应（陈启林介绍）</t>
    <phoneticPr fontId="2" type="noConversion"/>
  </si>
  <si>
    <t>长春圣派科技有限公司</t>
    <phoneticPr fontId="1" type="noConversion"/>
  </si>
  <si>
    <t>青岛航星</t>
    <phoneticPr fontId="2" type="noConversion"/>
  </si>
  <si>
    <r>
      <t>3.6*5.4米*2张</t>
    </r>
    <r>
      <rPr>
        <b/>
        <sz val="11"/>
        <color rgb="FFFF0000"/>
        <rFont val="等线"/>
        <family val="3"/>
        <charset val="134"/>
        <scheme val="minor"/>
      </rPr>
      <t xml:space="preserve"> 标签打:3.6*5.6米</t>
    </r>
    <r>
      <rPr>
        <sz val="11"/>
        <color theme="1"/>
        <rFont val="等线"/>
        <family val="3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客户如需上楼可安排上楼</t>
    </r>
    <phoneticPr fontId="2" type="noConversion"/>
  </si>
  <si>
    <r>
      <t xml:space="preserve">3.6*5.2米*2张  </t>
    </r>
    <r>
      <rPr>
        <b/>
        <sz val="11"/>
        <color rgb="FFFF0000"/>
        <rFont val="等线"/>
        <family val="3"/>
        <charset val="134"/>
        <scheme val="minor"/>
      </rPr>
      <t>拍一下照片，客户第一次买</t>
    </r>
    <phoneticPr fontId="2" type="noConversion"/>
  </si>
  <si>
    <t>50*3048mm</t>
    <phoneticPr fontId="2" type="noConversion"/>
  </si>
  <si>
    <t>50*5436mm</t>
    <phoneticPr fontId="2" type="noConversion"/>
  </si>
  <si>
    <t>50*2870mm</t>
    <phoneticPr fontId="2" type="noConversion"/>
  </si>
  <si>
    <t>50*787mm</t>
    <phoneticPr fontId="2" type="noConversion"/>
  </si>
  <si>
    <t>50*1219mm</t>
    <phoneticPr fontId="2" type="noConversion"/>
  </si>
  <si>
    <t>50*3073mm</t>
    <phoneticPr fontId="2" type="noConversion"/>
  </si>
  <si>
    <t>50*350mm</t>
    <phoneticPr fontId="2" type="noConversion"/>
  </si>
  <si>
    <t>50*778mm</t>
    <phoneticPr fontId="2" type="noConversion"/>
  </si>
  <si>
    <t>50*508mm</t>
    <phoneticPr fontId="2" type="noConversion"/>
  </si>
  <si>
    <t>51*3175mm</t>
    <phoneticPr fontId="2" type="noConversion"/>
  </si>
  <si>
    <t>51*2667mm</t>
    <phoneticPr fontId="2" type="noConversion"/>
  </si>
  <si>
    <t>75*1625mm</t>
    <phoneticPr fontId="2" type="noConversion"/>
  </si>
  <si>
    <t>Po:22842改制</t>
    <phoneticPr fontId="2" type="noConversion"/>
  </si>
  <si>
    <r>
      <t xml:space="preserve">98*3800mm改为98*3750mm  </t>
    </r>
    <r>
      <rPr>
        <b/>
        <sz val="11"/>
        <color rgb="FFFF0000"/>
        <rFont val="等线"/>
        <family val="3"/>
        <charset val="134"/>
        <scheme val="minor"/>
      </rPr>
      <t>31根长度6300不用改 一起发客户</t>
    </r>
    <phoneticPr fontId="2" type="noConversion"/>
  </si>
  <si>
    <t>陶先生 舒蜀勇</t>
    <phoneticPr fontId="2" type="noConversion"/>
  </si>
  <si>
    <t>琼海塔洋博益洗涤厂 冯经理</t>
    <phoneticPr fontId="2" type="noConversion"/>
  </si>
  <si>
    <t>北京京西霞光清洁有限公司</t>
    <phoneticPr fontId="2" type="noConversion"/>
  </si>
  <si>
    <t>3.8*7.5米*1张</t>
    <phoneticPr fontId="2" type="noConversion"/>
  </si>
  <si>
    <t xml:space="preserve">北京京西霞光清洁有限公司 </t>
    <phoneticPr fontId="2" type="noConversion"/>
  </si>
  <si>
    <t>50*915mm</t>
    <phoneticPr fontId="2" type="noConversion"/>
  </si>
  <si>
    <t>50*775mm</t>
    <phoneticPr fontId="2" type="noConversion"/>
  </si>
  <si>
    <t>70*2445mm</t>
    <phoneticPr fontId="2" type="noConversion"/>
  </si>
  <si>
    <t>70*2570mm</t>
    <phoneticPr fontId="2" type="noConversion"/>
  </si>
  <si>
    <t>88*5160mm</t>
    <phoneticPr fontId="2" type="noConversion"/>
  </si>
  <si>
    <t>金骏马制品有限公司-史经理</t>
    <phoneticPr fontId="2" type="noConversion"/>
  </si>
  <si>
    <t>12282 下垫 47"   (SP/BP-U)</t>
    <phoneticPr fontId="2" type="noConversion"/>
  </si>
  <si>
    <r>
      <t xml:space="preserve">100 码=91.44米 </t>
    </r>
    <r>
      <rPr>
        <b/>
        <sz val="11"/>
        <color rgb="FFFF0000"/>
        <rFont val="等线"/>
        <family val="3"/>
        <charset val="134"/>
        <scheme val="minor"/>
      </rPr>
      <t>发件人写:李貌 18913777443</t>
    </r>
    <phoneticPr fontId="2" type="noConversion"/>
  </si>
  <si>
    <t>23265，仅加工</t>
    <phoneticPr fontId="1" type="noConversion"/>
  </si>
  <si>
    <t>23266，仅加工</t>
  </si>
  <si>
    <t>赵王平-史经理</t>
    <phoneticPr fontId="2" type="noConversion"/>
  </si>
  <si>
    <t xml:space="preserve">98*4730mm  </t>
    <phoneticPr fontId="2" type="noConversion"/>
  </si>
  <si>
    <t>洁而美洗涤有限公司-史经理</t>
    <phoneticPr fontId="2" type="noConversion"/>
  </si>
  <si>
    <t>耐高温包辊毡套-23备货出</t>
    <phoneticPr fontId="2" type="noConversion"/>
  </si>
  <si>
    <t>云南浩锐星保洁服务有限公司</t>
    <phoneticPr fontId="2" type="noConversion"/>
  </si>
  <si>
    <t>3.1*.2.1米</t>
    <phoneticPr fontId="2" type="noConversion"/>
  </si>
  <si>
    <t>宁夏华朋圣洁洗涤</t>
    <phoneticPr fontId="2" type="noConversion"/>
  </si>
  <si>
    <t>密织棉带-无锡发</t>
    <phoneticPr fontId="2" type="noConversion"/>
  </si>
  <si>
    <t>深圳国瑞酒店管理有限责任公司-启东国瑞豪生大酒店</t>
    <phoneticPr fontId="2" type="noConversion"/>
  </si>
  <si>
    <t>遵义洁祥龙洗涤有限公司</t>
    <phoneticPr fontId="2" type="noConversion"/>
  </si>
  <si>
    <t>高温蜡粉-无锡发</t>
    <phoneticPr fontId="2" type="noConversion"/>
  </si>
  <si>
    <t>JTX500导向带-无锡发  发票按JTX700开</t>
    <phoneticPr fontId="2" type="noConversion"/>
  </si>
  <si>
    <t>润昂洗涤-史经理</t>
    <phoneticPr fontId="2" type="noConversion"/>
  </si>
  <si>
    <t xml:space="preserve">68*3300mm </t>
    <phoneticPr fontId="2" type="noConversion"/>
  </si>
  <si>
    <t xml:space="preserve">成都金航仁品贸易有限公司 </t>
    <phoneticPr fontId="2" type="noConversion"/>
  </si>
  <si>
    <r>
      <t xml:space="preserve">22.5公斤/桶   </t>
    </r>
    <r>
      <rPr>
        <b/>
        <sz val="11"/>
        <color rgb="FFFF0000"/>
        <rFont val="等线"/>
        <family val="3"/>
        <charset val="134"/>
        <scheme val="minor"/>
      </rPr>
      <t>发德邦</t>
    </r>
    <phoneticPr fontId="2" type="noConversion"/>
  </si>
  <si>
    <t xml:space="preserve">22.5公斤/桶   </t>
    <phoneticPr fontId="2" type="noConversion"/>
  </si>
  <si>
    <t xml:space="preserve">98*6330mm </t>
    <phoneticPr fontId="2" type="noConversion"/>
  </si>
  <si>
    <t xml:space="preserve">98*3680mm </t>
    <phoneticPr fontId="2" type="noConversion"/>
  </si>
  <si>
    <t xml:space="preserve">98*4850mm </t>
    <phoneticPr fontId="2" type="noConversion"/>
  </si>
  <si>
    <t xml:space="preserve">98*6940mm </t>
    <phoneticPr fontId="2" type="noConversion"/>
  </si>
  <si>
    <t xml:space="preserve">98*3980mm </t>
    <phoneticPr fontId="2" type="noConversion"/>
  </si>
  <si>
    <t xml:space="preserve">98*5440mm </t>
    <phoneticPr fontId="2" type="noConversion"/>
  </si>
  <si>
    <t>芳纶带钢扣</t>
    <phoneticPr fontId="2" type="noConversion"/>
  </si>
  <si>
    <t>192*1280mm</t>
    <phoneticPr fontId="2" type="noConversion"/>
  </si>
  <si>
    <t>邹生-史经理</t>
    <phoneticPr fontId="2" type="noConversion"/>
  </si>
  <si>
    <t>耐高温包辊毡套-23267备货出</t>
    <phoneticPr fontId="2" type="noConversion"/>
  </si>
  <si>
    <t>安康市秦稚洗涤服务有限公司</t>
    <phoneticPr fontId="2" type="noConversion"/>
  </si>
  <si>
    <t>佛山市翔洁洗涤服务有限公司</t>
  </si>
  <si>
    <t xml:space="preserve">16kg/桶  </t>
    <phoneticPr fontId="2" type="noConversion"/>
  </si>
  <si>
    <t>50*1170mm</t>
    <phoneticPr fontId="2" type="noConversion"/>
  </si>
  <si>
    <t>50*2690mm</t>
    <phoneticPr fontId="2" type="noConversion"/>
  </si>
  <si>
    <t>50*670mm</t>
    <phoneticPr fontId="2" type="noConversion"/>
  </si>
  <si>
    <t>50*815mm</t>
    <phoneticPr fontId="2" type="noConversion"/>
  </si>
  <si>
    <t>50*675mm</t>
    <phoneticPr fontId="2" type="noConversion"/>
  </si>
  <si>
    <t>50*510mm</t>
    <phoneticPr fontId="2" type="noConversion"/>
  </si>
  <si>
    <t>50*2320mm</t>
    <phoneticPr fontId="2" type="noConversion"/>
  </si>
  <si>
    <t>内蒙古博阳酒店用品有限公司</t>
    <phoneticPr fontId="2" type="noConversion"/>
  </si>
  <si>
    <t xml:space="preserve">100 码=91.44米 </t>
    <phoneticPr fontId="2" type="noConversion"/>
  </si>
  <si>
    <t>Po:23103改制</t>
    <phoneticPr fontId="2" type="noConversion"/>
  </si>
  <si>
    <t>不含扣长度尽量往725mm做，不能小于722mm</t>
    <phoneticPr fontId="2" type="noConversion"/>
  </si>
  <si>
    <t>英国蜡粉-安德鲁无锡外仓发</t>
    <phoneticPr fontId="2" type="noConversion"/>
  </si>
  <si>
    <r>
      <t>高温包辊布套，</t>
    </r>
    <r>
      <rPr>
        <sz val="11"/>
        <color rgb="FFFF0000"/>
        <rFont val="等线"/>
        <family val="3"/>
        <charset val="134"/>
        <scheme val="minor"/>
      </rPr>
      <t>不带内毡</t>
    </r>
    <phoneticPr fontId="2" type="noConversion"/>
  </si>
  <si>
    <t>3480×1550×0.5mm</t>
    <phoneticPr fontId="2" type="noConversion"/>
  </si>
  <si>
    <t xml:space="preserve"> 冯祖志</t>
  </si>
  <si>
    <t xml:space="preserve">5# </t>
    <phoneticPr fontId="2" type="noConversion"/>
  </si>
  <si>
    <r>
      <t xml:space="preserve">90*120cm  </t>
    </r>
    <r>
      <rPr>
        <b/>
        <sz val="11"/>
        <color rgb="FFFF0000"/>
        <rFont val="等线"/>
        <family val="3"/>
        <charset val="134"/>
        <scheme val="minor"/>
      </rPr>
      <t>不要白色补丁/包装需透明塑料袋包装 ，并且标明数量规格</t>
    </r>
    <phoneticPr fontId="2" type="noConversion"/>
  </si>
  <si>
    <r>
      <t xml:space="preserve">45*60cm   </t>
    </r>
    <r>
      <rPr>
        <b/>
        <sz val="11"/>
        <color rgb="FFFF0000"/>
        <rFont val="等线"/>
        <family val="3"/>
        <charset val="134"/>
        <scheme val="minor"/>
      </rPr>
      <t>不要白色补丁/包装需透明塑料袋包装 ，并且标明数量规格</t>
    </r>
    <phoneticPr fontId="2" type="noConversion"/>
  </si>
  <si>
    <t>鼎鑫烟酒店-罗世军</t>
    <phoneticPr fontId="1" type="noConversion"/>
  </si>
  <si>
    <t>杨博理 宝城武经理</t>
    <phoneticPr fontId="1" type="noConversion"/>
  </si>
  <si>
    <t xml:space="preserve">90*120cm  </t>
    <phoneticPr fontId="2" type="noConversion"/>
  </si>
  <si>
    <t>武汉长酒智联科技有限公司</t>
    <phoneticPr fontId="1" type="noConversion"/>
  </si>
  <si>
    <t>佳杰隆(厦门)机械设备有限公司</t>
    <phoneticPr fontId="2" type="noConversion"/>
  </si>
  <si>
    <t>烘干机毡条套-无锡发</t>
    <phoneticPr fontId="2" type="noConversion"/>
  </si>
  <si>
    <t>高温外毡 长 2.4 米，宽 4.3cm /PE 内毡 长 2.4 米，宽 1.5cm</t>
    <phoneticPr fontId="2" type="noConversion"/>
  </si>
  <si>
    <t>涤棉带-无锡发</t>
    <phoneticPr fontId="2" type="noConversion"/>
  </si>
  <si>
    <t>150*7150mm</t>
    <phoneticPr fontId="2" type="noConversion"/>
  </si>
  <si>
    <t>68*4240mm</t>
    <phoneticPr fontId="2" type="noConversion"/>
  </si>
  <si>
    <t>宿邦立新(福建)洗涤科技有限公司</t>
    <phoneticPr fontId="2" type="noConversion"/>
  </si>
  <si>
    <t>75*7150mm</t>
    <phoneticPr fontId="2" type="noConversion"/>
  </si>
  <si>
    <r>
      <t xml:space="preserve">98*6950mm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</si>
  <si>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t>西安鹏飞洗涤有限公司</t>
  </si>
  <si>
    <r>
      <t xml:space="preserve">耐高温包辊毡套-23237备货出 </t>
    </r>
    <r>
      <rPr>
        <b/>
        <sz val="11"/>
        <color rgb="FFFF0000"/>
        <rFont val="等线"/>
        <family val="3"/>
        <charset val="134"/>
      </rPr>
      <t xml:space="preserve"> 发货人写：王雷  17782688980</t>
    </r>
    <phoneticPr fontId="2" type="noConversion"/>
  </si>
  <si>
    <t>陕西兰菲博雅洗涤服务有限公司</t>
  </si>
  <si>
    <r>
      <t xml:space="preserve">3.3*5.1米*1张  </t>
    </r>
    <r>
      <rPr>
        <b/>
        <sz val="11"/>
        <color rgb="FFFF0000"/>
        <rFont val="等线"/>
        <family val="3"/>
        <charset val="134"/>
        <scheme val="minor"/>
      </rPr>
      <t>发顺丰特快</t>
    </r>
    <phoneticPr fontId="2" type="noConversion"/>
  </si>
  <si>
    <t>诺富特酒店（洗衣房）</t>
  </si>
  <si>
    <t>南昌航星机电设备有限公司</t>
    <phoneticPr fontId="2" type="noConversion"/>
  </si>
  <si>
    <t>50*735mm</t>
    <phoneticPr fontId="2" type="noConversion"/>
  </si>
  <si>
    <t>45*30cm</t>
    <phoneticPr fontId="2" type="noConversion"/>
  </si>
  <si>
    <t>45*60cm</t>
    <phoneticPr fontId="2" type="noConversion"/>
  </si>
  <si>
    <t>50*1295mm</t>
    <phoneticPr fontId="2" type="noConversion"/>
  </si>
  <si>
    <t xml:space="preserve">珠海市东骏名仕洗衣有限公司 </t>
    <phoneticPr fontId="2" type="noConversion"/>
  </si>
  <si>
    <t>美国1/2导向带-等货到了再补发</t>
    <phoneticPr fontId="2" type="noConversion"/>
  </si>
  <si>
    <t>美国1/2导向带-23213备货出</t>
    <phoneticPr fontId="2" type="noConversion"/>
  </si>
  <si>
    <t>进口PVC穿销</t>
    <phoneticPr fontId="2" type="noConversion"/>
  </si>
  <si>
    <t>德国高温蜡粉-23213备货出</t>
    <phoneticPr fontId="2" type="noConversion"/>
  </si>
  <si>
    <t>50*660mm</t>
    <phoneticPr fontId="2" type="noConversion"/>
  </si>
  <si>
    <t>50*800mm</t>
    <phoneticPr fontId="2" type="noConversion"/>
  </si>
  <si>
    <t xml:space="preserve">山西凌涵洗涤服务有限公司 </t>
    <phoneticPr fontId="2" type="noConversion"/>
  </si>
  <si>
    <r>
      <t xml:space="preserve">98*6980mm   </t>
    </r>
    <r>
      <rPr>
        <b/>
        <sz val="11"/>
        <color rgb="FFFF0000"/>
        <rFont val="等线"/>
        <family val="3"/>
        <charset val="134"/>
        <scheme val="minor"/>
      </rPr>
      <t>进口钢扣</t>
    </r>
    <phoneticPr fontId="2" type="noConversion"/>
  </si>
  <si>
    <t>航行款带钢丝网上蜡布</t>
    <phoneticPr fontId="2" type="noConversion"/>
  </si>
  <si>
    <r>
      <rPr>
        <sz val="11"/>
        <color theme="1"/>
        <rFont val="等线"/>
        <family val="3"/>
        <charset val="134"/>
      </rPr>
      <t>2.95*2.1米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发顺丰卡航 发货人写：王雷  17782688980</t>
    </r>
    <r>
      <rPr>
        <sz val="11"/>
        <color rgb="FFFF0000"/>
        <rFont val="等线"/>
        <family val="3"/>
        <charset val="134"/>
      </rPr>
      <t xml:space="preserve"> </t>
    </r>
    <phoneticPr fontId="2" type="noConversion"/>
  </si>
  <si>
    <t xml:space="preserve">蓝色清洁蜡膏 Clean Coat  </t>
    <phoneticPr fontId="2" type="noConversion"/>
  </si>
  <si>
    <t>无锡得胜融商贸有限公司</t>
    <phoneticPr fontId="2" type="noConversion"/>
  </si>
  <si>
    <t>50*1945mm</t>
    <phoneticPr fontId="2" type="noConversion"/>
  </si>
  <si>
    <t>40*1935mm</t>
    <phoneticPr fontId="2" type="noConversion"/>
  </si>
  <si>
    <t>40*2850mm</t>
    <phoneticPr fontId="2" type="noConversion"/>
  </si>
  <si>
    <r>
      <t xml:space="preserve">3.6*10.1米*3张  </t>
    </r>
    <r>
      <rPr>
        <b/>
        <sz val="11"/>
        <color rgb="FFFF0000"/>
        <rFont val="等线"/>
        <family val="3"/>
        <charset val="134"/>
        <scheme val="minor"/>
      </rPr>
      <t>里外都中性包装 不显示安德鲁， 不要缝边抽绳，外包装 用白色透明胶带 中性包装，不贴防伪码</t>
    </r>
    <phoneticPr fontId="2" type="noConversion"/>
  </si>
  <si>
    <t xml:space="preserve">400米/卷 </t>
    <phoneticPr fontId="2" type="noConversion"/>
  </si>
  <si>
    <t xml:space="preserve">T900 AID 毛毡，包边缝合 </t>
    <phoneticPr fontId="2" type="noConversion"/>
  </si>
  <si>
    <t>JTX600导向带 预制单？</t>
    <phoneticPr fontId="2" type="noConversion"/>
  </si>
  <si>
    <r>
      <t xml:space="preserve">50*570mm   </t>
    </r>
    <r>
      <rPr>
        <b/>
        <sz val="11"/>
        <color theme="1"/>
        <rFont val="等线"/>
        <family val="3"/>
        <charset val="134"/>
        <scheme val="minor"/>
      </rPr>
      <t>穿销不要裁断按整条米数发 客户会自行剪裁</t>
    </r>
    <phoneticPr fontId="2" type="noConversion"/>
  </si>
  <si>
    <r>
      <t xml:space="preserve">3.6*7.6米*2张  </t>
    </r>
    <r>
      <rPr>
        <b/>
        <sz val="11"/>
        <color theme="1" tint="4.9989318521683403E-2"/>
        <rFont val="等线"/>
        <family val="3"/>
        <charset val="134"/>
        <scheme val="minor"/>
      </rPr>
      <t xml:space="preserve"> </t>
    </r>
    <phoneticPr fontId="2" type="noConversion"/>
  </si>
  <si>
    <r>
      <t xml:space="preserve">50*4640mm </t>
    </r>
    <r>
      <rPr>
        <b/>
        <sz val="11"/>
        <color theme="1" tint="4.9989318521683403E-2"/>
        <rFont val="等线"/>
        <family val="3"/>
        <charset val="134"/>
        <scheme val="minor"/>
      </rPr>
      <t xml:space="preserve"> 含扣长度</t>
    </r>
    <phoneticPr fontId="2" type="noConversion"/>
  </si>
  <si>
    <r>
      <t xml:space="preserve">50*520mm  </t>
    </r>
    <r>
      <rPr>
        <b/>
        <sz val="11"/>
        <color theme="1" tint="4.9989318521683403E-2"/>
        <rFont val="等线"/>
        <family val="3"/>
        <charset val="134"/>
        <scheme val="minor"/>
      </rPr>
      <t>发顺丰特快</t>
    </r>
    <phoneticPr fontId="2" type="noConversion"/>
  </si>
  <si>
    <t>万骏通用机械经营部-四川领冠酒店设备有限公司</t>
    <phoneticPr fontId="1" type="noConversion"/>
  </si>
  <si>
    <t>是否含运费</t>
  </si>
  <si>
    <t>总单直付运费</t>
    <phoneticPr fontId="2" type="noConversion"/>
  </si>
  <si>
    <t>直付运费 快递单位</t>
    <phoneticPr fontId="2" type="noConversion"/>
  </si>
  <si>
    <t>智锐</t>
    <phoneticPr fontId="2" type="noConversion"/>
  </si>
  <si>
    <t>无锡德邦</t>
    <phoneticPr fontId="2" type="noConversion"/>
  </si>
  <si>
    <t>/</t>
    <phoneticPr fontId="2" type="noConversion"/>
  </si>
  <si>
    <t>德邦</t>
    <phoneticPr fontId="2" type="noConversion"/>
  </si>
  <si>
    <t>城市之星</t>
    <phoneticPr fontId="2" type="noConversion"/>
  </si>
  <si>
    <t>到付</t>
    <phoneticPr fontId="2" type="noConversion"/>
  </si>
  <si>
    <t>货拉拉</t>
    <phoneticPr fontId="2" type="noConversion"/>
  </si>
  <si>
    <t>智锐</t>
  </si>
  <si>
    <t>顺丰</t>
    <phoneticPr fontId="2" type="noConversion"/>
  </si>
  <si>
    <t>到付</t>
  </si>
  <si>
    <t>无锡中通</t>
    <phoneticPr fontId="2" type="noConversion"/>
  </si>
  <si>
    <t>无锡京东</t>
    <phoneticPr fontId="2" type="noConversion"/>
  </si>
  <si>
    <t>无锡顺丰</t>
    <phoneticPr fontId="2" type="noConversion"/>
  </si>
  <si>
    <t>无锡百世</t>
    <phoneticPr fontId="2" type="noConversion"/>
  </si>
  <si>
    <t>德邦垫付</t>
    <phoneticPr fontId="2" type="noConversion"/>
  </si>
  <si>
    <r>
      <t>T900 AID 毛毡，</t>
    </r>
    <r>
      <rPr>
        <b/>
        <sz val="11"/>
        <color rgb="FFFF0000"/>
        <rFont val="等线"/>
        <family val="3"/>
        <charset val="134"/>
        <scheme val="minor"/>
      </rPr>
      <t>不包边缝合</t>
    </r>
    <r>
      <rPr>
        <b/>
        <sz val="11"/>
        <color rgb="FF0000FF"/>
        <rFont val="等线"/>
        <family val="3"/>
        <charset val="134"/>
        <scheme val="minor"/>
      </rPr>
      <t xml:space="preserve"> 也缝LOGO</t>
    </r>
    <phoneticPr fontId="2" type="noConversion"/>
  </si>
  <si>
    <t>无锡货拉拉</t>
    <phoneticPr fontId="2" type="noConversion"/>
  </si>
  <si>
    <t>汕头洁臣洗涤有限公司</t>
    <phoneticPr fontId="2" type="noConversion"/>
  </si>
  <si>
    <t>刘松-史经理</t>
    <phoneticPr fontId="2" type="noConversion"/>
  </si>
  <si>
    <t>Po:23082改制</t>
    <phoneticPr fontId="2" type="noConversion"/>
  </si>
  <si>
    <r>
      <t xml:space="preserve">98*6140mm </t>
    </r>
    <r>
      <rPr>
        <b/>
        <sz val="11"/>
        <color rgb="FFFF0000"/>
        <rFont val="等线"/>
        <family val="3"/>
        <charset val="134"/>
        <scheme val="minor"/>
      </rPr>
      <t xml:space="preserve"> 重新打扣，改好后 拍照记录后发货</t>
    </r>
    <phoneticPr fontId="2" type="noConversion"/>
  </si>
  <si>
    <t>50*2865mm</t>
    <phoneticPr fontId="2" type="noConversion"/>
  </si>
  <si>
    <t>850g涤纶芳纶复合 AID 毡，包边缝合-23267备货出</t>
    <phoneticPr fontId="2" type="noConversion"/>
  </si>
  <si>
    <t>陕西兰菲博雅洗涤服务有限公司</t>
    <phoneticPr fontId="2" type="noConversion"/>
  </si>
  <si>
    <t>50*2100mm</t>
    <phoneticPr fontId="2" type="noConversion"/>
  </si>
  <si>
    <t>西藏航星洗涤设备有限公司</t>
    <phoneticPr fontId="2" type="noConversion"/>
  </si>
  <si>
    <r>
      <rPr>
        <sz val="11"/>
        <color theme="1"/>
        <rFont val="等线"/>
        <family val="3"/>
        <charset val="134"/>
      </rPr>
      <t>3.6*5.2米*2张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</t>
    </r>
    <phoneticPr fontId="2" type="noConversion"/>
  </si>
  <si>
    <r>
      <rPr>
        <sz val="11"/>
        <color theme="1"/>
        <rFont val="等线"/>
        <family val="3"/>
        <charset val="134"/>
      </rPr>
      <t>3.6*7.5米*1张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</t>
    </r>
    <phoneticPr fontId="2" type="noConversion"/>
  </si>
  <si>
    <t>常规带钢丝网上蜡布-23213备货出</t>
    <phoneticPr fontId="2" type="noConversion"/>
  </si>
  <si>
    <r>
      <t xml:space="preserve">3.6*6.3米*2张 </t>
    </r>
    <r>
      <rPr>
        <b/>
        <sz val="11"/>
        <color theme="1"/>
        <rFont val="等线"/>
        <family val="3"/>
        <charset val="134"/>
      </rPr>
      <t xml:space="preserve"> </t>
    </r>
    <phoneticPr fontId="2" type="noConversion"/>
  </si>
  <si>
    <t>T900 AID 毛毡，包边缝合-23</t>
    <phoneticPr fontId="2" type="noConversion"/>
  </si>
  <si>
    <r>
      <t xml:space="preserve">65*2265mm 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</si>
  <si>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t>68*4620mm</t>
    <phoneticPr fontId="2" type="noConversion"/>
  </si>
  <si>
    <t>深圳市伊洁特机电设备有限公司</t>
    <phoneticPr fontId="2" type="noConversion"/>
  </si>
  <si>
    <r>
      <t xml:space="preserve">30*45cm </t>
    </r>
    <r>
      <rPr>
        <b/>
        <sz val="11"/>
        <color rgb="FFFF0000"/>
        <rFont val="等线"/>
        <family val="3"/>
        <charset val="134"/>
        <scheme val="minor"/>
      </rPr>
      <t>用老材质 不要白色补丁/包装需透明塑料袋包装 ，并且标明数量规格</t>
    </r>
    <phoneticPr fontId="2" type="noConversion"/>
  </si>
  <si>
    <t>御品洗涤有限公司-冯工</t>
    <phoneticPr fontId="2" type="noConversion"/>
  </si>
  <si>
    <r>
      <t xml:space="preserve">68*4620mm </t>
    </r>
    <r>
      <rPr>
        <b/>
        <sz val="11"/>
        <color rgb="FFFF0000"/>
        <rFont val="等线"/>
        <family val="3"/>
        <charset val="134"/>
        <scheme val="minor"/>
      </rPr>
      <t>发货人写18823061677冯工</t>
    </r>
    <phoneticPr fontId="2" type="noConversion"/>
  </si>
  <si>
    <t>加强型带钢丝网上蜡布</t>
    <phoneticPr fontId="2" type="noConversion"/>
  </si>
  <si>
    <t>7条钢丝棉打磨布-23213备货出</t>
    <phoneticPr fontId="2" type="noConversion"/>
  </si>
  <si>
    <t>人字棉带</t>
    <phoneticPr fontId="2" type="noConversion"/>
  </si>
  <si>
    <t>70*6200mm</t>
    <phoneticPr fontId="2" type="noConversion"/>
  </si>
  <si>
    <t>65*3365mm</t>
    <phoneticPr fontId="2" type="noConversion"/>
  </si>
  <si>
    <t>带绿色研磨上蜡布</t>
  </si>
  <si>
    <t>幅宽2.8*2.1米</t>
    <phoneticPr fontId="2" type="noConversion"/>
  </si>
  <si>
    <r>
      <rPr>
        <sz val="11"/>
        <color theme="1"/>
        <rFont val="等线"/>
        <family val="3"/>
        <charset val="134"/>
      </rPr>
      <t>3.6*5.4米*2张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</t>
    </r>
    <phoneticPr fontId="2" type="noConversion"/>
  </si>
  <si>
    <t>MG人像衫</t>
    <phoneticPr fontId="2" type="noConversion"/>
  </si>
  <si>
    <t>3.3*2.1米</t>
    <phoneticPr fontId="2" type="noConversion"/>
  </si>
  <si>
    <t>广州安必思贸易有限公司</t>
  </si>
  <si>
    <t>50*6130mm</t>
    <phoneticPr fontId="2" type="noConversion"/>
  </si>
  <si>
    <t>3.6*10.1米*1张</t>
    <phoneticPr fontId="2" type="noConversion"/>
  </si>
  <si>
    <t>100*1200mm</t>
    <phoneticPr fontId="2" type="noConversion"/>
  </si>
  <si>
    <t>高新技术产业开发区万骏通用机械经营部</t>
  </si>
  <si>
    <t xml:space="preserve">50*2820mm </t>
    <phoneticPr fontId="2" type="noConversion"/>
  </si>
  <si>
    <t>蓝黄线棉带-无锡发</t>
    <phoneticPr fontId="2" type="noConversion"/>
  </si>
  <si>
    <t>65*6000mm</t>
    <phoneticPr fontId="2" type="noConversion"/>
  </si>
  <si>
    <t>50*6000mm</t>
    <phoneticPr fontId="2" type="noConversion"/>
  </si>
  <si>
    <t>西安乐为机电设备有限公司</t>
  </si>
  <si>
    <t>Po:23359改制</t>
    <phoneticPr fontId="2" type="noConversion"/>
  </si>
  <si>
    <t>幅宽2.8改为2.5米</t>
    <phoneticPr fontId="2" type="noConversion"/>
  </si>
  <si>
    <t>3.8*7.6米*6张</t>
    <phoneticPr fontId="2" type="noConversion"/>
  </si>
  <si>
    <t>4.3*7.6米*6张</t>
    <phoneticPr fontId="2" type="noConversion"/>
  </si>
  <si>
    <t>重庆大江洗衣有限责任公司</t>
  </si>
  <si>
    <r>
      <t xml:space="preserve">1.8*1.1米  </t>
    </r>
    <r>
      <rPr>
        <b/>
        <sz val="11"/>
        <color rgb="FFFF0000"/>
        <rFont val="等线"/>
        <family val="3"/>
        <charset val="134"/>
        <scheme val="minor"/>
      </rPr>
      <t>发顺丰</t>
    </r>
    <phoneticPr fontId="2" type="noConversion"/>
  </si>
  <si>
    <r>
      <t xml:space="preserve">1.8*1.2米  </t>
    </r>
    <r>
      <rPr>
        <b/>
        <sz val="11"/>
        <color rgb="FFFF0000"/>
        <rFont val="等线"/>
        <family val="3"/>
        <charset val="134"/>
        <scheme val="minor"/>
      </rPr>
      <t>发顺丰</t>
    </r>
    <phoneticPr fontId="2" type="noConversion"/>
  </si>
  <si>
    <t>内蒙古和盛智洗科技有限公司</t>
    <phoneticPr fontId="2" type="noConversion"/>
  </si>
  <si>
    <t>佛山市翔洁洗涤服务有限公司</t>
    <phoneticPr fontId="2" type="noConversion"/>
  </si>
  <si>
    <t>JTX600导向带-23213备货出</t>
    <phoneticPr fontId="2" type="noConversion"/>
  </si>
  <si>
    <t xml:space="preserve">自然风（广东）智联科技有限公司 </t>
    <phoneticPr fontId="2" type="noConversion"/>
  </si>
  <si>
    <t>T900 AID 毛毡，包边缝合-23340备货出</t>
    <phoneticPr fontId="2" type="noConversion"/>
  </si>
  <si>
    <r>
      <rPr>
        <sz val="11"/>
        <color theme="1"/>
        <rFont val="等线"/>
        <family val="3"/>
        <charset val="134"/>
      </rPr>
      <t>3.6*7.5米*3张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</t>
    </r>
    <phoneticPr fontId="2" type="noConversion"/>
  </si>
  <si>
    <t xml:space="preserve">广东特尔康洗涤科技 致远机械 姚经理 </t>
    <phoneticPr fontId="1" type="noConversion"/>
  </si>
  <si>
    <t>98*4050mm</t>
    <phoneticPr fontId="2" type="noConversion"/>
  </si>
  <si>
    <t>德阳艾洁洗涤用品有限公司</t>
    <phoneticPr fontId="2" type="noConversion"/>
  </si>
  <si>
    <t>98*3770mm</t>
    <phoneticPr fontId="2" type="noConversion"/>
  </si>
  <si>
    <t>98*6390mm</t>
    <phoneticPr fontId="2" type="noConversion"/>
  </si>
  <si>
    <t>98*7000mm</t>
    <phoneticPr fontId="2" type="noConversion"/>
  </si>
  <si>
    <t>98*5530mm</t>
    <phoneticPr fontId="2" type="noConversion"/>
  </si>
  <si>
    <t>兰州天烨工贸有限公司</t>
    <phoneticPr fontId="2" type="noConversion"/>
  </si>
  <si>
    <t>3.6*8.5米*2张</t>
    <phoneticPr fontId="2" type="noConversion"/>
  </si>
  <si>
    <t>51*2010mm</t>
    <phoneticPr fontId="2" type="noConversion"/>
  </si>
  <si>
    <t>舒经理</t>
  </si>
  <si>
    <t>12283上垫47"(SP/BP-U）</t>
    <phoneticPr fontId="2" type="noConversion"/>
  </si>
  <si>
    <t>12282下垫47"(SP/BP-U)</t>
    <phoneticPr fontId="2" type="noConversion"/>
  </si>
  <si>
    <t>新疆浣鑫公用纺织品洗涤有限公司</t>
  </si>
  <si>
    <t>广州上航机电设备有限公司</t>
    <phoneticPr fontId="2" type="noConversion"/>
  </si>
  <si>
    <t>美国3/4导向带-23340备货出</t>
    <phoneticPr fontId="2" type="noConversion"/>
  </si>
  <si>
    <r>
      <t xml:space="preserve">3.3*7.6米*2张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</si>
  <si>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t xml:space="preserve">长 4.5 米，宽 4.5cm 厚 8.5mm  4500*45*8.5 </t>
    <phoneticPr fontId="2" type="noConversion"/>
  </si>
  <si>
    <t>150*7.900mm</t>
    <phoneticPr fontId="2" type="noConversion"/>
  </si>
  <si>
    <t>68*1660mm</t>
    <phoneticPr fontId="2" type="noConversion"/>
  </si>
  <si>
    <t xml:space="preserve">毡:3500*870 布套:3500*1050   </t>
    <phoneticPr fontId="2" type="noConversion"/>
  </si>
  <si>
    <r>
      <t xml:space="preserve">51mm  </t>
    </r>
    <r>
      <rPr>
        <b/>
        <sz val="11"/>
        <color theme="1" tint="4.9989318521683403E-2"/>
        <rFont val="等线"/>
        <family val="3"/>
        <charset val="134"/>
        <scheme val="minor"/>
      </rPr>
      <t>做成4卷  25米*4卷</t>
    </r>
    <phoneticPr fontId="2" type="noConversion"/>
  </si>
  <si>
    <t>20mm*50米*5卷</t>
    <phoneticPr fontId="2" type="noConversion"/>
  </si>
  <si>
    <t>164导向带</t>
    <phoneticPr fontId="2" type="noConversion"/>
  </si>
  <si>
    <t>瑞华洗衣洗涤服务有限公司</t>
    <phoneticPr fontId="2" type="noConversion"/>
  </si>
  <si>
    <t>88*538mm</t>
    <phoneticPr fontId="2" type="noConversion"/>
  </si>
  <si>
    <t>88*1820mm</t>
    <phoneticPr fontId="2" type="noConversion"/>
  </si>
  <si>
    <t>150*5760mm</t>
    <phoneticPr fontId="2" type="noConversion"/>
  </si>
  <si>
    <t>50*4135mm</t>
    <phoneticPr fontId="2" type="noConversion"/>
  </si>
  <si>
    <t>50*2140mm</t>
    <phoneticPr fontId="2" type="noConversion"/>
  </si>
  <si>
    <t>陈卫--宋金波</t>
    <phoneticPr fontId="2" type="noConversion"/>
  </si>
  <si>
    <r>
      <rPr>
        <sz val="11"/>
        <color theme="1"/>
        <rFont val="等线"/>
        <family val="3"/>
        <charset val="134"/>
      </rPr>
      <t>3.6*5.1米*2张</t>
    </r>
    <r>
      <rPr>
        <sz val="11"/>
        <color rgb="FFFF0000"/>
        <rFont val="等线"/>
        <family val="3"/>
        <charset val="134"/>
      </rPr>
      <t xml:space="preserve"> </t>
    </r>
    <r>
      <rPr>
        <b/>
        <sz val="11"/>
        <color rgb="FFFF0000"/>
        <rFont val="等线"/>
        <family val="3"/>
        <charset val="134"/>
      </rPr>
      <t xml:space="preserve"> </t>
    </r>
    <phoneticPr fontId="2" type="noConversion"/>
  </si>
  <si>
    <t>50*4180mm</t>
    <phoneticPr fontId="2" type="noConversion"/>
  </si>
  <si>
    <t>50*1225mm</t>
    <phoneticPr fontId="2" type="noConversion"/>
  </si>
  <si>
    <t>青岛盛和嘉信商贸有限公司 青岛航星 孙理朋</t>
    <phoneticPr fontId="2" type="noConversion"/>
  </si>
  <si>
    <t>武汉得力宝洗涤设备有限公司</t>
  </si>
  <si>
    <t>程先生</t>
    <phoneticPr fontId="2" type="noConversion"/>
  </si>
  <si>
    <t>65mm</t>
    <phoneticPr fontId="2" type="noConversion"/>
  </si>
  <si>
    <t>德国高温蜡粉-23340备货出</t>
    <phoneticPr fontId="2" type="noConversion"/>
  </si>
  <si>
    <t>珠海市信安洗衣有限公司</t>
    <phoneticPr fontId="2" type="noConversion"/>
  </si>
  <si>
    <t>黄色包辊带</t>
    <phoneticPr fontId="2" type="noConversion"/>
  </si>
  <si>
    <t>19mm</t>
    <phoneticPr fontId="2" type="noConversion"/>
  </si>
  <si>
    <t>美国小地球蜡粉-23340备货出</t>
    <phoneticPr fontId="2" type="noConversion"/>
  </si>
  <si>
    <t>850g 涤纶芳纶复合 AID 毛毡，包边缝合-23340备货出</t>
    <phoneticPr fontId="2" type="noConversion"/>
  </si>
  <si>
    <t>冯工</t>
    <phoneticPr fontId="2" type="noConversion"/>
  </si>
  <si>
    <t>耐高温包辊毡套-23213备货出</t>
    <phoneticPr fontId="2" type="noConversion"/>
  </si>
  <si>
    <t>绿色PVC钻石纹防滑带</t>
    <phoneticPr fontId="2" type="noConversion"/>
  </si>
  <si>
    <t xml:space="preserve">50*2620mm  </t>
    <phoneticPr fontId="2" type="noConversion"/>
  </si>
  <si>
    <t xml:space="preserve">古田洗涤 </t>
  </si>
  <si>
    <t>深圳勤峻实业</t>
    <phoneticPr fontId="2" type="noConversion"/>
  </si>
  <si>
    <t>3.6*10张*1张</t>
    <phoneticPr fontId="2" type="noConversion"/>
  </si>
  <si>
    <r>
      <t xml:space="preserve">3.5*8.2米*6张  </t>
    </r>
    <r>
      <rPr>
        <b/>
        <sz val="11"/>
        <color rgb="FFFF0000"/>
        <rFont val="等线"/>
        <family val="3"/>
        <charset val="134"/>
        <scheme val="minor"/>
      </rPr>
      <t>门幅客户强调必须是3.5米</t>
    </r>
    <r>
      <rPr>
        <sz val="11"/>
        <color theme="1"/>
        <rFont val="等线"/>
        <family val="2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</si>
  <si>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r>
      <t xml:space="preserve">3.5*5米*3张    </t>
    </r>
    <r>
      <rPr>
        <b/>
        <sz val="11"/>
        <color rgb="FFFF0000"/>
        <rFont val="等线"/>
        <family val="3"/>
        <charset val="134"/>
        <scheme val="minor"/>
      </rPr>
      <t>门幅客户强调必须是3.5米</t>
    </r>
    <r>
      <rPr>
        <sz val="11"/>
        <color theme="1"/>
        <rFont val="等线"/>
        <family val="2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拍下照</t>
    </r>
    <phoneticPr fontId="2" type="noConversion"/>
  </si>
  <si>
    <r>
      <t xml:space="preserve">50*2775mm  </t>
    </r>
    <r>
      <rPr>
        <b/>
        <sz val="11"/>
        <color rgb="FF0000FF"/>
        <rFont val="等线"/>
        <family val="3"/>
        <charset val="134"/>
        <scheme val="minor"/>
      </rPr>
      <t>含扣长度</t>
    </r>
    <phoneticPr fontId="2" type="noConversion"/>
  </si>
  <si>
    <t>北京创新古道清洁科技有限公司</t>
    <phoneticPr fontId="2" type="noConversion"/>
  </si>
  <si>
    <t>50*3150mm</t>
    <phoneticPr fontId="2" type="noConversion"/>
  </si>
  <si>
    <t>杭州开元之江清洗连锁有限公司</t>
    <phoneticPr fontId="2" type="noConversion"/>
  </si>
  <si>
    <t>张家界欣融洗涤有限责任公司</t>
  </si>
  <si>
    <t>98*5350mm</t>
    <phoneticPr fontId="2" type="noConversion"/>
  </si>
  <si>
    <t xml:space="preserve">3.3*7.5米*2张  </t>
    <phoneticPr fontId="2" type="noConversion"/>
  </si>
  <si>
    <r>
      <t xml:space="preserve">50*560mm  </t>
    </r>
    <r>
      <rPr>
        <b/>
        <sz val="11"/>
        <color rgb="FFFF0000"/>
        <rFont val="等线"/>
        <family val="3"/>
        <charset val="134"/>
        <scheme val="minor"/>
      </rPr>
      <t>含扣长度</t>
    </r>
    <phoneticPr fontId="2" type="noConversion"/>
  </si>
  <si>
    <t>东莞市康捷洗涤有限公司</t>
    <phoneticPr fontId="2" type="noConversion"/>
  </si>
  <si>
    <t>英国蜡粉-23340备货出</t>
    <phoneticPr fontId="2" type="noConversion"/>
  </si>
  <si>
    <t>芳涤带钢丝网上蜡布</t>
    <phoneticPr fontId="2" type="noConversion"/>
  </si>
  <si>
    <t>成都诚鑫惠机电设备有限公司</t>
  </si>
  <si>
    <t>成都金航仁品贸易有限公司</t>
  </si>
  <si>
    <t>宝鸡市诚欣洗涤有限公司</t>
    <phoneticPr fontId="2" type="noConversion"/>
  </si>
  <si>
    <t>耐高温包辊毡套 备货？</t>
    <phoneticPr fontId="2" type="noConversion"/>
  </si>
  <si>
    <t>长沙航苏工业 邓工</t>
    <phoneticPr fontId="2" type="noConversion"/>
  </si>
  <si>
    <t>T900 AID 毛毡，包边缝合 备货？</t>
    <phoneticPr fontId="2" type="noConversion"/>
  </si>
  <si>
    <t>常规带钢丝网上蜡布 备货？</t>
    <phoneticPr fontId="2" type="noConversion"/>
  </si>
  <si>
    <t>青岛新和平洗衣有限公司</t>
    <phoneticPr fontId="2" type="noConversion"/>
  </si>
  <si>
    <t>7条钢丝棉打磨布-23340备货出</t>
    <phoneticPr fontId="2" type="noConversion"/>
  </si>
  <si>
    <t>40*520mm</t>
    <phoneticPr fontId="2" type="noConversion"/>
  </si>
  <si>
    <r>
      <t xml:space="preserve">98*4510mm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</si>
  <si>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r>
      <t xml:space="preserve">98*5290mm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</si>
  <si>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r>
      <t xml:space="preserve">98*4160mm </t>
    </r>
    <r>
      <rPr>
        <b/>
        <sz val="11"/>
        <color rgb="FFFF0000"/>
        <rFont val="等线"/>
        <family val="3"/>
        <charset val="134"/>
        <scheme val="minor"/>
      </rPr>
      <t>国产钢扣</t>
    </r>
    <phoneticPr fontId="2" type="noConversion"/>
  </si>
  <si>
    <t>70*6270mm</t>
    <phoneticPr fontId="2" type="noConversion"/>
  </si>
  <si>
    <t>98*1440mm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</si>
</sst>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43" formatCode="_ * #,##0.00_ ;_ * \-#,##0.00_ ;_ * &quot;-&quot;??_ ;_ @_ "/>
    <numFmt numFmtId="176" formatCode="#,##0.00_);[Red]\(#,##0.00\)"/>
    <numFmt numFmtId="177" formatCode="\¥#,##0.00_);[Red]\(\¥#,##0.00\)"/>
    <numFmt numFmtId="178" formatCode="&quot;¥&quot;#,##0.00_);[Red]\(&quot;¥&quot;#,##0.00\)"/>
    <numFmt numFmtId="179" formatCode="#,##0_);[Red]\(#,##0\)"/>
    <numFmt numFmtId="180" formatCode="&quot;￥&quot;#,##0;[Red]&quot;￥&quot;\-#,##0"/>
  </numFmts>
  <fonts count="4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 tint="4.9989318521683403E-2"/>
      <name val="宋体"/>
      <family val="3"/>
      <charset val="134"/>
    </font>
    <font>
      <sz val="10"/>
      <color theme="1" tint="4.9989318521683403E-2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FF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rgb="FF0000FF"/>
      <name val="等线"/>
      <family val="3"/>
      <charset val="134"/>
    </font>
    <font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0"/>
      <color rgb="FFFF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等线"/>
      <family val="3"/>
      <charset val="134"/>
    </font>
    <font>
      <sz val="11"/>
      <color rgb="FF00CC00"/>
      <name val="等线"/>
      <family val="3"/>
      <charset val="134"/>
      <scheme val="minor"/>
    </font>
    <font>
      <b/>
      <sz val="11"/>
      <color rgb="FF00CC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 tint="0.1499984740745262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宋体"/>
      <family val="3"/>
      <charset val="134"/>
    </font>
    <font>
      <b/>
      <sz val="11"/>
      <color theme="9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2" tint="-0.89999084444715716"/>
      <name val="等线"/>
      <family val="3"/>
      <charset val="134"/>
    </font>
    <font>
      <sz val="10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4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18" fillId="0" borderId="0" xfId="0" applyFont="1">
      <alignment vertical="center"/>
    </xf>
    <xf numFmtId="0" fontId="15" fillId="2" borderId="0" xfId="0" applyFont="1" applyFill="1">
      <alignment vertical="center"/>
    </xf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20" fillId="0" borderId="0" xfId="0" applyFont="1">
      <alignment vertical="center"/>
    </xf>
    <xf numFmtId="7" fontId="0" fillId="0" borderId="0" xfId="0" applyNumberFormat="1" applyAlignment="1">
      <alignment horizontal="left" vertical="center"/>
    </xf>
    <xf numFmtId="0" fontId="0" fillId="0" borderId="3" xfId="0" applyBorder="1">
      <alignment vertical="center"/>
    </xf>
    <xf numFmtId="58" fontId="0" fillId="3" borderId="3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2" fillId="0" borderId="3" xfId="0" applyFont="1" applyBorder="1">
      <alignment vertical="center"/>
    </xf>
    <xf numFmtId="7" fontId="0" fillId="0" borderId="3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3" fillId="0" borderId="3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58" fontId="12" fillId="2" borderId="3" xfId="0" applyNumberFormat="1" applyFont="1" applyFill="1" applyBorder="1" applyAlignment="1">
      <alignment horizontal="left" vertical="center"/>
    </xf>
    <xf numFmtId="0" fontId="12" fillId="2" borderId="3" xfId="0" applyFont="1" applyFill="1" applyBorder="1">
      <alignment vertical="center"/>
    </xf>
    <xf numFmtId="0" fontId="12" fillId="2" borderId="0" xfId="0" applyFont="1" applyFill="1">
      <alignment vertical="center"/>
    </xf>
    <xf numFmtId="0" fontId="3" fillId="0" borderId="4" xfId="0" applyFont="1" applyBorder="1" applyAlignment="1">
      <alignment horizontal="left" vertical="center"/>
    </xf>
    <xf numFmtId="0" fontId="15" fillId="3" borderId="3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21" fillId="0" borderId="0" xfId="0" applyFont="1">
      <alignment vertical="center"/>
    </xf>
    <xf numFmtId="0" fontId="23" fillId="0" borderId="8" xfId="0" applyFont="1" applyBorder="1">
      <alignment vertical="center"/>
    </xf>
    <xf numFmtId="0" fontId="23" fillId="0" borderId="3" xfId="0" applyFont="1" applyBorder="1" applyAlignment="1">
      <alignment horizontal="center" vertical="center"/>
    </xf>
    <xf numFmtId="0" fontId="15" fillId="2" borderId="3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5" fillId="0" borderId="3" xfId="0" applyFont="1" applyBorder="1">
      <alignment vertical="center"/>
    </xf>
    <xf numFmtId="58" fontId="0" fillId="2" borderId="3" xfId="0" applyNumberForma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center" vertical="center"/>
    </xf>
    <xf numFmtId="0" fontId="25" fillId="0" borderId="3" xfId="0" applyFont="1" applyBorder="1">
      <alignment vertical="center"/>
    </xf>
    <xf numFmtId="0" fontId="25" fillId="2" borderId="3" xfId="0" applyFont="1" applyFill="1" applyBorder="1">
      <alignment vertical="center"/>
    </xf>
    <xf numFmtId="58" fontId="25" fillId="2" borderId="3" xfId="0" applyNumberFormat="1" applyFont="1" applyFill="1" applyBorder="1" applyAlignment="1">
      <alignment horizontal="left" vertical="center"/>
    </xf>
    <xf numFmtId="0" fontId="25" fillId="0" borderId="0" xfId="0" applyFont="1">
      <alignment vertical="center"/>
    </xf>
    <xf numFmtId="58" fontId="0" fillId="2" borderId="0" xfId="0" applyNumberFormat="1" applyFill="1" applyAlignment="1">
      <alignment horizontal="left" vertical="center"/>
    </xf>
    <xf numFmtId="0" fontId="18" fillId="2" borderId="3" xfId="0" applyFont="1" applyFill="1" applyBorder="1">
      <alignment vertical="center"/>
    </xf>
    <xf numFmtId="0" fontId="13" fillId="2" borderId="3" xfId="0" applyFont="1" applyFill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fill" vertical="center"/>
    </xf>
    <xf numFmtId="0" fontId="15" fillId="0" borderId="3" xfId="0" applyFont="1" applyBorder="1" applyAlignment="1">
      <alignment horizontal="center" vertical="center"/>
    </xf>
    <xf numFmtId="58" fontId="13" fillId="2" borderId="3" xfId="0" applyNumberFormat="1" applyFont="1" applyFill="1" applyBorder="1" applyAlignment="1">
      <alignment horizontal="left" vertical="center"/>
    </xf>
    <xf numFmtId="7" fontId="13" fillId="2" borderId="3" xfId="0" applyNumberFormat="1" applyFont="1" applyFill="1" applyBorder="1" applyAlignment="1">
      <alignment horizontal="center" vertical="center"/>
    </xf>
    <xf numFmtId="7" fontId="25" fillId="2" borderId="3" xfId="0" applyNumberFormat="1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/>
    </xf>
    <xf numFmtId="58" fontId="18" fillId="2" borderId="3" xfId="0" applyNumberFormat="1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center" vertical="center"/>
    </xf>
    <xf numFmtId="58" fontId="15" fillId="2" borderId="3" xfId="0" applyNumberFormat="1" applyFont="1" applyFill="1" applyBorder="1" applyAlignment="1">
      <alignment horizontal="left" vertical="center"/>
    </xf>
    <xf numFmtId="7" fontId="0" fillId="2" borderId="3" xfId="0" applyNumberFormat="1" applyFill="1" applyBorder="1" applyAlignment="1">
      <alignment horizontal="center" vertical="center"/>
    </xf>
    <xf numFmtId="0" fontId="13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58" fontId="12" fillId="2" borderId="0" xfId="0" applyNumberFormat="1" applyFont="1" applyFill="1" applyAlignment="1">
      <alignment horizontal="left" vertical="center"/>
    </xf>
    <xf numFmtId="0" fontId="12" fillId="6" borderId="3" xfId="0" applyFont="1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3" fillId="0" borderId="0" xfId="0" applyFont="1" applyAlignment="1">
      <alignment horizontal="center" vertical="center"/>
    </xf>
    <xf numFmtId="0" fontId="27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fill" vertical="center" wrapText="1"/>
    </xf>
    <xf numFmtId="0" fontId="27" fillId="2" borderId="17" xfId="0" applyFont="1" applyFill="1" applyBorder="1" applyAlignment="1">
      <alignment horizontal="left" vertical="center"/>
    </xf>
    <xf numFmtId="0" fontId="29" fillId="2" borderId="17" xfId="0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/>
    </xf>
    <xf numFmtId="7" fontId="15" fillId="2" borderId="3" xfId="0" applyNumberFormat="1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30" fillId="0" borderId="0" xfId="0" applyFont="1">
      <alignment vertical="center"/>
    </xf>
    <xf numFmtId="0" fontId="15" fillId="6" borderId="3" xfId="0" applyFont="1" applyFill="1" applyBorder="1">
      <alignment vertical="center"/>
    </xf>
    <xf numFmtId="0" fontId="24" fillId="0" borderId="0" xfId="0" applyFont="1" applyAlignment="1">
      <alignment horizontal="center" vertical="center"/>
    </xf>
    <xf numFmtId="0" fontId="0" fillId="2" borderId="6" xfId="0" applyFill="1" applyBorder="1">
      <alignment vertical="center"/>
    </xf>
    <xf numFmtId="0" fontId="23" fillId="2" borderId="0" xfId="0" applyFont="1" applyFill="1">
      <alignment vertical="center"/>
    </xf>
    <xf numFmtId="43" fontId="28" fillId="2" borderId="3" xfId="0" applyNumberFormat="1" applyFont="1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23" fillId="2" borderId="8" xfId="0" applyFont="1" applyFill="1" applyBorder="1">
      <alignment vertical="center"/>
    </xf>
    <xf numFmtId="2" fontId="15" fillId="2" borderId="3" xfId="0" applyNumberFormat="1" applyFont="1" applyFill="1" applyBorder="1" applyAlignment="1">
      <alignment horizontal="center" vertical="center"/>
    </xf>
    <xf numFmtId="0" fontId="31" fillId="2" borderId="15" xfId="0" applyFont="1" applyFill="1" applyBorder="1">
      <alignment vertical="center"/>
    </xf>
    <xf numFmtId="0" fontId="5" fillId="2" borderId="17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29" fillId="0" borderId="0" xfId="0" applyFont="1">
      <alignment vertical="center"/>
    </xf>
    <xf numFmtId="0" fontId="15" fillId="2" borderId="1" xfId="0" applyFont="1" applyFill="1" applyBorder="1">
      <alignment vertical="center"/>
    </xf>
    <xf numFmtId="0" fontId="38" fillId="0" borderId="0" xfId="0" applyFont="1">
      <alignment vertical="center"/>
    </xf>
    <xf numFmtId="0" fontId="23" fillId="0" borderId="13" xfId="0" applyFont="1" applyBorder="1">
      <alignment vertical="center"/>
    </xf>
    <xf numFmtId="0" fontId="23" fillId="0" borderId="15" xfId="0" applyFont="1" applyBorder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0" fontId="32" fillId="0" borderId="15" xfId="0" applyFont="1" applyBorder="1">
      <alignment vertical="center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32" fillId="0" borderId="21" xfId="0" applyFont="1" applyBorder="1" applyAlignment="1">
      <alignment horizontal="center" vertical="center"/>
    </xf>
    <xf numFmtId="0" fontId="28" fillId="2" borderId="8" xfId="0" applyFont="1" applyFill="1" applyBorder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6" fillId="2" borderId="8" xfId="0" applyFont="1" applyFill="1" applyBorder="1">
      <alignment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41" fillId="0" borderId="0" xfId="0" applyFont="1">
      <alignment vertical="center"/>
    </xf>
    <xf numFmtId="0" fontId="0" fillId="5" borderId="0" xfId="0" applyFill="1">
      <alignment vertical="center"/>
    </xf>
    <xf numFmtId="0" fontId="0" fillId="4" borderId="3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3" fillId="0" borderId="3" xfId="0" applyFont="1" applyBorder="1">
      <alignment vertical="center"/>
    </xf>
    <xf numFmtId="58" fontId="0" fillId="4" borderId="3" xfId="0" applyNumberFormat="1" applyFill="1" applyBorder="1" applyAlignment="1">
      <alignment horizontal="left" vertical="center"/>
    </xf>
    <xf numFmtId="0" fontId="0" fillId="4" borderId="3" xfId="0" applyFill="1" applyBorder="1">
      <alignment vertical="center"/>
    </xf>
    <xf numFmtId="0" fontId="15" fillId="4" borderId="3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58" fontId="21" fillId="2" borderId="3" xfId="0" applyNumberFormat="1" applyFont="1" applyFill="1" applyBorder="1" applyAlignment="1">
      <alignment horizontal="left" vertical="center"/>
    </xf>
    <xf numFmtId="0" fontId="21" fillId="2" borderId="3" xfId="0" applyFont="1" applyFill="1" applyBorder="1">
      <alignment vertical="center"/>
    </xf>
    <xf numFmtId="0" fontId="24" fillId="0" borderId="15" xfId="0" applyFont="1" applyBorder="1">
      <alignment vertical="center"/>
    </xf>
    <xf numFmtId="0" fontId="26" fillId="0" borderId="8" xfId="0" applyFont="1" applyBorder="1">
      <alignment vertical="center"/>
    </xf>
    <xf numFmtId="0" fontId="13" fillId="2" borderId="3" xfId="0" applyFont="1" applyFill="1" applyBorder="1" applyAlignment="1">
      <alignment horizontal="left" vertical="center"/>
    </xf>
    <xf numFmtId="0" fontId="0" fillId="0" borderId="21" xfId="0" applyBorder="1">
      <alignment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5" fillId="2" borderId="6" xfId="0" applyFont="1" applyFill="1" applyBorder="1">
      <alignment vertical="center"/>
    </xf>
    <xf numFmtId="0" fontId="25" fillId="2" borderId="3" xfId="0" applyFont="1" applyFill="1" applyBorder="1" applyAlignment="1">
      <alignment horizontal="fill" vertical="center"/>
    </xf>
    <xf numFmtId="7" fontId="28" fillId="0" borderId="22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0" fontId="13" fillId="0" borderId="22" xfId="0" applyFont="1" applyBorder="1">
      <alignment vertical="center"/>
    </xf>
    <xf numFmtId="0" fontId="11" fillId="2" borderId="17" xfId="0" applyFont="1" applyFill="1" applyBorder="1" applyAlignment="1">
      <alignment horizontal="left" vertical="center"/>
    </xf>
    <xf numFmtId="0" fontId="18" fillId="6" borderId="3" xfId="0" applyFont="1" applyFill="1" applyBorder="1">
      <alignment vertical="center"/>
    </xf>
    <xf numFmtId="0" fontId="25" fillId="6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6" borderId="2" xfId="0" applyFill="1" applyBorder="1">
      <alignment vertical="center"/>
    </xf>
    <xf numFmtId="0" fontId="15" fillId="6" borderId="1" xfId="0" applyFont="1" applyFill="1" applyBorder="1">
      <alignment vertical="center"/>
    </xf>
    <xf numFmtId="0" fontId="24" fillId="2" borderId="15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10" xfId="0" applyFont="1" applyFill="1" applyBorder="1">
      <alignment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21" xfId="0" applyFont="1" applyFill="1" applyBorder="1">
      <alignment vertical="center"/>
    </xf>
    <xf numFmtId="0" fontId="23" fillId="2" borderId="22" xfId="0" applyFont="1" applyFill="1" applyBorder="1">
      <alignment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0" fillId="0" borderId="18" xfId="0" applyBorder="1">
      <alignment vertical="center"/>
    </xf>
    <xf numFmtId="43" fontId="32" fillId="2" borderId="0" xfId="0" applyNumberFormat="1" applyFont="1" applyFill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33" fillId="2" borderId="21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5" fillId="2" borderId="0" xfId="0" applyFont="1" applyFill="1" applyAlignment="1">
      <alignment horizontal="left" vertical="center" wrapText="1"/>
    </xf>
    <xf numFmtId="0" fontId="43" fillId="0" borderId="4" xfId="0" applyFont="1" applyBorder="1">
      <alignment vertical="center"/>
    </xf>
    <xf numFmtId="179" fontId="44" fillId="9" borderId="3" xfId="0" applyNumberFormat="1" applyFont="1" applyFill="1" applyBorder="1">
      <alignment vertical="center"/>
    </xf>
    <xf numFmtId="0" fontId="45" fillId="9" borderId="0" xfId="0" applyFont="1" applyFill="1" applyAlignment="1">
      <alignment vertical="center" wrapText="1"/>
    </xf>
    <xf numFmtId="7" fontId="0" fillId="0" borderId="3" xfId="0" applyNumberFormat="1" applyBorder="1" applyAlignment="1">
      <alignment horizontal="left" vertical="center"/>
    </xf>
    <xf numFmtId="177" fontId="12" fillId="2" borderId="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left" vertical="center"/>
    </xf>
    <xf numFmtId="0" fontId="0" fillId="5" borderId="3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7" fontId="12" fillId="2" borderId="3" xfId="0" applyNumberFormat="1" applyFont="1" applyFill="1" applyBorder="1" applyAlignment="1">
      <alignment horizontal="left" vertical="center"/>
    </xf>
    <xf numFmtId="7" fontId="0" fillId="2" borderId="4" xfId="0" applyNumberForma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7" fontId="0" fillId="2" borderId="1" xfId="0" applyNumberForma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7" fontId="0" fillId="2" borderId="4" xfId="0" applyNumberFormat="1" applyFill="1" applyBorder="1" applyAlignment="1">
      <alignment horizontal="left" vertical="center"/>
    </xf>
    <xf numFmtId="7" fontId="0" fillId="2" borderId="3" xfId="0" applyNumberFormat="1" applyFill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7" fontId="15" fillId="2" borderId="4" xfId="0" applyNumberFormat="1" applyFont="1" applyFill="1" applyBorder="1" applyAlignment="1">
      <alignment horizontal="left" vertical="center"/>
    </xf>
    <xf numFmtId="7" fontId="15" fillId="2" borderId="23" xfId="0" applyNumberFormat="1" applyFont="1" applyFill="1" applyBorder="1" applyAlignment="1">
      <alignment horizontal="left" vertical="center"/>
    </xf>
    <xf numFmtId="7" fontId="15" fillId="2" borderId="1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7" fontId="15" fillId="2" borderId="3" xfId="0" applyNumberFormat="1" applyFont="1" applyFill="1" applyBorder="1" applyAlignment="1">
      <alignment horizontal="left" vertical="center"/>
    </xf>
    <xf numFmtId="177" fontId="12" fillId="2" borderId="4" xfId="0" applyNumberFormat="1" applyFont="1" applyFill="1" applyBorder="1" applyAlignment="1">
      <alignment horizontal="left" vertical="center"/>
    </xf>
    <xf numFmtId="177" fontId="12" fillId="2" borderId="1" xfId="0" applyNumberFormat="1" applyFont="1" applyFill="1" applyBorder="1" applyAlignment="1">
      <alignment horizontal="left" vertical="center"/>
    </xf>
    <xf numFmtId="58" fontId="29" fillId="2" borderId="3" xfId="0" applyNumberFormat="1" applyFont="1" applyFill="1" applyBorder="1" applyAlignment="1">
      <alignment horizontal="left" vertical="center"/>
    </xf>
    <xf numFmtId="0" fontId="29" fillId="2" borderId="3" xfId="0" applyFont="1" applyFill="1" applyBorder="1">
      <alignment vertical="center"/>
    </xf>
    <xf numFmtId="0" fontId="29" fillId="2" borderId="3" xfId="0" applyFont="1" applyFill="1" applyBorder="1" applyAlignment="1">
      <alignment horizontal="center" vertical="center"/>
    </xf>
    <xf numFmtId="58" fontId="12" fillId="0" borderId="3" xfId="0" applyNumberFormat="1" applyFont="1" applyBorder="1" applyAlignment="1">
      <alignment horizontal="left" vertical="center"/>
    </xf>
    <xf numFmtId="58" fontId="0" fillId="0" borderId="3" xfId="0" applyNumberFormat="1" applyBorder="1" applyAlignment="1">
      <alignment horizontal="left" vertical="center"/>
    </xf>
    <xf numFmtId="180" fontId="25" fillId="2" borderId="3" xfId="0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7" fontId="18" fillId="2" borderId="3" xfId="0" applyNumberFormat="1" applyFont="1" applyFill="1" applyBorder="1" applyAlignment="1">
      <alignment horizontal="left" vertical="center"/>
    </xf>
    <xf numFmtId="177" fontId="18" fillId="2" borderId="5" xfId="0" applyNumberFormat="1" applyFont="1" applyFill="1" applyBorder="1" applyAlignment="1">
      <alignment horizontal="center" vertical="center"/>
    </xf>
    <xf numFmtId="0" fontId="18" fillId="2" borderId="1" xfId="0" applyFont="1" applyFill="1" applyBorder="1">
      <alignment vertical="center"/>
    </xf>
    <xf numFmtId="0" fontId="29" fillId="2" borderId="22" xfId="0" applyFont="1" applyFill="1" applyBorder="1" applyAlignment="1">
      <alignment horizontal="center" vertical="center"/>
    </xf>
    <xf numFmtId="58" fontId="38" fillId="2" borderId="3" xfId="0" applyNumberFormat="1" applyFont="1" applyFill="1" applyBorder="1" applyAlignment="1">
      <alignment horizontal="left" vertical="center"/>
    </xf>
    <xf numFmtId="0" fontId="38" fillId="0" borderId="3" xfId="0" applyFont="1" applyBorder="1">
      <alignment vertical="center"/>
    </xf>
    <xf numFmtId="0" fontId="38" fillId="2" borderId="3" xfId="0" applyFont="1" applyFill="1" applyBorder="1">
      <alignment vertical="center"/>
    </xf>
    <xf numFmtId="0" fontId="38" fillId="2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7" fontId="15" fillId="2" borderId="3" xfId="0" applyNumberFormat="1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7" fontId="15" fillId="0" borderId="3" xfId="0" applyNumberFormat="1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 vertical="center"/>
    </xf>
    <xf numFmtId="0" fontId="34" fillId="2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7" fontId="15" fillId="2" borderId="4" xfId="0" applyNumberFormat="1" applyFont="1" applyFill="1" applyBorder="1" applyAlignment="1">
      <alignment horizontal="center" vertical="center"/>
    </xf>
    <xf numFmtId="7" fontId="15" fillId="2" borderId="23" xfId="0" applyNumberFormat="1" applyFont="1" applyFill="1" applyBorder="1" applyAlignment="1">
      <alignment horizontal="center" vertical="center"/>
    </xf>
    <xf numFmtId="7" fontId="15" fillId="2" borderId="1" xfId="0" applyNumberFormat="1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25" fillId="0" borderId="6" xfId="0" applyFont="1" applyBorder="1">
      <alignment vertical="center"/>
    </xf>
    <xf numFmtId="7" fontId="25" fillId="2" borderId="3" xfId="0" applyNumberFormat="1" applyFont="1" applyFill="1" applyBorder="1" applyAlignment="1">
      <alignment horizontal="left" vertical="center"/>
    </xf>
    <xf numFmtId="0" fontId="34" fillId="5" borderId="3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7" fontId="0" fillId="3" borderId="3" xfId="0" applyNumberFormat="1" applyFill="1" applyBorder="1" applyAlignment="1">
      <alignment horizontal="left" vertical="center"/>
    </xf>
    <xf numFmtId="7" fontId="15" fillId="3" borderId="3" xfId="0" applyNumberFormat="1" applyFont="1" applyFill="1" applyBorder="1" applyAlignment="1">
      <alignment horizontal="left" vertical="center"/>
    </xf>
    <xf numFmtId="177" fontId="12" fillId="0" borderId="3" xfId="0" applyNumberFormat="1" applyFont="1" applyBorder="1" applyAlignment="1">
      <alignment horizontal="center" vertical="center"/>
    </xf>
    <xf numFmtId="0" fontId="15" fillId="5" borderId="3" xfId="0" applyFont="1" applyFill="1" applyBorder="1">
      <alignment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2" borderId="4" xfId="0" applyNumberFormat="1" applyFont="1" applyFill="1" applyBorder="1" applyAlignment="1">
      <alignment horizontal="left" vertical="center"/>
    </xf>
    <xf numFmtId="177" fontId="15" fillId="2" borderId="1" xfId="0" applyNumberFormat="1" applyFont="1" applyFill="1" applyBorder="1" applyAlignment="1">
      <alignment horizontal="left" vertical="center"/>
    </xf>
    <xf numFmtId="177" fontId="12" fillId="2" borderId="3" xfId="0" applyNumberFormat="1" applyFont="1" applyFill="1" applyBorder="1" applyAlignment="1">
      <alignment horizontal="left" vertical="center"/>
    </xf>
    <xf numFmtId="58" fontId="0" fillId="2" borderId="4" xfId="0" applyNumberForma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2" borderId="3" xfId="0" applyFill="1" applyBorder="1" applyAlignment="1">
      <alignment horizontal="fill" vertical="center"/>
    </xf>
    <xf numFmtId="0" fontId="23" fillId="0" borderId="22" xfId="0" applyFont="1" applyBorder="1" applyAlignment="1">
      <alignment horizontal="center" vertical="center"/>
    </xf>
    <xf numFmtId="0" fontId="15" fillId="0" borderId="6" xfId="0" applyFont="1" applyBorder="1">
      <alignment vertical="center"/>
    </xf>
    <xf numFmtId="0" fontId="28" fillId="0" borderId="22" xfId="0" applyFont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3" fillId="5" borderId="3" xfId="0" applyFont="1" applyFill="1" applyBorder="1">
      <alignment vertical="center"/>
    </xf>
    <xf numFmtId="0" fontId="13" fillId="2" borderId="6" xfId="0" applyFont="1" applyFill="1" applyBorder="1" applyAlignment="1">
      <alignment horizontal="center" vertical="center"/>
    </xf>
    <xf numFmtId="7" fontId="13" fillId="0" borderId="3" xfId="0" applyNumberFormat="1" applyFont="1" applyBorder="1" applyAlignment="1">
      <alignment horizontal="left" vertical="center"/>
    </xf>
    <xf numFmtId="7" fontId="15" fillId="0" borderId="4" xfId="0" applyNumberFormat="1" applyFont="1" applyBorder="1" applyAlignment="1">
      <alignment horizontal="left" vertical="center"/>
    </xf>
    <xf numFmtId="7" fontId="15" fillId="0" borderId="1" xfId="0" applyNumberFormat="1" applyFont="1" applyBorder="1" applyAlignment="1">
      <alignment horizontal="left" vertical="center"/>
    </xf>
    <xf numFmtId="7" fontId="15" fillId="0" borderId="23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7" fontId="0" fillId="0" borderId="4" xfId="0" applyNumberFormat="1" applyBorder="1" applyAlignment="1">
      <alignment horizontal="left" vertical="center"/>
    </xf>
    <xf numFmtId="0" fontId="12" fillId="5" borderId="3" xfId="0" applyFont="1" applyFill="1" applyBorder="1">
      <alignment vertical="center"/>
    </xf>
    <xf numFmtId="0" fontId="12" fillId="2" borderId="3" xfId="0" applyFont="1" applyFill="1" applyBorder="1" applyAlignment="1">
      <alignment horizontal="fill" vertical="center"/>
    </xf>
    <xf numFmtId="0" fontId="12" fillId="0" borderId="6" xfId="0" applyFont="1" applyBorder="1">
      <alignment vertical="center"/>
    </xf>
    <xf numFmtId="0" fontId="12" fillId="2" borderId="4" xfId="0" applyFont="1" applyFill="1" applyBorder="1" applyAlignment="1">
      <alignment horizontal="center" vertical="center"/>
    </xf>
    <xf numFmtId="7" fontId="25" fillId="2" borderId="4" xfId="0" applyNumberFormat="1" applyFont="1" applyFill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7" fontId="25" fillId="2" borderId="23" xfId="0" applyNumberFormat="1" applyFont="1" applyFill="1" applyBorder="1" applyAlignment="1">
      <alignment horizontal="left" vertical="center"/>
    </xf>
    <xf numFmtId="0" fontId="25" fillId="0" borderId="23" xfId="0" applyFont="1" applyBorder="1" applyAlignment="1">
      <alignment horizontal="center" vertical="center"/>
    </xf>
    <xf numFmtId="7" fontId="25" fillId="2" borderId="1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58" fontId="30" fillId="2" borderId="3" xfId="0" applyNumberFormat="1" applyFont="1" applyFill="1" applyBorder="1" applyAlignment="1">
      <alignment horizontal="left" vertical="center"/>
    </xf>
    <xf numFmtId="0" fontId="30" fillId="2" borderId="3" xfId="0" applyFont="1" applyFill="1" applyBorder="1">
      <alignment vertical="center"/>
    </xf>
    <xf numFmtId="0" fontId="30" fillId="0" borderId="3" xfId="0" applyFont="1" applyBorder="1">
      <alignment vertical="center"/>
    </xf>
    <xf numFmtId="0" fontId="30" fillId="0" borderId="3" xfId="0" applyFont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3" fillId="2" borderId="3" xfId="0" applyFont="1" applyFill="1" applyBorder="1" applyAlignment="1">
      <alignment horizontal="center" vertical="center"/>
    </xf>
    <xf numFmtId="0" fontId="13" fillId="2" borderId="6" xfId="0" applyFont="1" applyFill="1" applyBorder="1">
      <alignment vertical="center"/>
    </xf>
    <xf numFmtId="7" fontId="12" fillId="2" borderId="4" xfId="0" applyNumberFormat="1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>
      <alignment vertical="center"/>
    </xf>
    <xf numFmtId="0" fontId="12" fillId="2" borderId="6" xfId="0" applyFont="1" applyFill="1" applyBorder="1" applyAlignment="1">
      <alignment horizontal="center" vertical="center"/>
    </xf>
    <xf numFmtId="7" fontId="12" fillId="2" borderId="23" xfId="0" applyNumberFormat="1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7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25" fillId="5" borderId="3" xfId="0" applyFont="1" applyFill="1" applyBorder="1">
      <alignment vertical="center"/>
    </xf>
    <xf numFmtId="0" fontId="32" fillId="0" borderId="3" xfId="0" applyFont="1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58" fontId="13" fillId="0" borderId="3" xfId="0" applyNumberFormat="1" applyFont="1" applyBorder="1" applyAlignment="1">
      <alignment horizontal="left" vertical="center"/>
    </xf>
    <xf numFmtId="0" fontId="32" fillId="0" borderId="2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58" fontId="41" fillId="2" borderId="3" xfId="0" applyNumberFormat="1" applyFont="1" applyFill="1" applyBorder="1" applyAlignment="1">
      <alignment horizontal="left" vertical="center"/>
    </xf>
    <xf numFmtId="0" fontId="41" fillId="2" borderId="3" xfId="0" applyFont="1" applyFill="1" applyBorder="1">
      <alignment vertical="center"/>
    </xf>
    <xf numFmtId="0" fontId="41" fillId="2" borderId="3" xfId="0" applyFont="1" applyFill="1" applyBorder="1" applyAlignment="1">
      <alignment horizontal="center" vertical="center"/>
    </xf>
    <xf numFmtId="7" fontId="41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7" fontId="18" fillId="2" borderId="4" xfId="0" applyNumberFormat="1" applyFont="1" applyFill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7" fontId="18" fillId="2" borderId="23" xfId="0" applyNumberFormat="1" applyFont="1" applyFill="1" applyBorder="1" applyAlignment="1">
      <alignment horizontal="left" vertical="center"/>
    </xf>
    <xf numFmtId="0" fontId="18" fillId="0" borderId="23" xfId="0" applyFont="1" applyBorder="1" applyAlignment="1">
      <alignment horizontal="center" vertical="center"/>
    </xf>
    <xf numFmtId="7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78" fontId="12" fillId="2" borderId="3" xfId="0" applyNumberFormat="1" applyFont="1" applyFill="1" applyBorder="1" applyAlignment="1">
      <alignment horizontal="left" vertical="center"/>
    </xf>
    <xf numFmtId="7" fontId="12" fillId="0" borderId="3" xfId="0" applyNumberFormat="1" applyFont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25" fillId="2" borderId="1" xfId="0" applyFont="1" applyFill="1" applyBorder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7" fontId="0" fillId="2" borderId="23" xfId="0" applyNumberFormat="1" applyFill="1" applyBorder="1" applyAlignment="1">
      <alignment horizontal="left" vertical="center"/>
    </xf>
    <xf numFmtId="7" fontId="13" fillId="2" borderId="3" xfId="0" applyNumberFormat="1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7" fontId="0" fillId="0" borderId="4" xfId="0" applyNumberFormat="1" applyBorder="1" applyAlignment="1">
      <alignment horizontal="left" vertical="center"/>
    </xf>
    <xf numFmtId="7" fontId="0" fillId="0" borderId="1" xfId="0" applyNumberFormat="1" applyBorder="1" applyAlignment="1">
      <alignment horizontal="left" vertical="center"/>
    </xf>
    <xf numFmtId="2" fontId="0" fillId="2" borderId="3" xfId="0" applyNumberFormat="1" applyFill="1" applyBorder="1" applyAlignment="1">
      <alignment horizontal="center" vertical="center"/>
    </xf>
    <xf numFmtId="7" fontId="0" fillId="0" borderId="23" xfId="0" applyNumberFormat="1" applyBorder="1" applyAlignment="1">
      <alignment horizontal="left" vertical="center"/>
    </xf>
    <xf numFmtId="0" fontId="18" fillId="0" borderId="6" xfId="0" applyFont="1" applyBorder="1">
      <alignment vertical="center"/>
    </xf>
    <xf numFmtId="7" fontId="18" fillId="0" borderId="4" xfId="0" applyNumberFormat="1" applyFont="1" applyBorder="1" applyAlignment="1">
      <alignment horizontal="left" vertical="center"/>
    </xf>
    <xf numFmtId="0" fontId="18" fillId="0" borderId="5" xfId="0" applyFont="1" applyBorder="1">
      <alignment vertical="center"/>
    </xf>
    <xf numFmtId="7" fontId="18" fillId="0" borderId="1" xfId="0" applyNumberFormat="1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58" fontId="0" fillId="7" borderId="3" xfId="0" applyNumberFormat="1" applyFill="1" applyBorder="1" applyAlignment="1">
      <alignment horizontal="left" vertical="center"/>
    </xf>
    <xf numFmtId="0" fontId="0" fillId="7" borderId="3" xfId="0" applyFill="1" applyBorder="1">
      <alignment vertical="center"/>
    </xf>
    <xf numFmtId="0" fontId="0" fillId="7" borderId="6" xfId="0" applyFill="1" applyBorder="1">
      <alignment vertical="center"/>
    </xf>
    <xf numFmtId="0" fontId="17" fillId="7" borderId="3" xfId="0" applyFont="1" applyFill="1" applyBorder="1">
      <alignment vertical="center"/>
    </xf>
    <xf numFmtId="0" fontId="15" fillId="7" borderId="3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77" fontId="15" fillId="2" borderId="3" xfId="0" applyNumberFormat="1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5" fillId="2" borderId="5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15" fillId="0" borderId="5" xfId="0" applyFont="1" applyBorder="1">
      <alignment vertical="center"/>
    </xf>
    <xf numFmtId="0" fontId="0" fillId="8" borderId="5" xfId="0" applyFill="1" applyBorder="1">
      <alignment vertical="center"/>
    </xf>
    <xf numFmtId="0" fontId="15" fillId="0" borderId="6" xfId="0" applyFont="1" applyBorder="1" applyAlignment="1">
      <alignment vertical="center" wrapText="1"/>
    </xf>
    <xf numFmtId="0" fontId="12" fillId="6" borderId="5" xfId="0" applyFont="1" applyFill="1" applyBorder="1">
      <alignment vertical="center"/>
    </xf>
    <xf numFmtId="0" fontId="12" fillId="0" borderId="5" xfId="0" applyFont="1" applyBorder="1" applyAlignment="1">
      <alignment horizontal="left" vertical="center"/>
    </xf>
    <xf numFmtId="177" fontId="12" fillId="2" borderId="4" xfId="0" applyNumberFormat="1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177" fontId="12" fillId="2" borderId="23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7" fontId="18" fillId="2" borderId="3" xfId="0" applyNumberFormat="1" applyFont="1" applyFill="1" applyBorder="1" applyAlignment="1">
      <alignment horizontal="center" vertical="center"/>
    </xf>
    <xf numFmtId="7" fontId="12" fillId="2" borderId="3" xfId="0" applyNumberFormat="1" applyFont="1" applyFill="1" applyBorder="1" applyAlignment="1">
      <alignment horizontal="center" vertical="center"/>
    </xf>
    <xf numFmtId="0" fontId="13" fillId="0" borderId="5" xfId="0" applyFont="1" applyBorder="1">
      <alignment vertical="center"/>
    </xf>
    <xf numFmtId="7" fontId="24" fillId="0" borderId="22" xfId="0" applyNumberFormat="1" applyFont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5" fillId="6" borderId="6" xfId="0" applyFont="1" applyFill="1" applyBorder="1">
      <alignment vertical="center"/>
    </xf>
    <xf numFmtId="0" fontId="13" fillId="6" borderId="6" xfId="0" applyFont="1" applyFill="1" applyBorder="1">
      <alignment vertical="center"/>
    </xf>
    <xf numFmtId="0" fontId="12" fillId="6" borderId="6" xfId="0" applyFont="1" applyFill="1" applyBorder="1">
      <alignment vertical="center"/>
    </xf>
    <xf numFmtId="0" fontId="13" fillId="2" borderId="3" xfId="0" applyFont="1" applyFill="1" applyBorder="1" applyAlignment="1">
      <alignment horizontal="fill" vertical="center"/>
    </xf>
    <xf numFmtId="0" fontId="15" fillId="2" borderId="6" xfId="0" applyFont="1" applyFill="1" applyBorder="1">
      <alignment vertical="center"/>
    </xf>
    <xf numFmtId="0" fontId="15" fillId="2" borderId="4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178" fontId="25" fillId="2" borderId="3" xfId="0" applyNumberFormat="1" applyFont="1" applyFill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7" fontId="15" fillId="10" borderId="3" xfId="0" applyNumberFormat="1" applyFont="1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25" fillId="2" borderId="6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left" vertical="center"/>
    </xf>
    <xf numFmtId="58" fontId="18" fillId="3" borderId="3" xfId="0" applyNumberFormat="1" applyFont="1" applyFill="1" applyBorder="1" applyAlignment="1">
      <alignment horizontal="left" vertical="center"/>
    </xf>
    <xf numFmtId="0" fontId="18" fillId="3" borderId="5" xfId="0" applyFont="1" applyFill="1" applyBorder="1">
      <alignment vertical="center"/>
    </xf>
    <xf numFmtId="0" fontId="18" fillId="3" borderId="3" xfId="0" applyFont="1" applyFill="1" applyBorder="1">
      <alignment vertical="center"/>
    </xf>
    <xf numFmtId="0" fontId="18" fillId="3" borderId="3" xfId="0" applyFont="1" applyFill="1" applyBorder="1" applyAlignment="1">
      <alignment horizontal="center" vertical="center"/>
    </xf>
    <xf numFmtId="7" fontId="18" fillId="3" borderId="4" xfId="0" applyNumberFormat="1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center" vertical="center"/>
    </xf>
    <xf numFmtId="58" fontId="35" fillId="3" borderId="3" xfId="0" applyNumberFormat="1" applyFont="1" applyFill="1" applyBorder="1" applyAlignment="1">
      <alignment horizontal="left" vertical="center"/>
    </xf>
    <xf numFmtId="0" fontId="35" fillId="3" borderId="3" xfId="0" applyFont="1" applyFill="1" applyBorder="1">
      <alignment vertical="center"/>
    </xf>
    <xf numFmtId="0" fontId="35" fillId="3" borderId="5" xfId="0" applyFont="1" applyFill="1" applyBorder="1">
      <alignment vertical="center"/>
    </xf>
    <xf numFmtId="0" fontId="35" fillId="3" borderId="3" xfId="0" applyFont="1" applyFill="1" applyBorder="1" applyAlignment="1">
      <alignment horizontal="center" vertical="center"/>
    </xf>
    <xf numFmtId="7" fontId="18" fillId="3" borderId="23" xfId="0" applyNumberFormat="1" applyFont="1" applyFill="1" applyBorder="1" applyAlignment="1">
      <alignment horizontal="left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7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58" fontId="15" fillId="2" borderId="3" xfId="0" applyNumberFormat="1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8" fillId="2" borderId="21" xfId="0" applyFont="1" applyFill="1" applyBorder="1">
      <alignment vertical="center"/>
    </xf>
    <xf numFmtId="0" fontId="33" fillId="2" borderId="15" xfId="0" applyFont="1" applyFill="1" applyBorder="1" applyAlignment="1">
      <alignment horizontal="center" vertical="center"/>
    </xf>
    <xf numFmtId="7" fontId="0" fillId="2" borderId="24" xfId="0" applyNumberFormat="1" applyFill="1" applyBorder="1" applyAlignment="1">
      <alignment horizontal="left" vertical="center"/>
    </xf>
    <xf numFmtId="7" fontId="0" fillId="2" borderId="25" xfId="0" applyNumberForma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18" fillId="2" borderId="6" xfId="0" applyFont="1" applyFill="1" applyBorder="1">
      <alignment vertical="center"/>
    </xf>
    <xf numFmtId="0" fontId="18" fillId="2" borderId="5" xfId="0" applyFont="1" applyFill="1" applyBorder="1" applyAlignment="1">
      <alignment horizontal="left" vertical="center"/>
    </xf>
    <xf numFmtId="7" fontId="46" fillId="2" borderId="24" xfId="0" applyNumberFormat="1" applyFont="1" applyFill="1" applyBorder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12" fillId="2" borderId="3" xfId="0" applyFont="1" applyFill="1" applyBorder="1" applyAlignment="1">
      <alignment horizontal="fill" vertical="center" wrapText="1"/>
    </xf>
    <xf numFmtId="0" fontId="15" fillId="0" borderId="4" xfId="0" applyFont="1" applyBorder="1">
      <alignment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33" fillId="0" borderId="22" xfId="0" applyFont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58" fontId="17" fillId="2" borderId="3" xfId="0" applyNumberFormat="1" applyFont="1" applyFill="1" applyBorder="1" applyAlignment="1">
      <alignment horizontal="left" vertical="center"/>
    </xf>
    <xf numFmtId="0" fontId="17" fillId="2" borderId="3" xfId="0" applyFont="1" applyFill="1" applyBorder="1">
      <alignment vertical="center"/>
    </xf>
    <xf numFmtId="0" fontId="17" fillId="2" borderId="3" xfId="0" applyFont="1" applyFill="1" applyBorder="1" applyAlignment="1">
      <alignment horizontal="fill" vertical="center"/>
    </xf>
    <xf numFmtId="0" fontId="47" fillId="2" borderId="21" xfId="0" applyFont="1" applyFill="1" applyBorder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48" fillId="2" borderId="3" xfId="0" applyFont="1" applyFill="1" applyBorder="1" applyAlignment="1">
      <alignment horizontal="center" vertical="center"/>
    </xf>
    <xf numFmtId="0" fontId="33" fillId="2" borderId="8" xfId="0" applyFont="1" applyFill="1" applyBorder="1">
      <alignment vertical="center"/>
    </xf>
    <xf numFmtId="0" fontId="33" fillId="2" borderId="8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7" fontId="46" fillId="2" borderId="25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 xr:uid="{610A081B-4453-428A-A675-6AD3C6547387}"/>
  </cellStyles>
  <dxfs count="0"/>
  <tableStyles count="0" defaultTableStyle="TableStyleMedium2" defaultPivotStyle="PivotStyleLight16"/>
  <colors>
    <mruColors>
      <color rgb="FF0000FF"/>
      <color rgb="FF00CC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5454-875F-4E50-BA37-CA73A8088059}">
  <dimension ref="A1:V975"/>
  <sheetViews>
    <sheetView tabSelected="1" workbookViewId="0">
      <selection activeCell="P9" sqref="P9"/>
    </sheetView>
  </sheetViews>
  <sheetFormatPr defaultRowHeight="14" x14ac:dyDescent="0.3"/>
  <cols>
    <col min="1" max="1" width="10.08203125" customWidth="1"/>
    <col min="2" max="2" width="11.08203125" customWidth="1"/>
    <col min="3" max="3" width="26" customWidth="1"/>
    <col min="4" max="4" width="29.08203125" customWidth="1"/>
    <col min="5" max="5" width="18.58203125" customWidth="1"/>
    <col min="6" max="6" width="17.08203125" customWidth="1"/>
    <col min="7" max="7" width="8.75" bestFit="1" customWidth="1"/>
    <col min="8" max="8" width="15.58203125" bestFit="1" customWidth="1"/>
    <col min="9" max="9" width="10.08203125" customWidth="1"/>
    <col min="10" max="10" width="11.58203125" bestFit="1" customWidth="1"/>
    <col min="11" max="11" width="13.83203125" customWidth="1"/>
    <col min="12" max="12" width="11" bestFit="1" customWidth="1"/>
  </cols>
  <sheetData>
    <row r="1" spans="1:22" s="10" customFormat="1" ht="29.5" customHeight="1" x14ac:dyDescent="0.3">
      <c r="A1" s="33" t="s">
        <v>93</v>
      </c>
      <c r="B1" s="27" t="s">
        <v>94</v>
      </c>
      <c r="C1" s="26" t="s">
        <v>95</v>
      </c>
      <c r="D1" s="28" t="s">
        <v>96</v>
      </c>
      <c r="E1" s="28" t="s">
        <v>38</v>
      </c>
      <c r="F1" s="29" t="s">
        <v>27</v>
      </c>
      <c r="G1" s="72" t="s">
        <v>34</v>
      </c>
      <c r="H1" s="11" t="s">
        <v>97</v>
      </c>
      <c r="I1" s="11" t="s">
        <v>98</v>
      </c>
      <c r="J1" s="176" t="s">
        <v>932</v>
      </c>
      <c r="K1" s="177" t="s">
        <v>933</v>
      </c>
      <c r="L1" s="178" t="s">
        <v>934</v>
      </c>
      <c r="N1" s="9"/>
      <c r="O1" s="9"/>
      <c r="P1" s="9"/>
      <c r="Q1" s="9"/>
      <c r="R1" s="9"/>
      <c r="S1" s="9"/>
      <c r="T1" s="9"/>
      <c r="U1" s="9"/>
      <c r="V1" s="9"/>
    </row>
    <row r="2" spans="1:22" ht="18" customHeight="1" x14ac:dyDescent="0.3">
      <c r="A2" s="66">
        <v>45292</v>
      </c>
      <c r="B2" s="12"/>
      <c r="C2" s="12" t="s">
        <v>759</v>
      </c>
      <c r="D2" s="77" t="s">
        <v>135</v>
      </c>
      <c r="E2" s="40" t="s">
        <v>366</v>
      </c>
      <c r="F2" s="41">
        <v>1</v>
      </c>
      <c r="G2" s="42" t="s">
        <v>13</v>
      </c>
      <c r="H2" s="42">
        <v>825</v>
      </c>
      <c r="I2" s="42">
        <f t="shared" ref="I2:I50" si="0">H2*F2</f>
        <v>825</v>
      </c>
      <c r="J2" s="180" t="s">
        <v>935</v>
      </c>
      <c r="K2" s="181"/>
      <c r="L2" s="36" t="s">
        <v>936</v>
      </c>
    </row>
    <row r="3" spans="1:22" ht="18" customHeight="1" x14ac:dyDescent="0.3">
      <c r="A3" s="45">
        <v>45293</v>
      </c>
      <c r="B3" s="182">
        <v>22872</v>
      </c>
      <c r="C3" s="36" t="s">
        <v>164</v>
      </c>
      <c r="D3" s="40" t="s">
        <v>122</v>
      </c>
      <c r="E3" s="40" t="s">
        <v>361</v>
      </c>
      <c r="F3" s="41">
        <v>103</v>
      </c>
      <c r="G3" s="42" t="s">
        <v>2</v>
      </c>
      <c r="H3" s="42">
        <v>180</v>
      </c>
      <c r="I3" s="42">
        <f t="shared" si="0"/>
        <v>18540</v>
      </c>
      <c r="J3" s="42" t="s">
        <v>935</v>
      </c>
      <c r="K3" s="183" t="s">
        <v>937</v>
      </c>
      <c r="L3" s="184" t="s">
        <v>937</v>
      </c>
    </row>
    <row r="4" spans="1:22" ht="18" customHeight="1" x14ac:dyDescent="0.3">
      <c r="A4" s="45">
        <v>45293</v>
      </c>
      <c r="B4" s="182">
        <v>22872</v>
      </c>
      <c r="C4" s="36" t="s">
        <v>164</v>
      </c>
      <c r="D4" s="40" t="s">
        <v>122</v>
      </c>
      <c r="E4" s="40" t="s">
        <v>362</v>
      </c>
      <c r="F4" s="41">
        <v>151</v>
      </c>
      <c r="G4" s="42" t="s">
        <v>2</v>
      </c>
      <c r="H4" s="42">
        <v>180</v>
      </c>
      <c r="I4" s="42">
        <f t="shared" si="0"/>
        <v>27180</v>
      </c>
      <c r="J4" s="42" t="s">
        <v>935</v>
      </c>
      <c r="K4" s="185"/>
      <c r="L4" s="186"/>
    </row>
    <row r="5" spans="1:22" ht="18" customHeight="1" x14ac:dyDescent="0.3">
      <c r="A5" s="45">
        <v>45293</v>
      </c>
      <c r="B5" s="182">
        <v>22872</v>
      </c>
      <c r="C5" s="36" t="s">
        <v>164</v>
      </c>
      <c r="D5" s="36" t="s">
        <v>84</v>
      </c>
      <c r="E5" s="40" t="s">
        <v>399</v>
      </c>
      <c r="F5" s="41">
        <v>37.75</v>
      </c>
      <c r="G5" s="42" t="s">
        <v>2</v>
      </c>
      <c r="H5" s="42">
        <v>397.8</v>
      </c>
      <c r="I5" s="42">
        <f t="shared" si="0"/>
        <v>15016.95</v>
      </c>
      <c r="J5" s="42" t="s">
        <v>935</v>
      </c>
      <c r="K5" s="185"/>
      <c r="L5" s="186"/>
    </row>
    <row r="6" spans="1:22" ht="18" customHeight="1" x14ac:dyDescent="0.3">
      <c r="A6" s="45">
        <v>45293</v>
      </c>
      <c r="B6" s="182">
        <v>22872</v>
      </c>
      <c r="C6" s="36" t="s">
        <v>164</v>
      </c>
      <c r="D6" s="36" t="s">
        <v>14</v>
      </c>
      <c r="E6" s="40" t="s">
        <v>366</v>
      </c>
      <c r="F6" s="41">
        <v>10</v>
      </c>
      <c r="G6" s="42" t="s">
        <v>13</v>
      </c>
      <c r="H6" s="42">
        <v>1840</v>
      </c>
      <c r="I6" s="42">
        <f t="shared" si="0"/>
        <v>18400</v>
      </c>
      <c r="J6" s="42" t="s">
        <v>935</v>
      </c>
      <c r="K6" s="185"/>
      <c r="L6" s="186"/>
    </row>
    <row r="7" spans="1:22" ht="18" customHeight="1" x14ac:dyDescent="0.3">
      <c r="A7" s="45">
        <v>45293</v>
      </c>
      <c r="B7" s="182">
        <v>22872</v>
      </c>
      <c r="C7" s="36" t="s">
        <v>164</v>
      </c>
      <c r="D7" s="36" t="s">
        <v>172</v>
      </c>
      <c r="E7" s="40" t="s">
        <v>285</v>
      </c>
      <c r="F7" s="41">
        <v>50</v>
      </c>
      <c r="G7" s="42" t="s">
        <v>29</v>
      </c>
      <c r="H7" s="42">
        <v>87</v>
      </c>
      <c r="I7" s="42">
        <f t="shared" si="0"/>
        <v>4350</v>
      </c>
      <c r="J7" s="42" t="s">
        <v>935</v>
      </c>
      <c r="K7" s="187"/>
      <c r="L7" s="188"/>
    </row>
    <row r="8" spans="1:22" s="32" customFormat="1" ht="18" customHeight="1" x14ac:dyDescent="0.3">
      <c r="A8" s="30">
        <v>45293</v>
      </c>
      <c r="B8" s="71">
        <v>22873</v>
      </c>
      <c r="C8" s="31" t="s">
        <v>18</v>
      </c>
      <c r="D8" s="31" t="s">
        <v>206</v>
      </c>
      <c r="E8" s="31" t="s">
        <v>207</v>
      </c>
      <c r="F8" s="61">
        <v>10</v>
      </c>
      <c r="G8" s="61" t="s">
        <v>12</v>
      </c>
      <c r="H8" s="61">
        <v>49</v>
      </c>
      <c r="I8" s="61">
        <f t="shared" si="0"/>
        <v>490</v>
      </c>
      <c r="J8" s="61" t="s">
        <v>935</v>
      </c>
      <c r="K8" s="190">
        <v>35</v>
      </c>
      <c r="L8" s="191" t="s">
        <v>938</v>
      </c>
    </row>
    <row r="9" spans="1:22" s="32" customFormat="1" ht="18" customHeight="1" x14ac:dyDescent="0.3">
      <c r="A9" s="30">
        <v>45293</v>
      </c>
      <c r="B9" s="31"/>
      <c r="C9" s="31" t="s">
        <v>18</v>
      </c>
      <c r="D9" s="31" t="s">
        <v>439</v>
      </c>
      <c r="E9" s="31" t="s">
        <v>440</v>
      </c>
      <c r="F9" s="61">
        <v>3</v>
      </c>
      <c r="G9" s="61" t="s">
        <v>0</v>
      </c>
      <c r="H9" s="61">
        <v>235</v>
      </c>
      <c r="I9" s="61">
        <f t="shared" si="0"/>
        <v>705</v>
      </c>
      <c r="J9" s="61" t="s">
        <v>935</v>
      </c>
      <c r="K9" s="192"/>
      <c r="L9" s="193"/>
    </row>
    <row r="10" spans="1:22" ht="18" customHeight="1" x14ac:dyDescent="0.3">
      <c r="A10" s="45">
        <v>45293</v>
      </c>
      <c r="B10" s="36"/>
      <c r="C10" s="40" t="s">
        <v>117</v>
      </c>
      <c r="D10" s="40" t="s">
        <v>427</v>
      </c>
      <c r="E10" s="40" t="s">
        <v>285</v>
      </c>
      <c r="F10" s="41">
        <v>20</v>
      </c>
      <c r="G10" s="42" t="s">
        <v>29</v>
      </c>
      <c r="H10" s="42">
        <v>87</v>
      </c>
      <c r="I10" s="42">
        <f t="shared" si="0"/>
        <v>1740</v>
      </c>
      <c r="J10" s="42" t="s">
        <v>935</v>
      </c>
      <c r="K10" s="194">
        <v>20</v>
      </c>
      <c r="L10" s="14" t="s">
        <v>938</v>
      </c>
    </row>
    <row r="11" spans="1:22" ht="18" customHeight="1" x14ac:dyDescent="0.3">
      <c r="A11" s="45">
        <v>45293</v>
      </c>
      <c r="B11" s="36"/>
      <c r="C11" s="12" t="s">
        <v>441</v>
      </c>
      <c r="D11" s="40" t="s">
        <v>442</v>
      </c>
      <c r="E11" s="40" t="s">
        <v>149</v>
      </c>
      <c r="F11" s="41">
        <v>10.4</v>
      </c>
      <c r="G11" s="42" t="s">
        <v>2</v>
      </c>
      <c r="H11" s="42">
        <v>180</v>
      </c>
      <c r="I11" s="42">
        <f t="shared" si="0"/>
        <v>1872</v>
      </c>
      <c r="J11" s="42" t="s">
        <v>935</v>
      </c>
      <c r="K11" s="195">
        <v>110</v>
      </c>
      <c r="L11" s="12" t="s">
        <v>939</v>
      </c>
    </row>
    <row r="12" spans="1:22" ht="18" customHeight="1" x14ac:dyDescent="0.3">
      <c r="A12" s="45">
        <v>45293</v>
      </c>
      <c r="B12" s="36"/>
      <c r="C12" s="36" t="s">
        <v>460</v>
      </c>
      <c r="D12" s="36" t="s">
        <v>36</v>
      </c>
      <c r="E12" s="36" t="s">
        <v>469</v>
      </c>
      <c r="F12" s="41">
        <v>1</v>
      </c>
      <c r="G12" s="42" t="s">
        <v>20</v>
      </c>
      <c r="H12" s="42">
        <v>1147.5</v>
      </c>
      <c r="I12" s="42">
        <f t="shared" si="0"/>
        <v>1147.5</v>
      </c>
      <c r="J12" s="43" t="s">
        <v>940</v>
      </c>
      <c r="K12" s="14">
        <v>0</v>
      </c>
      <c r="L12" s="14" t="s">
        <v>937</v>
      </c>
      <c r="M12" s="1"/>
      <c r="N12" s="1"/>
    </row>
    <row r="13" spans="1:22" ht="18" customHeight="1" x14ac:dyDescent="0.3">
      <c r="A13" s="45">
        <v>45293</v>
      </c>
      <c r="B13" s="71">
        <v>22874</v>
      </c>
      <c r="C13" s="12" t="s">
        <v>443</v>
      </c>
      <c r="D13" s="36" t="s">
        <v>444</v>
      </c>
      <c r="E13" s="12" t="s">
        <v>445</v>
      </c>
      <c r="F13" s="14">
        <v>2</v>
      </c>
      <c r="G13" s="14" t="s">
        <v>6</v>
      </c>
      <c r="H13" s="14">
        <v>90</v>
      </c>
      <c r="I13" s="42">
        <f t="shared" si="0"/>
        <v>180</v>
      </c>
      <c r="J13" s="196" t="s">
        <v>940</v>
      </c>
      <c r="K13" s="14">
        <v>0</v>
      </c>
      <c r="L13" s="2" t="s">
        <v>937</v>
      </c>
    </row>
    <row r="14" spans="1:22" ht="18" customHeight="1" x14ac:dyDescent="0.3">
      <c r="A14" s="45">
        <v>45293</v>
      </c>
      <c r="B14" s="182">
        <v>22875</v>
      </c>
      <c r="C14" s="20" t="s">
        <v>262</v>
      </c>
      <c r="D14" s="31" t="s">
        <v>261</v>
      </c>
      <c r="E14" s="31" t="s">
        <v>446</v>
      </c>
      <c r="F14" s="41">
        <v>30.4</v>
      </c>
      <c r="G14" s="42" t="s">
        <v>2</v>
      </c>
      <c r="H14" s="42">
        <v>738</v>
      </c>
      <c r="I14" s="42">
        <f t="shared" si="0"/>
        <v>22435.200000000001</v>
      </c>
      <c r="J14" s="42" t="s">
        <v>935</v>
      </c>
      <c r="K14" s="195">
        <v>280</v>
      </c>
      <c r="L14" s="12" t="s">
        <v>939</v>
      </c>
    </row>
    <row r="15" spans="1:22" ht="18" customHeight="1" x14ac:dyDescent="0.3">
      <c r="A15" s="45">
        <v>45293</v>
      </c>
      <c r="B15" s="36"/>
      <c r="C15" s="40" t="s">
        <v>330</v>
      </c>
      <c r="D15" s="44" t="s">
        <v>409</v>
      </c>
      <c r="E15" s="44" t="s">
        <v>434</v>
      </c>
      <c r="F15" s="14">
        <v>2</v>
      </c>
      <c r="G15" s="56" t="s">
        <v>0</v>
      </c>
      <c r="H15" s="56">
        <v>140</v>
      </c>
      <c r="I15" s="42">
        <f t="shared" si="0"/>
        <v>280</v>
      </c>
      <c r="J15" s="42" t="s">
        <v>935</v>
      </c>
      <c r="K15" s="194">
        <v>20</v>
      </c>
      <c r="L15" s="197" t="s">
        <v>936</v>
      </c>
    </row>
    <row r="16" spans="1:22" ht="18" customHeight="1" x14ac:dyDescent="0.3">
      <c r="A16" s="45">
        <v>45294</v>
      </c>
      <c r="B16" s="71">
        <v>22879</v>
      </c>
      <c r="C16" s="40" t="s">
        <v>330</v>
      </c>
      <c r="D16" s="40" t="s">
        <v>122</v>
      </c>
      <c r="E16" s="40" t="s">
        <v>447</v>
      </c>
      <c r="F16" s="41">
        <v>15</v>
      </c>
      <c r="G16" s="42" t="s">
        <v>2</v>
      </c>
      <c r="H16" s="42">
        <v>167.5</v>
      </c>
      <c r="I16" s="42">
        <f t="shared" si="0"/>
        <v>2512.5</v>
      </c>
      <c r="J16" s="42" t="s">
        <v>935</v>
      </c>
      <c r="K16" s="198">
        <v>320</v>
      </c>
      <c r="L16" s="184" t="s">
        <v>939</v>
      </c>
    </row>
    <row r="17" spans="1:12" ht="18" customHeight="1" x14ac:dyDescent="0.3">
      <c r="A17" s="66">
        <v>45294</v>
      </c>
      <c r="B17" s="71">
        <v>22879</v>
      </c>
      <c r="C17" s="40" t="s">
        <v>330</v>
      </c>
      <c r="D17" s="36" t="s">
        <v>84</v>
      </c>
      <c r="E17" s="40" t="s">
        <v>448</v>
      </c>
      <c r="F17" s="42">
        <v>22.5</v>
      </c>
      <c r="G17" s="42" t="s">
        <v>2</v>
      </c>
      <c r="H17" s="42">
        <v>397.8</v>
      </c>
      <c r="I17" s="42">
        <f t="shared" si="0"/>
        <v>8950.5</v>
      </c>
      <c r="J17" s="42" t="s">
        <v>935</v>
      </c>
      <c r="K17" s="199"/>
      <c r="L17" s="186"/>
    </row>
    <row r="18" spans="1:12" ht="18" customHeight="1" x14ac:dyDescent="0.3">
      <c r="A18" s="66">
        <v>45294</v>
      </c>
      <c r="B18" s="40"/>
      <c r="C18" s="40" t="s">
        <v>330</v>
      </c>
      <c r="D18" s="44" t="s">
        <v>439</v>
      </c>
      <c r="E18" s="44" t="s">
        <v>440</v>
      </c>
      <c r="F18" s="14">
        <v>4</v>
      </c>
      <c r="G18" s="56" t="s">
        <v>0</v>
      </c>
      <c r="H18" s="56">
        <v>235</v>
      </c>
      <c r="I18" s="42">
        <f t="shared" si="0"/>
        <v>940</v>
      </c>
      <c r="J18" s="42" t="s">
        <v>935</v>
      </c>
      <c r="K18" s="200"/>
      <c r="L18" s="188"/>
    </row>
    <row r="19" spans="1:12" ht="18" customHeight="1" x14ac:dyDescent="0.3">
      <c r="A19" s="66">
        <v>45294</v>
      </c>
      <c r="B19" s="40"/>
      <c r="C19" s="12" t="s">
        <v>396</v>
      </c>
      <c r="D19" s="40" t="s">
        <v>431</v>
      </c>
      <c r="E19" s="63" t="s">
        <v>338</v>
      </c>
      <c r="F19" s="201">
        <v>1</v>
      </c>
      <c r="G19" s="42" t="s">
        <v>3</v>
      </c>
      <c r="H19" s="42">
        <v>838</v>
      </c>
      <c r="I19" s="42">
        <f t="shared" si="0"/>
        <v>838</v>
      </c>
      <c r="J19" s="42" t="s">
        <v>935</v>
      </c>
      <c r="K19" s="202">
        <v>14</v>
      </c>
      <c r="L19" s="14" t="s">
        <v>938</v>
      </c>
    </row>
    <row r="20" spans="1:12" ht="18" customHeight="1" x14ac:dyDescent="0.3">
      <c r="A20" s="66">
        <v>45294</v>
      </c>
      <c r="B20" s="40"/>
      <c r="C20" s="40" t="s">
        <v>299</v>
      </c>
      <c r="D20" s="40" t="s">
        <v>449</v>
      </c>
      <c r="E20" s="40" t="s">
        <v>215</v>
      </c>
      <c r="F20" s="41">
        <v>10.199999999999999</v>
      </c>
      <c r="G20" s="42" t="s">
        <v>2</v>
      </c>
      <c r="H20" s="42">
        <v>180</v>
      </c>
      <c r="I20" s="42">
        <f t="shared" si="0"/>
        <v>1835.9999999999998</v>
      </c>
      <c r="J20" s="42" t="s">
        <v>935</v>
      </c>
      <c r="K20" s="190">
        <v>140</v>
      </c>
      <c r="L20" s="184" t="s">
        <v>939</v>
      </c>
    </row>
    <row r="21" spans="1:12" ht="18" customHeight="1" x14ac:dyDescent="0.3">
      <c r="A21" s="66">
        <v>45294</v>
      </c>
      <c r="B21" s="40"/>
      <c r="C21" s="40" t="s">
        <v>299</v>
      </c>
      <c r="D21" s="40" t="s">
        <v>427</v>
      </c>
      <c r="E21" s="40" t="s">
        <v>285</v>
      </c>
      <c r="F21" s="41">
        <v>1</v>
      </c>
      <c r="G21" s="42" t="s">
        <v>29</v>
      </c>
      <c r="H21" s="42">
        <v>87</v>
      </c>
      <c r="I21" s="42">
        <f t="shared" si="0"/>
        <v>87</v>
      </c>
      <c r="J21" s="42" t="s">
        <v>935</v>
      </c>
      <c r="K21" s="192"/>
      <c r="L21" s="188"/>
    </row>
    <row r="22" spans="1:12" ht="18" customHeight="1" x14ac:dyDescent="0.3">
      <c r="A22" s="66">
        <v>45294</v>
      </c>
      <c r="B22" s="40"/>
      <c r="C22" s="40" t="s">
        <v>453</v>
      </c>
      <c r="D22" s="40" t="s">
        <v>135</v>
      </c>
      <c r="E22" s="40" t="s">
        <v>366</v>
      </c>
      <c r="F22" s="41">
        <v>1</v>
      </c>
      <c r="G22" s="42" t="s">
        <v>13</v>
      </c>
      <c r="H22" s="42">
        <v>825</v>
      </c>
      <c r="I22" s="42">
        <f t="shared" si="0"/>
        <v>825</v>
      </c>
      <c r="J22" s="42" t="s">
        <v>935</v>
      </c>
      <c r="K22" s="190">
        <v>106.92</v>
      </c>
      <c r="L22" s="184" t="s">
        <v>941</v>
      </c>
    </row>
    <row r="23" spans="1:12" ht="18" customHeight="1" x14ac:dyDescent="0.3">
      <c r="A23" s="66">
        <v>45294</v>
      </c>
      <c r="B23" s="40"/>
      <c r="C23" s="40" t="s">
        <v>453</v>
      </c>
      <c r="D23" s="40" t="s">
        <v>422</v>
      </c>
      <c r="E23" s="40" t="s">
        <v>221</v>
      </c>
      <c r="F23" s="41">
        <v>1</v>
      </c>
      <c r="G23" s="42" t="s">
        <v>3</v>
      </c>
      <c r="H23" s="42">
        <v>530</v>
      </c>
      <c r="I23" s="42">
        <f t="shared" si="0"/>
        <v>530</v>
      </c>
      <c r="J23" s="42" t="s">
        <v>935</v>
      </c>
      <c r="K23" s="192"/>
      <c r="L23" s="188"/>
    </row>
    <row r="24" spans="1:12" ht="18" customHeight="1" x14ac:dyDescent="0.3">
      <c r="A24" s="66">
        <v>45294</v>
      </c>
      <c r="B24" s="40"/>
      <c r="C24" s="40" t="s">
        <v>62</v>
      </c>
      <c r="D24" s="44" t="s">
        <v>409</v>
      </c>
      <c r="E24" s="44" t="s">
        <v>434</v>
      </c>
      <c r="F24" s="14">
        <v>1</v>
      </c>
      <c r="G24" s="56" t="s">
        <v>0</v>
      </c>
      <c r="H24" s="56">
        <v>80</v>
      </c>
      <c r="I24" s="61">
        <f t="shared" si="0"/>
        <v>80</v>
      </c>
      <c r="J24" s="42" t="s">
        <v>935</v>
      </c>
      <c r="K24" s="203">
        <v>20</v>
      </c>
      <c r="L24" s="184" t="s">
        <v>938</v>
      </c>
    </row>
    <row r="25" spans="1:12" ht="18" customHeight="1" x14ac:dyDescent="0.3">
      <c r="A25" s="66">
        <v>45294</v>
      </c>
      <c r="B25" s="40"/>
      <c r="C25" s="40" t="s">
        <v>62</v>
      </c>
      <c r="D25" s="36" t="s">
        <v>246</v>
      </c>
      <c r="E25" s="40" t="s">
        <v>285</v>
      </c>
      <c r="F25" s="41">
        <v>1</v>
      </c>
      <c r="G25" s="42" t="s">
        <v>29</v>
      </c>
      <c r="H25" s="42">
        <v>87</v>
      </c>
      <c r="I25" s="61">
        <f t="shared" si="0"/>
        <v>87</v>
      </c>
      <c r="J25" s="42" t="s">
        <v>935</v>
      </c>
      <c r="K25" s="204"/>
      <c r="L25" s="188"/>
    </row>
    <row r="26" spans="1:12" s="99" customFormat="1" ht="18" customHeight="1" x14ac:dyDescent="0.3">
      <c r="A26" s="205">
        <v>45294</v>
      </c>
      <c r="B26" s="206"/>
      <c r="C26" s="206" t="s">
        <v>62</v>
      </c>
      <c r="D26" s="206" t="s">
        <v>450</v>
      </c>
      <c r="E26" s="206" t="s">
        <v>354</v>
      </c>
      <c r="F26" s="207">
        <v>7.6</v>
      </c>
      <c r="G26" s="207" t="s">
        <v>2</v>
      </c>
      <c r="H26" s="207">
        <v>397.8</v>
      </c>
      <c r="I26" s="61">
        <f t="shared" si="0"/>
        <v>3023.2799999999997</v>
      </c>
      <c r="J26" s="207" t="s">
        <v>935</v>
      </c>
      <c r="K26" s="203">
        <v>150</v>
      </c>
      <c r="L26" s="184" t="s">
        <v>939</v>
      </c>
    </row>
    <row r="27" spans="1:12" s="99" customFormat="1" ht="18" customHeight="1" x14ac:dyDescent="0.3">
      <c r="A27" s="205">
        <v>45294</v>
      </c>
      <c r="B27" s="206"/>
      <c r="C27" s="206" t="s">
        <v>62</v>
      </c>
      <c r="D27" s="206" t="s">
        <v>449</v>
      </c>
      <c r="E27" s="206" t="s">
        <v>354</v>
      </c>
      <c r="F27" s="207">
        <v>7.6</v>
      </c>
      <c r="G27" s="207" t="s">
        <v>2</v>
      </c>
      <c r="H27" s="207">
        <v>180</v>
      </c>
      <c r="I27" s="61">
        <f t="shared" si="0"/>
        <v>1368</v>
      </c>
      <c r="J27" s="207" t="s">
        <v>935</v>
      </c>
      <c r="K27" s="204"/>
      <c r="L27" s="188"/>
    </row>
    <row r="28" spans="1:12" s="6" customFormat="1" ht="15.65" customHeight="1" x14ac:dyDescent="0.3">
      <c r="A28" s="208">
        <v>45294</v>
      </c>
      <c r="B28" s="71">
        <v>22880</v>
      </c>
      <c r="C28" s="20" t="s">
        <v>79</v>
      </c>
      <c r="D28" s="20" t="s">
        <v>182</v>
      </c>
      <c r="E28" s="20" t="s">
        <v>451</v>
      </c>
      <c r="F28" s="15">
        <v>60</v>
      </c>
      <c r="G28" s="15" t="s">
        <v>4</v>
      </c>
      <c r="H28" s="15">
        <f>1.23*9+6</f>
        <v>17.07</v>
      </c>
      <c r="I28" s="61">
        <f t="shared" si="0"/>
        <v>1024.2</v>
      </c>
      <c r="J28" s="15" t="s">
        <v>942</v>
      </c>
      <c r="K28" s="202">
        <v>23</v>
      </c>
      <c r="L28" s="56" t="s">
        <v>938</v>
      </c>
    </row>
    <row r="29" spans="1:12" ht="18" customHeight="1" x14ac:dyDescent="0.3">
      <c r="A29" s="209">
        <v>45294</v>
      </c>
      <c r="B29" s="69">
        <v>22881</v>
      </c>
      <c r="C29" s="12" t="s">
        <v>46</v>
      </c>
      <c r="D29" s="12" t="s">
        <v>59</v>
      </c>
      <c r="E29" s="12" t="s">
        <v>452</v>
      </c>
      <c r="F29" s="14">
        <v>1</v>
      </c>
      <c r="G29" s="14" t="s">
        <v>4</v>
      </c>
      <c r="H29" s="14">
        <v>50.3</v>
      </c>
      <c r="I29" s="61">
        <f t="shared" si="0"/>
        <v>50.3</v>
      </c>
      <c r="J29" s="43" t="s">
        <v>940</v>
      </c>
      <c r="K29" s="210">
        <v>0</v>
      </c>
      <c r="L29" s="211" t="s">
        <v>937</v>
      </c>
    </row>
    <row r="30" spans="1:12" ht="18" customHeight="1" x14ac:dyDescent="0.3">
      <c r="A30" s="66">
        <v>45295</v>
      </c>
      <c r="B30" s="36"/>
      <c r="C30" s="40" t="s">
        <v>260</v>
      </c>
      <c r="D30" s="12" t="s">
        <v>423</v>
      </c>
      <c r="E30" s="12" t="s">
        <v>454</v>
      </c>
      <c r="F30" s="41">
        <v>3</v>
      </c>
      <c r="G30" s="42" t="s">
        <v>20</v>
      </c>
      <c r="H30" s="42">
        <v>1147.5</v>
      </c>
      <c r="I30" s="61">
        <f t="shared" si="0"/>
        <v>3442.5</v>
      </c>
      <c r="J30" s="43" t="s">
        <v>940</v>
      </c>
      <c r="K30" s="190">
        <v>0</v>
      </c>
      <c r="L30" s="184" t="s">
        <v>937</v>
      </c>
    </row>
    <row r="31" spans="1:12" ht="18" customHeight="1" x14ac:dyDescent="0.3">
      <c r="A31" s="66">
        <v>45295</v>
      </c>
      <c r="B31" s="36"/>
      <c r="C31" s="40" t="s">
        <v>260</v>
      </c>
      <c r="D31" s="12" t="s">
        <v>423</v>
      </c>
      <c r="E31" s="12" t="s">
        <v>455</v>
      </c>
      <c r="F31" s="41">
        <v>2</v>
      </c>
      <c r="G31" s="42" t="s">
        <v>20</v>
      </c>
      <c r="H31" s="42">
        <v>1147.5</v>
      </c>
      <c r="I31" s="61">
        <f t="shared" si="0"/>
        <v>2295</v>
      </c>
      <c r="J31" s="43" t="s">
        <v>940</v>
      </c>
      <c r="K31" s="192"/>
      <c r="L31" s="188"/>
    </row>
    <row r="32" spans="1:12" ht="18" customHeight="1" x14ac:dyDescent="0.3">
      <c r="A32" s="66">
        <v>45295</v>
      </c>
      <c r="B32" s="36"/>
      <c r="C32" s="12" t="s">
        <v>456</v>
      </c>
      <c r="D32" s="12" t="s">
        <v>437</v>
      </c>
      <c r="E32" s="12" t="s">
        <v>366</v>
      </c>
      <c r="F32" s="41">
        <v>1</v>
      </c>
      <c r="G32" s="42" t="s">
        <v>13</v>
      </c>
      <c r="H32" s="42">
        <v>825</v>
      </c>
      <c r="I32" s="61">
        <f t="shared" si="0"/>
        <v>825</v>
      </c>
      <c r="J32" s="43" t="s">
        <v>940</v>
      </c>
      <c r="K32" s="210">
        <v>0</v>
      </c>
      <c r="L32" s="14" t="s">
        <v>937</v>
      </c>
    </row>
    <row r="33" spans="1:12" s="4" customFormat="1" ht="18" customHeight="1" x14ac:dyDescent="0.3">
      <c r="A33" s="64">
        <v>45295</v>
      </c>
      <c r="B33" s="52"/>
      <c r="C33" s="52" t="s">
        <v>15</v>
      </c>
      <c r="D33" s="52" t="s">
        <v>386</v>
      </c>
      <c r="E33" s="52" t="s">
        <v>375</v>
      </c>
      <c r="F33" s="43">
        <v>1</v>
      </c>
      <c r="G33" s="212" t="s">
        <v>0</v>
      </c>
      <c r="H33" s="212">
        <v>140</v>
      </c>
      <c r="I33" s="43">
        <f t="shared" si="0"/>
        <v>140</v>
      </c>
      <c r="J33" s="214" t="s">
        <v>935</v>
      </c>
      <c r="K33" s="213">
        <v>8</v>
      </c>
      <c r="L33" s="215" t="s">
        <v>936</v>
      </c>
    </row>
    <row r="34" spans="1:12" ht="18" customHeight="1" x14ac:dyDescent="0.3">
      <c r="A34" s="66">
        <v>45295</v>
      </c>
      <c r="B34" s="36"/>
      <c r="C34" s="12" t="s">
        <v>112</v>
      </c>
      <c r="D34" s="12" t="s">
        <v>437</v>
      </c>
      <c r="E34" s="12" t="s">
        <v>366</v>
      </c>
      <c r="F34" s="41">
        <v>3</v>
      </c>
      <c r="G34" s="42" t="s">
        <v>13</v>
      </c>
      <c r="H34" s="42">
        <v>825</v>
      </c>
      <c r="I34" s="61">
        <f t="shared" si="0"/>
        <v>2475</v>
      </c>
      <c r="J34" s="42" t="s">
        <v>935</v>
      </c>
      <c r="K34" s="195">
        <v>100</v>
      </c>
      <c r="L34" s="12" t="s">
        <v>939</v>
      </c>
    </row>
    <row r="35" spans="1:12" ht="18" customHeight="1" x14ac:dyDescent="0.3">
      <c r="A35" s="66">
        <v>45295</v>
      </c>
      <c r="B35" s="36"/>
      <c r="C35" s="73" t="s">
        <v>397</v>
      </c>
      <c r="D35" s="77" t="s">
        <v>457</v>
      </c>
      <c r="E35" s="12" t="s">
        <v>458</v>
      </c>
      <c r="F35" s="78">
        <v>1</v>
      </c>
      <c r="G35" s="79" t="s">
        <v>13</v>
      </c>
      <c r="H35" s="216">
        <v>1840</v>
      </c>
      <c r="I35" s="61">
        <f t="shared" si="0"/>
        <v>1840</v>
      </c>
      <c r="J35" s="42" t="s">
        <v>935</v>
      </c>
      <c r="K35" s="195">
        <v>112</v>
      </c>
      <c r="L35" s="14" t="s">
        <v>943</v>
      </c>
    </row>
    <row r="36" spans="1:12" ht="18" customHeight="1" x14ac:dyDescent="0.3">
      <c r="A36" s="66">
        <v>45296</v>
      </c>
      <c r="B36" s="40"/>
      <c r="C36" s="40" t="s">
        <v>453</v>
      </c>
      <c r="D36" s="40" t="s">
        <v>275</v>
      </c>
      <c r="E36" s="40" t="s">
        <v>149</v>
      </c>
      <c r="F36" s="41">
        <v>10.4</v>
      </c>
      <c r="G36" s="42" t="s">
        <v>2</v>
      </c>
      <c r="H36" s="42">
        <v>180</v>
      </c>
      <c r="I36" s="61">
        <f t="shared" si="0"/>
        <v>1872</v>
      </c>
      <c r="J36" s="42" t="s">
        <v>935</v>
      </c>
      <c r="K36" s="202">
        <v>105.49</v>
      </c>
      <c r="L36" s="14" t="s">
        <v>941</v>
      </c>
    </row>
    <row r="37" spans="1:12" ht="18" customHeight="1" x14ac:dyDescent="0.3">
      <c r="A37" s="45">
        <v>45296</v>
      </c>
      <c r="B37" s="69">
        <v>22887</v>
      </c>
      <c r="C37" s="44" t="s">
        <v>104</v>
      </c>
      <c r="D37" s="44" t="s">
        <v>175</v>
      </c>
      <c r="E37" s="44" t="s">
        <v>459</v>
      </c>
      <c r="F37" s="201">
        <v>45</v>
      </c>
      <c r="G37" s="42" t="s">
        <v>6</v>
      </c>
      <c r="H37" s="42">
        <f>6.14*8+6</f>
        <v>55.12</v>
      </c>
      <c r="I37" s="61">
        <f t="shared" si="0"/>
        <v>2480.4</v>
      </c>
      <c r="J37" s="43" t="s">
        <v>940</v>
      </c>
      <c r="K37" s="210">
        <v>0</v>
      </c>
      <c r="L37" s="14" t="s">
        <v>937</v>
      </c>
    </row>
    <row r="38" spans="1:12" s="101" customFormat="1" ht="18" customHeight="1" x14ac:dyDescent="0.3">
      <c r="A38" s="217">
        <v>45296</v>
      </c>
      <c r="B38" s="69">
        <v>22889</v>
      </c>
      <c r="C38" s="218" t="s">
        <v>32</v>
      </c>
      <c r="D38" s="219" t="s">
        <v>84</v>
      </c>
      <c r="E38" s="219" t="s">
        <v>477</v>
      </c>
      <c r="F38" s="220">
        <v>24.9</v>
      </c>
      <c r="G38" s="220" t="s">
        <v>2</v>
      </c>
      <c r="H38" s="220">
        <v>304.82</v>
      </c>
      <c r="I38" s="220">
        <f t="shared" si="0"/>
        <v>7590.0179999999991</v>
      </c>
      <c r="J38" s="220" t="s">
        <v>935</v>
      </c>
      <c r="K38" s="202">
        <v>200</v>
      </c>
      <c r="L38" s="12" t="s">
        <v>939</v>
      </c>
    </row>
    <row r="39" spans="1:12" ht="18" customHeight="1" x14ac:dyDescent="0.3">
      <c r="A39" s="45">
        <v>45296</v>
      </c>
      <c r="B39" s="69">
        <v>22890</v>
      </c>
      <c r="C39" s="12" t="s">
        <v>461</v>
      </c>
      <c r="D39" s="12" t="s">
        <v>217</v>
      </c>
      <c r="E39" s="12" t="s">
        <v>233</v>
      </c>
      <c r="F39" s="201">
        <v>31</v>
      </c>
      <c r="G39" s="42" t="s">
        <v>6</v>
      </c>
      <c r="H39" s="42">
        <f>6.14*26</f>
        <v>159.63999999999999</v>
      </c>
      <c r="I39" s="61">
        <f t="shared" si="0"/>
        <v>4948.8399999999992</v>
      </c>
      <c r="J39" s="43" t="s">
        <v>940</v>
      </c>
      <c r="K39" s="198">
        <v>90</v>
      </c>
      <c r="L39" s="184" t="s">
        <v>937</v>
      </c>
    </row>
    <row r="40" spans="1:12" ht="18" customHeight="1" x14ac:dyDescent="0.3">
      <c r="A40" s="45">
        <v>45296</v>
      </c>
      <c r="B40" s="69">
        <v>22890</v>
      </c>
      <c r="C40" s="12" t="s">
        <v>461</v>
      </c>
      <c r="D40" s="12" t="s">
        <v>217</v>
      </c>
      <c r="E40" s="12" t="s">
        <v>234</v>
      </c>
      <c r="F40" s="201">
        <v>31</v>
      </c>
      <c r="G40" s="42" t="s">
        <v>6</v>
      </c>
      <c r="H40" s="42">
        <f>8.6*26</f>
        <v>223.6</v>
      </c>
      <c r="I40" s="61">
        <f t="shared" si="0"/>
        <v>6931.5999999999995</v>
      </c>
      <c r="J40" s="43" t="s">
        <v>940</v>
      </c>
      <c r="K40" s="199"/>
      <c r="L40" s="186"/>
    </row>
    <row r="41" spans="1:12" ht="18" customHeight="1" x14ac:dyDescent="0.3">
      <c r="A41" s="45">
        <v>45296</v>
      </c>
      <c r="B41" s="69">
        <v>22890</v>
      </c>
      <c r="C41" s="12" t="s">
        <v>461</v>
      </c>
      <c r="D41" s="12" t="s">
        <v>303</v>
      </c>
      <c r="E41" s="12" t="s">
        <v>126</v>
      </c>
      <c r="F41" s="201">
        <v>45</v>
      </c>
      <c r="G41" s="42" t="s">
        <v>6</v>
      </c>
      <c r="H41" s="42">
        <f>2.37*17+12</f>
        <v>52.29</v>
      </c>
      <c r="I41" s="61">
        <f t="shared" si="0"/>
        <v>2353.0500000000002</v>
      </c>
      <c r="J41" s="43" t="s">
        <v>940</v>
      </c>
      <c r="K41" s="200"/>
      <c r="L41" s="188"/>
    </row>
    <row r="42" spans="1:12" ht="18" customHeight="1" x14ac:dyDescent="0.3">
      <c r="A42" s="45">
        <v>45296</v>
      </c>
      <c r="B42" s="36"/>
      <c r="C42" s="40" t="s">
        <v>54</v>
      </c>
      <c r="D42" s="40" t="s">
        <v>336</v>
      </c>
      <c r="E42" s="40" t="s">
        <v>298</v>
      </c>
      <c r="F42" s="41">
        <v>20</v>
      </c>
      <c r="G42" s="42" t="s">
        <v>29</v>
      </c>
      <c r="H42" s="42">
        <v>87</v>
      </c>
      <c r="I42" s="61">
        <f t="shared" si="0"/>
        <v>1740</v>
      </c>
      <c r="J42" s="43" t="s">
        <v>940</v>
      </c>
      <c r="K42" s="210">
        <v>0</v>
      </c>
      <c r="L42" s="221" t="s">
        <v>937</v>
      </c>
    </row>
    <row r="43" spans="1:12" ht="18" customHeight="1" x14ac:dyDescent="0.3">
      <c r="A43" s="66">
        <v>45296</v>
      </c>
      <c r="B43" s="69">
        <v>22891</v>
      </c>
      <c r="C43" s="100" t="s">
        <v>462</v>
      </c>
      <c r="D43" s="40" t="s">
        <v>180</v>
      </c>
      <c r="E43" s="40" t="s">
        <v>100</v>
      </c>
      <c r="F43" s="42">
        <v>3</v>
      </c>
      <c r="G43" s="42" t="s">
        <v>69</v>
      </c>
      <c r="H43" s="42">
        <v>640</v>
      </c>
      <c r="I43" s="61">
        <f t="shared" si="0"/>
        <v>1920</v>
      </c>
      <c r="J43" s="43" t="s">
        <v>944</v>
      </c>
      <c r="K43" s="198">
        <v>0</v>
      </c>
      <c r="L43" s="222" t="s">
        <v>937</v>
      </c>
    </row>
    <row r="44" spans="1:12" ht="18" customHeight="1" x14ac:dyDescent="0.3">
      <c r="A44" s="45">
        <v>45296</v>
      </c>
      <c r="B44" s="12"/>
      <c r="C44" s="100" t="s">
        <v>462</v>
      </c>
      <c r="D44" s="40" t="s">
        <v>419</v>
      </c>
      <c r="E44" s="36" t="s">
        <v>100</v>
      </c>
      <c r="F44" s="41">
        <v>1</v>
      </c>
      <c r="G44" s="41" t="s">
        <v>69</v>
      </c>
      <c r="H44" s="42">
        <v>640</v>
      </c>
      <c r="I44" s="61">
        <f t="shared" si="0"/>
        <v>640</v>
      </c>
      <c r="J44" s="43" t="s">
        <v>944</v>
      </c>
      <c r="K44" s="200"/>
      <c r="L44" s="223"/>
    </row>
    <row r="45" spans="1:12" ht="18" customHeight="1" x14ac:dyDescent="0.3">
      <c r="A45" s="45">
        <v>45299</v>
      </c>
      <c r="B45" s="69">
        <v>22892</v>
      </c>
      <c r="C45" s="100" t="s">
        <v>478</v>
      </c>
      <c r="D45" s="40" t="s">
        <v>180</v>
      </c>
      <c r="E45" s="36" t="s">
        <v>100</v>
      </c>
      <c r="F45" s="41">
        <v>2</v>
      </c>
      <c r="G45" s="41" t="s">
        <v>69</v>
      </c>
      <c r="H45" s="41">
        <v>640</v>
      </c>
      <c r="I45" s="61">
        <f t="shared" si="0"/>
        <v>1280</v>
      </c>
      <c r="J45" s="43" t="s">
        <v>944</v>
      </c>
      <c r="K45" s="210">
        <v>0</v>
      </c>
      <c r="L45" s="221" t="s">
        <v>937</v>
      </c>
    </row>
    <row r="46" spans="1:12" ht="18" customHeight="1" x14ac:dyDescent="0.3">
      <c r="A46" s="45">
        <v>45299</v>
      </c>
      <c r="B46" s="69">
        <v>22894</v>
      </c>
      <c r="C46" s="12" t="s">
        <v>26</v>
      </c>
      <c r="D46" s="12" t="s">
        <v>118</v>
      </c>
      <c r="E46" s="12" t="s">
        <v>475</v>
      </c>
      <c r="F46" s="41">
        <v>4</v>
      </c>
      <c r="G46" s="41" t="s">
        <v>6</v>
      </c>
      <c r="H46" s="41">
        <f>6.07*33+35</f>
        <v>235.31</v>
      </c>
      <c r="I46" s="61">
        <f t="shared" si="0"/>
        <v>941.24</v>
      </c>
      <c r="J46" s="42" t="s">
        <v>935</v>
      </c>
      <c r="K46" s="198">
        <v>24</v>
      </c>
      <c r="L46" s="222" t="s">
        <v>938</v>
      </c>
    </row>
    <row r="47" spans="1:12" ht="18" customHeight="1" x14ac:dyDescent="0.3">
      <c r="A47" s="45">
        <v>45299</v>
      </c>
      <c r="B47" s="69">
        <v>22894</v>
      </c>
      <c r="C47" s="12" t="s">
        <v>26</v>
      </c>
      <c r="D47" s="12" t="s">
        <v>118</v>
      </c>
      <c r="E47" s="12" t="s">
        <v>476</v>
      </c>
      <c r="F47" s="41">
        <v>2</v>
      </c>
      <c r="G47" s="41" t="s">
        <v>6</v>
      </c>
      <c r="H47" s="41">
        <f>4.78*33+35</f>
        <v>192.74</v>
      </c>
      <c r="I47" s="61">
        <f t="shared" si="0"/>
        <v>385.48</v>
      </c>
      <c r="J47" s="42" t="s">
        <v>935</v>
      </c>
      <c r="K47" s="199"/>
      <c r="L47" s="224"/>
    </row>
    <row r="48" spans="1:12" ht="18" customHeight="1" x14ac:dyDescent="0.3">
      <c r="A48" s="45">
        <v>45299</v>
      </c>
      <c r="B48" s="69">
        <v>22894</v>
      </c>
      <c r="C48" s="12" t="s">
        <v>26</v>
      </c>
      <c r="D48" s="12" t="s">
        <v>328</v>
      </c>
      <c r="E48" s="12" t="s">
        <v>192</v>
      </c>
      <c r="F48" s="41">
        <v>1</v>
      </c>
      <c r="G48" s="41" t="s">
        <v>3</v>
      </c>
      <c r="H48" s="41">
        <v>460</v>
      </c>
      <c r="I48" s="61">
        <f t="shared" si="0"/>
        <v>460</v>
      </c>
      <c r="J48" s="42" t="s">
        <v>935</v>
      </c>
      <c r="K48" s="200"/>
      <c r="L48" s="223"/>
    </row>
    <row r="49" spans="1:14" ht="18" customHeight="1" x14ac:dyDescent="0.3">
      <c r="A49" s="45">
        <v>45299</v>
      </c>
      <c r="B49" s="69">
        <v>22895</v>
      </c>
      <c r="C49" s="12" t="s">
        <v>463</v>
      </c>
      <c r="D49" s="12" t="s">
        <v>89</v>
      </c>
      <c r="E49" s="12" t="s">
        <v>470</v>
      </c>
      <c r="F49" s="41">
        <v>2</v>
      </c>
      <c r="G49" s="41" t="s">
        <v>6</v>
      </c>
      <c r="H49" s="41">
        <v>126.77</v>
      </c>
      <c r="I49" s="61">
        <f t="shared" si="0"/>
        <v>253.54</v>
      </c>
      <c r="J49" s="43" t="s">
        <v>944</v>
      </c>
      <c r="K49" s="210">
        <v>0</v>
      </c>
      <c r="L49" s="221" t="s">
        <v>937</v>
      </c>
    </row>
    <row r="50" spans="1:14" ht="18" customHeight="1" x14ac:dyDescent="0.3">
      <c r="A50" s="45">
        <v>45299</v>
      </c>
      <c r="B50" s="69">
        <v>22896</v>
      </c>
      <c r="C50" s="12" t="s">
        <v>464</v>
      </c>
      <c r="D50" s="12" t="s">
        <v>89</v>
      </c>
      <c r="E50" s="12" t="s">
        <v>470</v>
      </c>
      <c r="F50" s="41">
        <v>2</v>
      </c>
      <c r="G50" s="41" t="s">
        <v>6</v>
      </c>
      <c r="H50" s="41">
        <v>126.77</v>
      </c>
      <c r="I50" s="61">
        <f t="shared" si="0"/>
        <v>253.54</v>
      </c>
      <c r="J50" s="43" t="s">
        <v>944</v>
      </c>
      <c r="K50" s="210">
        <v>0</v>
      </c>
      <c r="L50" s="221" t="s">
        <v>937</v>
      </c>
    </row>
    <row r="51" spans="1:14" ht="18" customHeight="1" x14ac:dyDescent="0.3">
      <c r="A51" s="45">
        <v>45299</v>
      </c>
      <c r="B51" s="182">
        <v>22897</v>
      </c>
      <c r="C51" s="12" t="s">
        <v>164</v>
      </c>
      <c r="D51" s="12" t="s">
        <v>224</v>
      </c>
      <c r="E51" s="12" t="s">
        <v>471</v>
      </c>
      <c r="F51" s="41">
        <v>1</v>
      </c>
      <c r="G51" s="41" t="s">
        <v>13</v>
      </c>
      <c r="H51" s="41"/>
      <c r="I51" s="61"/>
      <c r="J51" s="42" t="s">
        <v>935</v>
      </c>
      <c r="K51" s="198">
        <v>0</v>
      </c>
      <c r="L51" s="222" t="s">
        <v>937</v>
      </c>
    </row>
    <row r="52" spans="1:14" ht="18" customHeight="1" x14ac:dyDescent="0.3">
      <c r="A52" s="45">
        <v>45299</v>
      </c>
      <c r="B52" s="182">
        <v>22897</v>
      </c>
      <c r="C52" s="12" t="s">
        <v>164</v>
      </c>
      <c r="D52" s="12" t="s">
        <v>224</v>
      </c>
      <c r="E52" s="12" t="s">
        <v>366</v>
      </c>
      <c r="F52" s="41">
        <v>5</v>
      </c>
      <c r="G52" s="41" t="s">
        <v>13</v>
      </c>
      <c r="H52" s="41">
        <v>825</v>
      </c>
      <c r="I52" s="61">
        <f t="shared" ref="I52:I115" si="1">H52*F52</f>
        <v>4125</v>
      </c>
      <c r="J52" s="42" t="s">
        <v>935</v>
      </c>
      <c r="K52" s="200"/>
      <c r="L52" s="223"/>
    </row>
    <row r="53" spans="1:14" ht="18" customHeight="1" x14ac:dyDescent="0.3">
      <c r="A53" s="45">
        <v>45299</v>
      </c>
      <c r="B53" s="12"/>
      <c r="C53" s="12" t="s">
        <v>465</v>
      </c>
      <c r="D53" s="40" t="s">
        <v>449</v>
      </c>
      <c r="E53" s="40" t="s">
        <v>149</v>
      </c>
      <c r="F53" s="41">
        <v>10.4</v>
      </c>
      <c r="G53" s="42" t="s">
        <v>2</v>
      </c>
      <c r="H53" s="42">
        <v>180</v>
      </c>
      <c r="I53" s="61">
        <f t="shared" si="1"/>
        <v>1872</v>
      </c>
      <c r="J53" s="42" t="s">
        <v>935</v>
      </c>
      <c r="K53" s="203">
        <v>190</v>
      </c>
      <c r="L53" s="222" t="s">
        <v>939</v>
      </c>
    </row>
    <row r="54" spans="1:14" ht="18" customHeight="1" x14ac:dyDescent="0.3">
      <c r="A54" s="45">
        <v>45299</v>
      </c>
      <c r="B54" s="12"/>
      <c r="C54" s="12" t="s">
        <v>465</v>
      </c>
      <c r="D54" s="36" t="s">
        <v>423</v>
      </c>
      <c r="E54" s="36" t="s">
        <v>472</v>
      </c>
      <c r="F54" s="41">
        <v>2</v>
      </c>
      <c r="G54" s="42" t="s">
        <v>20</v>
      </c>
      <c r="H54" s="42">
        <v>1147.5</v>
      </c>
      <c r="I54" s="61">
        <f t="shared" si="1"/>
        <v>2295</v>
      </c>
      <c r="J54" s="42" t="s">
        <v>935</v>
      </c>
      <c r="K54" s="204"/>
      <c r="L54" s="223"/>
    </row>
    <row r="55" spans="1:14" ht="18" customHeight="1" x14ac:dyDescent="0.3">
      <c r="A55" s="45">
        <v>45299</v>
      </c>
      <c r="C55" s="12" t="s">
        <v>466</v>
      </c>
      <c r="D55" s="44" t="s">
        <v>439</v>
      </c>
      <c r="E55" s="12" t="s">
        <v>473</v>
      </c>
      <c r="F55" s="41">
        <v>1</v>
      </c>
      <c r="G55" s="41" t="s">
        <v>0</v>
      </c>
      <c r="H55" s="41">
        <v>235</v>
      </c>
      <c r="I55" s="61">
        <f t="shared" si="1"/>
        <v>235</v>
      </c>
      <c r="J55" s="43" t="s">
        <v>944</v>
      </c>
      <c r="K55" s="210">
        <v>0</v>
      </c>
      <c r="L55" s="221" t="s">
        <v>937</v>
      </c>
    </row>
    <row r="56" spans="1:14" ht="18" customHeight="1" x14ac:dyDescent="0.3">
      <c r="A56" s="45">
        <v>45299</v>
      </c>
      <c r="B56" s="12"/>
      <c r="C56" s="12" t="s">
        <v>235</v>
      </c>
      <c r="D56" s="44" t="s">
        <v>439</v>
      </c>
      <c r="E56" s="12" t="s">
        <v>110</v>
      </c>
      <c r="F56" s="41">
        <v>2</v>
      </c>
      <c r="G56" s="41" t="s">
        <v>0</v>
      </c>
      <c r="H56" s="41">
        <v>235</v>
      </c>
      <c r="I56" s="61">
        <f t="shared" si="1"/>
        <v>470</v>
      </c>
      <c r="J56" s="43" t="s">
        <v>944</v>
      </c>
      <c r="K56" s="210">
        <v>0</v>
      </c>
      <c r="L56" s="221" t="s">
        <v>937</v>
      </c>
    </row>
    <row r="57" spans="1:14" ht="18" customHeight="1" x14ac:dyDescent="0.3">
      <c r="A57" s="45">
        <v>45299</v>
      </c>
      <c r="B57" s="12"/>
      <c r="C57" s="12" t="s">
        <v>64</v>
      </c>
      <c r="D57" s="36" t="s">
        <v>437</v>
      </c>
      <c r="E57" s="36" t="s">
        <v>366</v>
      </c>
      <c r="F57" s="41">
        <v>1</v>
      </c>
      <c r="G57" s="42" t="s">
        <v>13</v>
      </c>
      <c r="H57" s="42">
        <v>825</v>
      </c>
      <c r="I57" s="61">
        <f t="shared" si="1"/>
        <v>825</v>
      </c>
      <c r="J57" s="42" t="s">
        <v>935</v>
      </c>
      <c r="K57" s="195">
        <v>80</v>
      </c>
      <c r="L57" s="221" t="s">
        <v>939</v>
      </c>
    </row>
    <row r="58" spans="1:14" ht="18" customHeight="1" x14ac:dyDescent="0.3">
      <c r="A58" s="45">
        <v>45299</v>
      </c>
      <c r="B58" s="12"/>
      <c r="C58" s="12" t="s">
        <v>467</v>
      </c>
      <c r="D58" s="36" t="s">
        <v>437</v>
      </c>
      <c r="E58" s="36" t="s">
        <v>366</v>
      </c>
      <c r="F58" s="41">
        <v>1</v>
      </c>
      <c r="G58" s="42" t="s">
        <v>13</v>
      </c>
      <c r="H58" s="42">
        <v>825</v>
      </c>
      <c r="I58" s="61">
        <f t="shared" si="1"/>
        <v>825</v>
      </c>
      <c r="J58" s="42" t="s">
        <v>935</v>
      </c>
      <c r="K58" s="195">
        <v>80</v>
      </c>
      <c r="L58" s="221" t="s">
        <v>939</v>
      </c>
    </row>
    <row r="59" spans="1:14" ht="18" customHeight="1" x14ac:dyDescent="0.3">
      <c r="A59" s="45">
        <v>45299</v>
      </c>
      <c r="B59" s="182">
        <v>22898</v>
      </c>
      <c r="C59" s="12" t="s">
        <v>239</v>
      </c>
      <c r="D59" s="44" t="s">
        <v>206</v>
      </c>
      <c r="E59" s="44" t="s">
        <v>137</v>
      </c>
      <c r="F59" s="14">
        <v>9</v>
      </c>
      <c r="G59" s="56" t="s">
        <v>12</v>
      </c>
      <c r="H59" s="56">
        <v>34</v>
      </c>
      <c r="I59" s="61">
        <f t="shared" si="1"/>
        <v>306</v>
      </c>
      <c r="J59" s="43" t="s">
        <v>944</v>
      </c>
      <c r="K59" s="210">
        <v>0</v>
      </c>
      <c r="L59" s="221" t="s">
        <v>937</v>
      </c>
    </row>
    <row r="60" spans="1:14" ht="18" customHeight="1" x14ac:dyDescent="0.3">
      <c r="A60" s="45">
        <v>45299</v>
      </c>
      <c r="B60" s="12"/>
      <c r="C60" s="12" t="s">
        <v>468</v>
      </c>
      <c r="D60" s="36" t="s">
        <v>423</v>
      </c>
      <c r="E60" s="36" t="s">
        <v>474</v>
      </c>
      <c r="F60" s="41">
        <v>1</v>
      </c>
      <c r="G60" s="42" t="s">
        <v>20</v>
      </c>
      <c r="H60" s="42">
        <v>1147.5</v>
      </c>
      <c r="I60" s="61">
        <f t="shared" si="1"/>
        <v>1147.5</v>
      </c>
      <c r="J60" s="42" t="s">
        <v>935</v>
      </c>
      <c r="K60" s="195">
        <v>80</v>
      </c>
      <c r="L60" s="221" t="s">
        <v>939</v>
      </c>
    </row>
    <row r="61" spans="1:14" ht="18" customHeight="1" x14ac:dyDescent="0.3">
      <c r="A61" s="45">
        <v>45299</v>
      </c>
      <c r="B61" s="12"/>
      <c r="C61" s="40" t="s">
        <v>312</v>
      </c>
      <c r="D61" s="36" t="s">
        <v>386</v>
      </c>
      <c r="E61" s="12" t="s">
        <v>110</v>
      </c>
      <c r="F61" s="41">
        <v>3</v>
      </c>
      <c r="G61" s="41" t="s">
        <v>0</v>
      </c>
      <c r="H61" s="41">
        <v>80</v>
      </c>
      <c r="I61" s="61">
        <f t="shared" si="1"/>
        <v>240</v>
      </c>
      <c r="J61" s="42" t="s">
        <v>935</v>
      </c>
      <c r="K61" s="195">
        <v>24</v>
      </c>
      <c r="L61" s="221" t="s">
        <v>936</v>
      </c>
      <c r="N61" s="51"/>
    </row>
    <row r="62" spans="1:14" ht="18" customHeight="1" x14ac:dyDescent="0.3">
      <c r="A62" s="45">
        <v>45300</v>
      </c>
      <c r="B62" s="182">
        <v>22901</v>
      </c>
      <c r="C62" s="44" t="s">
        <v>163</v>
      </c>
      <c r="D62" s="12" t="s">
        <v>220</v>
      </c>
      <c r="E62" s="12" t="s">
        <v>221</v>
      </c>
      <c r="F62" s="14">
        <v>1</v>
      </c>
      <c r="G62" s="56" t="s">
        <v>3</v>
      </c>
      <c r="H62" s="56">
        <v>480</v>
      </c>
      <c r="I62" s="61">
        <f t="shared" si="1"/>
        <v>480</v>
      </c>
      <c r="J62" s="42" t="s">
        <v>935</v>
      </c>
      <c r="K62" s="198">
        <v>37</v>
      </c>
      <c r="L62" s="222" t="s">
        <v>938</v>
      </c>
      <c r="N62" s="51"/>
    </row>
    <row r="63" spans="1:14" ht="18" customHeight="1" x14ac:dyDescent="0.3">
      <c r="A63" s="45">
        <v>45300</v>
      </c>
      <c r="B63" s="182">
        <v>22901</v>
      </c>
      <c r="C63" s="44" t="s">
        <v>163</v>
      </c>
      <c r="D63" s="12" t="s">
        <v>328</v>
      </c>
      <c r="E63" s="12" t="s">
        <v>192</v>
      </c>
      <c r="F63" s="14">
        <v>2</v>
      </c>
      <c r="G63" s="56" t="s">
        <v>3</v>
      </c>
      <c r="H63" s="56">
        <v>460</v>
      </c>
      <c r="I63" s="61">
        <f t="shared" si="1"/>
        <v>920</v>
      </c>
      <c r="J63" s="42" t="s">
        <v>935</v>
      </c>
      <c r="K63" s="200"/>
      <c r="L63" s="223"/>
      <c r="N63" s="51"/>
    </row>
    <row r="64" spans="1:14" ht="18" customHeight="1" x14ac:dyDescent="0.3">
      <c r="A64" s="45">
        <v>45300</v>
      </c>
      <c r="B64" s="225"/>
      <c r="C64" s="44" t="s">
        <v>67</v>
      </c>
      <c r="D64" s="40" t="s">
        <v>479</v>
      </c>
      <c r="E64" s="226" t="s">
        <v>311</v>
      </c>
      <c r="F64" s="42">
        <v>1</v>
      </c>
      <c r="G64" s="42" t="s">
        <v>20</v>
      </c>
      <c r="H64" s="42">
        <v>1147.5</v>
      </c>
      <c r="I64" s="61">
        <f t="shared" si="1"/>
        <v>1147.5</v>
      </c>
      <c r="J64" s="42" t="s">
        <v>935</v>
      </c>
      <c r="K64" s="225">
        <v>38</v>
      </c>
      <c r="L64" s="56" t="s">
        <v>938</v>
      </c>
      <c r="N64" s="51"/>
    </row>
    <row r="65" spans="1:14" ht="18" customHeight="1" x14ac:dyDescent="0.3">
      <c r="A65" s="45">
        <v>45300</v>
      </c>
      <c r="B65" s="12"/>
      <c r="C65" s="44" t="s">
        <v>58</v>
      </c>
      <c r="D65" s="40" t="s">
        <v>427</v>
      </c>
      <c r="E65" s="40" t="s">
        <v>285</v>
      </c>
      <c r="F65" s="41">
        <v>8</v>
      </c>
      <c r="G65" s="42" t="s">
        <v>29</v>
      </c>
      <c r="H65" s="42">
        <v>87</v>
      </c>
      <c r="I65" s="61">
        <f t="shared" si="1"/>
        <v>696</v>
      </c>
      <c r="J65" s="43" t="s">
        <v>940</v>
      </c>
      <c r="K65" s="210">
        <v>0</v>
      </c>
      <c r="L65" s="80" t="s">
        <v>937</v>
      </c>
      <c r="N65" s="51"/>
    </row>
    <row r="66" spans="1:14" ht="18" customHeight="1" x14ac:dyDescent="0.3">
      <c r="A66" s="49">
        <v>45300</v>
      </c>
      <c r="B66" s="182">
        <v>22904</v>
      </c>
      <c r="C66" s="228" t="s">
        <v>73</v>
      </c>
      <c r="D66" s="229" t="s">
        <v>417</v>
      </c>
      <c r="E66" s="229" t="s">
        <v>418</v>
      </c>
      <c r="F66" s="95">
        <v>5</v>
      </c>
      <c r="G66" s="96" t="s">
        <v>17</v>
      </c>
      <c r="H66" s="97">
        <v>850</v>
      </c>
      <c r="I66" s="61">
        <f t="shared" si="1"/>
        <v>4250</v>
      </c>
      <c r="J66" s="46" t="s">
        <v>942</v>
      </c>
      <c r="K66" s="225">
        <v>66</v>
      </c>
      <c r="L66" s="80" t="s">
        <v>938</v>
      </c>
      <c r="M66" s="50"/>
      <c r="N66" s="51"/>
    </row>
    <row r="67" spans="1:14" ht="18" customHeight="1" x14ac:dyDescent="0.3">
      <c r="A67" s="45">
        <v>45300</v>
      </c>
      <c r="B67" s="12"/>
      <c r="C67" s="12" t="s">
        <v>480</v>
      </c>
      <c r="D67" s="40" t="s">
        <v>412</v>
      </c>
      <c r="E67" s="40" t="s">
        <v>123</v>
      </c>
      <c r="F67" s="41">
        <v>10.4</v>
      </c>
      <c r="G67" s="42" t="s">
        <v>2</v>
      </c>
      <c r="H67" s="42">
        <v>167.5</v>
      </c>
      <c r="I67" s="61">
        <f t="shared" si="1"/>
        <v>1742</v>
      </c>
      <c r="J67" s="43" t="s">
        <v>940</v>
      </c>
      <c r="K67" s="210">
        <v>0</v>
      </c>
      <c r="L67" s="80" t="s">
        <v>937</v>
      </c>
      <c r="N67" s="51"/>
    </row>
    <row r="68" spans="1:14" s="6" customFormat="1" ht="18" customHeight="1" x14ac:dyDescent="0.3">
      <c r="A68" s="30">
        <v>45300</v>
      </c>
      <c r="B68" s="230">
        <v>22905</v>
      </c>
      <c r="C68" s="20" t="s">
        <v>209</v>
      </c>
      <c r="D68" s="20" t="s">
        <v>295</v>
      </c>
      <c r="E68" s="20" t="s">
        <v>546</v>
      </c>
      <c r="F68" s="231">
        <v>1</v>
      </c>
      <c r="G68" s="231" t="s">
        <v>6</v>
      </c>
      <c r="H68" s="231">
        <v>14</v>
      </c>
      <c r="I68" s="61">
        <f t="shared" si="1"/>
        <v>14</v>
      </c>
      <c r="J68" s="61" t="s">
        <v>942</v>
      </c>
      <c r="K68" s="225">
        <v>11</v>
      </c>
      <c r="L68" s="80" t="s">
        <v>938</v>
      </c>
      <c r="N68" s="70"/>
    </row>
    <row r="69" spans="1:14" ht="18" customHeight="1" x14ac:dyDescent="0.3">
      <c r="A69" s="45">
        <v>45300</v>
      </c>
      <c r="B69" s="126">
        <v>22906</v>
      </c>
      <c r="C69" s="36" t="s">
        <v>491</v>
      </c>
      <c r="D69" s="36" t="s">
        <v>89</v>
      </c>
      <c r="E69" s="36" t="s">
        <v>481</v>
      </c>
      <c r="F69" s="41">
        <v>2</v>
      </c>
      <c r="G69" s="41" t="s">
        <v>6</v>
      </c>
      <c r="H69" s="41">
        <v>126.77</v>
      </c>
      <c r="I69" s="61">
        <f t="shared" si="1"/>
        <v>253.54</v>
      </c>
      <c r="J69" s="43" t="s">
        <v>944</v>
      </c>
      <c r="K69" s="210">
        <v>0</v>
      </c>
      <c r="L69" s="80" t="s">
        <v>937</v>
      </c>
      <c r="N69" s="51"/>
    </row>
    <row r="70" spans="1:14" ht="18" customHeight="1" x14ac:dyDescent="0.3">
      <c r="A70" s="45">
        <v>45300</v>
      </c>
      <c r="B70" s="182">
        <v>22907</v>
      </c>
      <c r="C70" s="12" t="s">
        <v>164</v>
      </c>
      <c r="D70" s="12" t="s">
        <v>51</v>
      </c>
      <c r="E70" s="12" t="s">
        <v>123</v>
      </c>
      <c r="F70" s="14">
        <v>10.4</v>
      </c>
      <c r="G70" s="56" t="s">
        <v>2</v>
      </c>
      <c r="H70" s="56">
        <v>167.5</v>
      </c>
      <c r="I70" s="61">
        <f t="shared" si="1"/>
        <v>1742</v>
      </c>
      <c r="J70" s="42" t="s">
        <v>935</v>
      </c>
      <c r="K70" s="198">
        <v>320</v>
      </c>
      <c r="L70" s="232" t="s">
        <v>939</v>
      </c>
      <c r="N70" s="51"/>
    </row>
    <row r="71" spans="1:14" ht="18" customHeight="1" x14ac:dyDescent="0.3">
      <c r="A71" s="45">
        <v>45300</v>
      </c>
      <c r="B71" s="182">
        <v>22907</v>
      </c>
      <c r="C71" s="12" t="s">
        <v>164</v>
      </c>
      <c r="D71" s="12" t="s">
        <v>51</v>
      </c>
      <c r="E71" s="12" t="s">
        <v>150</v>
      </c>
      <c r="F71" s="14">
        <v>20.8</v>
      </c>
      <c r="G71" s="56" t="s">
        <v>2</v>
      </c>
      <c r="H71" s="56">
        <v>180</v>
      </c>
      <c r="I71" s="61">
        <f t="shared" si="1"/>
        <v>3744</v>
      </c>
      <c r="J71" s="42" t="s">
        <v>935</v>
      </c>
      <c r="K71" s="199"/>
      <c r="L71" s="233"/>
      <c r="N71" s="51"/>
    </row>
    <row r="72" spans="1:14" ht="18" customHeight="1" x14ac:dyDescent="0.3">
      <c r="A72" s="45">
        <v>45300</v>
      </c>
      <c r="B72" s="182">
        <v>22907</v>
      </c>
      <c r="C72" s="12" t="s">
        <v>164</v>
      </c>
      <c r="D72" s="12" t="s">
        <v>51</v>
      </c>
      <c r="E72" s="12" t="s">
        <v>124</v>
      </c>
      <c r="F72" s="14">
        <v>22.8</v>
      </c>
      <c r="G72" s="56" t="s">
        <v>2</v>
      </c>
      <c r="H72" s="56">
        <v>180</v>
      </c>
      <c r="I72" s="61">
        <f t="shared" si="1"/>
        <v>4104</v>
      </c>
      <c r="J72" s="42" t="s">
        <v>935</v>
      </c>
      <c r="K72" s="199"/>
      <c r="L72" s="233"/>
      <c r="N72" s="51"/>
    </row>
    <row r="73" spans="1:14" ht="18" customHeight="1" x14ac:dyDescent="0.3">
      <c r="A73" s="45">
        <v>45300</v>
      </c>
      <c r="B73" s="182">
        <v>22907</v>
      </c>
      <c r="C73" s="12" t="s">
        <v>164</v>
      </c>
      <c r="D73" s="12" t="s">
        <v>214</v>
      </c>
      <c r="E73" s="12" t="s">
        <v>354</v>
      </c>
      <c r="F73" s="14">
        <v>7.6</v>
      </c>
      <c r="G73" s="56" t="s">
        <v>2</v>
      </c>
      <c r="H73" s="56">
        <v>397.8</v>
      </c>
      <c r="I73" s="61">
        <f t="shared" si="1"/>
        <v>3023.2799999999997</v>
      </c>
      <c r="J73" s="42" t="s">
        <v>935</v>
      </c>
      <c r="K73" s="199"/>
      <c r="L73" s="233"/>
      <c r="N73" s="51"/>
    </row>
    <row r="74" spans="1:14" ht="18" customHeight="1" x14ac:dyDescent="0.3">
      <c r="A74" s="45">
        <v>45300</v>
      </c>
      <c r="B74" s="182">
        <v>22907</v>
      </c>
      <c r="C74" s="12" t="s">
        <v>164</v>
      </c>
      <c r="D74" s="12" t="s">
        <v>14</v>
      </c>
      <c r="E74" s="12" t="s">
        <v>366</v>
      </c>
      <c r="F74" s="14">
        <v>3</v>
      </c>
      <c r="G74" s="56" t="s">
        <v>13</v>
      </c>
      <c r="H74" s="56">
        <v>1840</v>
      </c>
      <c r="I74" s="61">
        <f t="shared" si="1"/>
        <v>5520</v>
      </c>
      <c r="J74" s="42" t="s">
        <v>935</v>
      </c>
      <c r="K74" s="199"/>
      <c r="L74" s="233"/>
      <c r="N74" s="51"/>
    </row>
    <row r="75" spans="1:14" ht="18" customHeight="1" x14ac:dyDescent="0.3">
      <c r="A75" s="45">
        <v>45300</v>
      </c>
      <c r="B75" s="182">
        <v>22907</v>
      </c>
      <c r="C75" s="12" t="s">
        <v>164</v>
      </c>
      <c r="D75" s="12" t="s">
        <v>36</v>
      </c>
      <c r="E75" s="12" t="s">
        <v>366</v>
      </c>
      <c r="F75" s="14">
        <v>2</v>
      </c>
      <c r="G75" s="56" t="s">
        <v>20</v>
      </c>
      <c r="H75" s="56">
        <v>1147.5</v>
      </c>
      <c r="I75" s="61">
        <f t="shared" si="1"/>
        <v>2295</v>
      </c>
      <c r="J75" s="42" t="s">
        <v>935</v>
      </c>
      <c r="K75" s="199"/>
      <c r="L75" s="233"/>
      <c r="N75" s="51"/>
    </row>
    <row r="76" spans="1:14" ht="18" customHeight="1" x14ac:dyDescent="0.3">
      <c r="A76" s="45">
        <v>45300</v>
      </c>
      <c r="B76" s="182">
        <v>22907</v>
      </c>
      <c r="C76" s="12" t="s">
        <v>164</v>
      </c>
      <c r="D76" s="12" t="s">
        <v>172</v>
      </c>
      <c r="E76" s="12" t="s">
        <v>285</v>
      </c>
      <c r="F76" s="14">
        <v>30</v>
      </c>
      <c r="G76" s="56" t="s">
        <v>29</v>
      </c>
      <c r="H76" s="56">
        <v>87</v>
      </c>
      <c r="I76" s="61">
        <f t="shared" si="1"/>
        <v>2610</v>
      </c>
      <c r="J76" s="42" t="s">
        <v>935</v>
      </c>
      <c r="K76" s="200"/>
      <c r="L76" s="234"/>
      <c r="N76" s="51"/>
    </row>
    <row r="77" spans="1:14" ht="18" customHeight="1" x14ac:dyDescent="0.3">
      <c r="A77" s="45">
        <v>45301</v>
      </c>
      <c r="B77" s="126">
        <v>22909</v>
      </c>
      <c r="C77" s="12" t="s">
        <v>482</v>
      </c>
      <c r="D77" s="36" t="s">
        <v>89</v>
      </c>
      <c r="E77" s="36" t="s">
        <v>445</v>
      </c>
      <c r="F77" s="235">
        <v>2</v>
      </c>
      <c r="G77" s="235" t="s">
        <v>6</v>
      </c>
      <c r="H77" s="235">
        <v>90</v>
      </c>
      <c r="I77" s="61">
        <f t="shared" si="1"/>
        <v>180</v>
      </c>
      <c r="J77" s="43" t="s">
        <v>940</v>
      </c>
      <c r="K77" s="210">
        <v>0</v>
      </c>
      <c r="L77" s="80" t="s">
        <v>937</v>
      </c>
      <c r="N77" s="51"/>
    </row>
    <row r="78" spans="1:14" ht="18" customHeight="1" x14ac:dyDescent="0.3">
      <c r="A78" s="45">
        <v>45301</v>
      </c>
      <c r="B78" s="182">
        <v>22907</v>
      </c>
      <c r="C78" s="36" t="s">
        <v>164</v>
      </c>
      <c r="D78" s="40" t="s">
        <v>180</v>
      </c>
      <c r="E78" s="36" t="s">
        <v>100</v>
      </c>
      <c r="F78" s="41">
        <v>6</v>
      </c>
      <c r="G78" s="41" t="s">
        <v>69</v>
      </c>
      <c r="H78" s="41">
        <v>640</v>
      </c>
      <c r="I78" s="61">
        <f t="shared" si="1"/>
        <v>3840</v>
      </c>
      <c r="J78" s="42" t="s">
        <v>935</v>
      </c>
      <c r="K78" s="198" t="s">
        <v>937</v>
      </c>
      <c r="L78" s="232" t="s">
        <v>165</v>
      </c>
      <c r="N78" s="51"/>
    </row>
    <row r="79" spans="1:14" ht="18" customHeight="1" x14ac:dyDescent="0.3">
      <c r="A79" s="45">
        <v>45301</v>
      </c>
      <c r="B79" s="182">
        <v>22907</v>
      </c>
      <c r="C79" s="36" t="s">
        <v>164</v>
      </c>
      <c r="D79" s="40" t="s">
        <v>168</v>
      </c>
      <c r="E79" s="36" t="s">
        <v>169</v>
      </c>
      <c r="F79" s="41">
        <v>2</v>
      </c>
      <c r="G79" s="41" t="s">
        <v>3</v>
      </c>
      <c r="H79" s="41">
        <v>650</v>
      </c>
      <c r="I79" s="61">
        <f t="shared" si="1"/>
        <v>1300</v>
      </c>
      <c r="J79" s="42" t="s">
        <v>935</v>
      </c>
      <c r="K79" s="199"/>
      <c r="L79" s="233"/>
      <c r="N79" s="51"/>
    </row>
    <row r="80" spans="1:14" ht="18" customHeight="1" x14ac:dyDescent="0.3">
      <c r="A80" s="45">
        <v>45301</v>
      </c>
      <c r="B80" s="182">
        <v>22907</v>
      </c>
      <c r="C80" s="36" t="s">
        <v>164</v>
      </c>
      <c r="D80" s="40" t="s">
        <v>167</v>
      </c>
      <c r="E80" s="36" t="s">
        <v>128</v>
      </c>
      <c r="F80" s="41">
        <v>2</v>
      </c>
      <c r="G80" s="41" t="s">
        <v>3</v>
      </c>
      <c r="H80" s="41">
        <v>838</v>
      </c>
      <c r="I80" s="61">
        <f t="shared" si="1"/>
        <v>1676</v>
      </c>
      <c r="J80" s="42" t="s">
        <v>935</v>
      </c>
      <c r="K80" s="200"/>
      <c r="L80" s="234"/>
      <c r="N80" s="51"/>
    </row>
    <row r="81" spans="1:14" ht="18" customHeight="1" x14ac:dyDescent="0.3">
      <c r="A81" s="49">
        <v>45301</v>
      </c>
      <c r="B81" s="47"/>
      <c r="C81" s="236" t="s">
        <v>216</v>
      </c>
      <c r="D81" s="48" t="s">
        <v>437</v>
      </c>
      <c r="E81" s="48" t="s">
        <v>366</v>
      </c>
      <c r="F81" s="46">
        <v>6</v>
      </c>
      <c r="G81" s="46" t="s">
        <v>13</v>
      </c>
      <c r="H81" s="46">
        <v>825</v>
      </c>
      <c r="I81" s="61">
        <f t="shared" si="1"/>
        <v>4950</v>
      </c>
      <c r="J81" s="46" t="s">
        <v>935</v>
      </c>
      <c r="K81" s="237">
        <v>140</v>
      </c>
      <c r="L81" s="202" t="s">
        <v>939</v>
      </c>
      <c r="M81" s="50"/>
      <c r="N81" s="51"/>
    </row>
    <row r="82" spans="1:14" ht="18" customHeight="1" x14ac:dyDescent="0.3">
      <c r="A82" s="45">
        <v>45301</v>
      </c>
      <c r="B82" s="12"/>
      <c r="C82" s="12" t="s">
        <v>203</v>
      </c>
      <c r="D82" s="40" t="s">
        <v>412</v>
      </c>
      <c r="E82" s="40" t="s">
        <v>149</v>
      </c>
      <c r="F82" s="41">
        <v>10.4</v>
      </c>
      <c r="G82" s="42" t="s">
        <v>2</v>
      </c>
      <c r="H82" s="42">
        <v>180</v>
      </c>
      <c r="I82" s="61">
        <f t="shared" si="1"/>
        <v>1872</v>
      </c>
      <c r="J82" s="43" t="s">
        <v>940</v>
      </c>
      <c r="K82" s="190">
        <v>0</v>
      </c>
      <c r="L82" s="232" t="s">
        <v>937</v>
      </c>
      <c r="N82" s="51"/>
    </row>
    <row r="83" spans="1:14" ht="18" customHeight="1" x14ac:dyDescent="0.3">
      <c r="A83" s="45">
        <v>45301</v>
      </c>
      <c r="B83" s="12"/>
      <c r="C83" s="12" t="s">
        <v>203</v>
      </c>
      <c r="D83" s="40" t="s">
        <v>483</v>
      </c>
      <c r="E83" s="40" t="s">
        <v>166</v>
      </c>
      <c r="F83" s="41">
        <v>1</v>
      </c>
      <c r="G83" s="42" t="s">
        <v>3</v>
      </c>
      <c r="H83" s="42">
        <v>530</v>
      </c>
      <c r="I83" s="61">
        <f t="shared" si="1"/>
        <v>530</v>
      </c>
      <c r="J83" s="43" t="s">
        <v>940</v>
      </c>
      <c r="K83" s="192"/>
      <c r="L83" s="234"/>
      <c r="N83" s="51"/>
    </row>
    <row r="84" spans="1:14" ht="18" customHeight="1" x14ac:dyDescent="0.3">
      <c r="A84" s="45">
        <v>45301</v>
      </c>
      <c r="B84" s="12"/>
      <c r="C84" s="12" t="s">
        <v>352</v>
      </c>
      <c r="D84" s="36" t="s">
        <v>479</v>
      </c>
      <c r="E84" s="36" t="s">
        <v>474</v>
      </c>
      <c r="F84" s="41">
        <v>6</v>
      </c>
      <c r="G84" s="42" t="s">
        <v>20</v>
      </c>
      <c r="H84" s="42">
        <v>1147.5</v>
      </c>
      <c r="I84" s="61">
        <f t="shared" si="1"/>
        <v>6885</v>
      </c>
      <c r="J84" s="43" t="s">
        <v>940</v>
      </c>
      <c r="K84" s="195">
        <v>0</v>
      </c>
      <c r="L84" s="80" t="s">
        <v>937</v>
      </c>
      <c r="N84" s="51"/>
    </row>
    <row r="85" spans="1:14" ht="18" customHeight="1" x14ac:dyDescent="0.3">
      <c r="A85" s="45">
        <v>45301</v>
      </c>
      <c r="B85" s="238">
        <v>22911</v>
      </c>
      <c r="C85" s="36" t="s">
        <v>490</v>
      </c>
      <c r="D85" s="36" t="s">
        <v>490</v>
      </c>
      <c r="E85" s="36" t="s">
        <v>490</v>
      </c>
      <c r="F85" s="41">
        <v>1</v>
      </c>
      <c r="G85" s="41" t="s">
        <v>12</v>
      </c>
      <c r="H85" s="67" t="e">
        <f>#REF!*0.85</f>
        <v>#REF!</v>
      </c>
      <c r="I85" s="61" t="e">
        <f t="shared" si="1"/>
        <v>#REF!</v>
      </c>
      <c r="J85" s="42" t="s">
        <v>935</v>
      </c>
      <c r="K85" s="198">
        <v>14</v>
      </c>
      <c r="L85" s="232" t="s">
        <v>938</v>
      </c>
      <c r="N85" s="51"/>
    </row>
    <row r="86" spans="1:14" ht="18" customHeight="1" x14ac:dyDescent="0.3">
      <c r="A86" s="45">
        <v>45301</v>
      </c>
      <c r="B86" s="238">
        <v>22911</v>
      </c>
      <c r="C86" s="36" t="s">
        <v>490</v>
      </c>
      <c r="D86" s="36" t="s">
        <v>490</v>
      </c>
      <c r="E86" s="36" t="s">
        <v>490</v>
      </c>
      <c r="F86" s="41">
        <v>1</v>
      </c>
      <c r="G86" s="41" t="s">
        <v>12</v>
      </c>
      <c r="H86" s="67" t="e">
        <f>#REF!*0.85</f>
        <v>#REF!</v>
      </c>
      <c r="I86" s="61" t="e">
        <f t="shared" si="1"/>
        <v>#REF!</v>
      </c>
      <c r="J86" s="42" t="s">
        <v>935</v>
      </c>
      <c r="K86" s="200"/>
      <c r="L86" s="234"/>
      <c r="N86" s="51"/>
    </row>
    <row r="87" spans="1:14" ht="18" customHeight="1" x14ac:dyDescent="0.3">
      <c r="A87" s="45">
        <v>45301</v>
      </c>
      <c r="B87" s="238">
        <v>22912</v>
      </c>
      <c r="C87" s="12" t="s">
        <v>197</v>
      </c>
      <c r="D87" s="239" t="s">
        <v>178</v>
      </c>
      <c r="E87" s="44" t="s">
        <v>198</v>
      </c>
      <c r="F87" s="14">
        <v>15.3</v>
      </c>
      <c r="G87" s="56" t="s">
        <v>2</v>
      </c>
      <c r="H87" s="56">
        <v>187</v>
      </c>
      <c r="I87" s="61">
        <f t="shared" si="1"/>
        <v>2861.1</v>
      </c>
      <c r="J87" s="42" t="s">
        <v>935</v>
      </c>
      <c r="K87" s="202">
        <v>150</v>
      </c>
      <c r="L87" s="202" t="s">
        <v>939</v>
      </c>
      <c r="N87" s="51"/>
    </row>
    <row r="88" spans="1:14" ht="18" customHeight="1" x14ac:dyDescent="0.3">
      <c r="A88" s="45">
        <v>45302</v>
      </c>
      <c r="B88" s="36"/>
      <c r="C88" s="36" t="s">
        <v>212</v>
      </c>
      <c r="D88" s="36" t="s">
        <v>479</v>
      </c>
      <c r="E88" s="36" t="s">
        <v>474</v>
      </c>
      <c r="F88" s="41">
        <v>2</v>
      </c>
      <c r="G88" s="42" t="s">
        <v>20</v>
      </c>
      <c r="H88" s="42">
        <v>1147.5</v>
      </c>
      <c r="I88" s="61">
        <f t="shared" si="1"/>
        <v>2295</v>
      </c>
      <c r="J88" s="42" t="s">
        <v>935</v>
      </c>
      <c r="K88" s="240">
        <v>100</v>
      </c>
      <c r="L88" s="241" t="s">
        <v>939</v>
      </c>
      <c r="N88" s="51"/>
    </row>
    <row r="89" spans="1:14" ht="18" customHeight="1" x14ac:dyDescent="0.3">
      <c r="A89" s="45">
        <v>45302</v>
      </c>
      <c r="B89" s="238">
        <v>22914</v>
      </c>
      <c r="C89" s="44" t="s">
        <v>410</v>
      </c>
      <c r="D89" s="36" t="s">
        <v>89</v>
      </c>
      <c r="E89" s="36" t="s">
        <v>484</v>
      </c>
      <c r="F89" s="41">
        <v>4</v>
      </c>
      <c r="G89" s="41" t="s">
        <v>6</v>
      </c>
      <c r="H89" s="41">
        <v>126.77</v>
      </c>
      <c r="I89" s="61">
        <f t="shared" si="1"/>
        <v>507.08</v>
      </c>
      <c r="J89" s="42" t="s">
        <v>935</v>
      </c>
      <c r="K89" s="198">
        <v>14</v>
      </c>
      <c r="L89" s="184" t="s">
        <v>938</v>
      </c>
      <c r="N89" s="51"/>
    </row>
    <row r="90" spans="1:14" ht="18" customHeight="1" x14ac:dyDescent="0.3">
      <c r="A90" s="45">
        <v>45302</v>
      </c>
      <c r="B90" s="238">
        <v>22914</v>
      </c>
      <c r="C90" s="44" t="s">
        <v>410</v>
      </c>
      <c r="D90" s="36" t="s">
        <v>89</v>
      </c>
      <c r="E90" s="36" t="s">
        <v>485</v>
      </c>
      <c r="F90" s="41">
        <v>4</v>
      </c>
      <c r="G90" s="41" t="s">
        <v>6</v>
      </c>
      <c r="H90" s="41">
        <v>90</v>
      </c>
      <c r="I90" s="61">
        <f t="shared" si="1"/>
        <v>360</v>
      </c>
      <c r="J90" s="42" t="s">
        <v>935</v>
      </c>
      <c r="K90" s="200"/>
      <c r="L90" s="188"/>
      <c r="N90" s="51"/>
    </row>
    <row r="91" spans="1:14" ht="18" customHeight="1" x14ac:dyDescent="0.3">
      <c r="A91" s="45">
        <v>45302</v>
      </c>
      <c r="B91" s="238">
        <v>22914</v>
      </c>
      <c r="C91" s="44" t="s">
        <v>410</v>
      </c>
      <c r="D91" s="36" t="s">
        <v>89</v>
      </c>
      <c r="E91" s="36" t="s">
        <v>486</v>
      </c>
      <c r="F91" s="41">
        <v>4</v>
      </c>
      <c r="G91" s="41" t="s">
        <v>6</v>
      </c>
      <c r="H91" s="41">
        <v>143.35</v>
      </c>
      <c r="I91" s="61">
        <f t="shared" si="1"/>
        <v>573.4</v>
      </c>
      <c r="J91" s="42" t="s">
        <v>935</v>
      </c>
      <c r="K91" s="202">
        <v>10</v>
      </c>
      <c r="L91" s="14" t="s">
        <v>938</v>
      </c>
      <c r="N91" s="51"/>
    </row>
    <row r="92" spans="1:14" ht="18" customHeight="1" x14ac:dyDescent="0.3">
      <c r="A92" s="45">
        <v>45302</v>
      </c>
      <c r="B92" s="36"/>
      <c r="C92" s="73" t="s">
        <v>105</v>
      </c>
      <c r="D92" s="36" t="s">
        <v>457</v>
      </c>
      <c r="E92" s="36" t="s">
        <v>366</v>
      </c>
      <c r="F92" s="78">
        <v>2</v>
      </c>
      <c r="G92" s="79" t="s">
        <v>13</v>
      </c>
      <c r="H92" s="216">
        <v>1840</v>
      </c>
      <c r="I92" s="61">
        <f t="shared" si="1"/>
        <v>3680</v>
      </c>
      <c r="J92" s="42" t="s">
        <v>935</v>
      </c>
      <c r="K92" s="195">
        <v>100</v>
      </c>
      <c r="L92" s="202" t="s">
        <v>939</v>
      </c>
      <c r="N92" s="51"/>
    </row>
    <row r="93" spans="1:14" ht="18" customHeight="1" x14ac:dyDescent="0.3">
      <c r="A93" s="66">
        <v>45302</v>
      </c>
      <c r="B93" s="40"/>
      <c r="C93" s="40" t="s">
        <v>121</v>
      </c>
      <c r="D93" s="40" t="s">
        <v>450</v>
      </c>
      <c r="E93" s="40" t="s">
        <v>487</v>
      </c>
      <c r="F93" s="42">
        <v>30.4</v>
      </c>
      <c r="G93" s="42" t="s">
        <v>2</v>
      </c>
      <c r="H93" s="42">
        <v>397.8</v>
      </c>
      <c r="I93" s="61">
        <f t="shared" si="1"/>
        <v>12093.119999999999</v>
      </c>
      <c r="J93" s="42" t="s">
        <v>935</v>
      </c>
      <c r="K93" s="225">
        <v>240</v>
      </c>
      <c r="L93" s="202" t="s">
        <v>939</v>
      </c>
      <c r="M93" s="4"/>
      <c r="N93" s="51"/>
    </row>
    <row r="94" spans="1:14" ht="18" customHeight="1" x14ac:dyDescent="0.3">
      <c r="A94" s="45">
        <v>45302</v>
      </c>
      <c r="B94" s="238">
        <v>22915</v>
      </c>
      <c r="C94" s="12" t="s">
        <v>200</v>
      </c>
      <c r="D94" s="40" t="s">
        <v>392</v>
      </c>
      <c r="E94" s="63" t="s">
        <v>277</v>
      </c>
      <c r="F94" s="41">
        <v>1</v>
      </c>
      <c r="G94" s="42" t="s">
        <v>12</v>
      </c>
      <c r="H94" s="80" t="e">
        <f>#REF!*0.85</f>
        <v>#REF!</v>
      </c>
      <c r="I94" s="61" t="e">
        <f t="shared" si="1"/>
        <v>#REF!</v>
      </c>
      <c r="J94" s="43" t="s">
        <v>940</v>
      </c>
      <c r="K94" s="198">
        <v>0</v>
      </c>
      <c r="L94" s="184" t="s">
        <v>937</v>
      </c>
      <c r="N94" s="51"/>
    </row>
    <row r="95" spans="1:14" ht="18" customHeight="1" x14ac:dyDescent="0.3">
      <c r="A95" s="45">
        <v>45302</v>
      </c>
      <c r="B95" s="238">
        <v>22915</v>
      </c>
      <c r="C95" s="12" t="s">
        <v>200</v>
      </c>
      <c r="D95" s="40" t="s">
        <v>392</v>
      </c>
      <c r="E95" s="63" t="s">
        <v>379</v>
      </c>
      <c r="F95" s="41">
        <v>2</v>
      </c>
      <c r="G95" s="42" t="s">
        <v>12</v>
      </c>
      <c r="H95" s="80" t="e">
        <f>#REF!*0.85</f>
        <v>#REF!</v>
      </c>
      <c r="I95" s="61" t="e">
        <f t="shared" si="1"/>
        <v>#REF!</v>
      </c>
      <c r="J95" s="43" t="s">
        <v>940</v>
      </c>
      <c r="K95" s="199"/>
      <c r="L95" s="186"/>
      <c r="N95" s="51"/>
    </row>
    <row r="96" spans="1:14" ht="18" customHeight="1" x14ac:dyDescent="0.3">
      <c r="A96" s="45">
        <v>45302</v>
      </c>
      <c r="B96" s="238">
        <v>22915</v>
      </c>
      <c r="C96" s="12" t="s">
        <v>200</v>
      </c>
      <c r="D96" s="40" t="s">
        <v>488</v>
      </c>
      <c r="E96" s="206" t="s">
        <v>323</v>
      </c>
      <c r="F96" s="41">
        <v>10</v>
      </c>
      <c r="G96" s="42" t="s">
        <v>2</v>
      </c>
      <c r="H96" s="42">
        <v>72</v>
      </c>
      <c r="I96" s="61">
        <f t="shared" si="1"/>
        <v>720</v>
      </c>
      <c r="J96" s="43" t="s">
        <v>940</v>
      </c>
      <c r="K96" s="200"/>
      <c r="L96" s="188"/>
      <c r="N96" s="51"/>
    </row>
    <row r="97" spans="1:14" ht="18" customHeight="1" x14ac:dyDescent="0.3">
      <c r="A97" s="45">
        <v>45302</v>
      </c>
      <c r="B97" s="238">
        <v>22916</v>
      </c>
      <c r="C97" s="12" t="s">
        <v>243</v>
      </c>
      <c r="D97" s="36" t="s">
        <v>89</v>
      </c>
      <c r="E97" s="36" t="s">
        <v>489</v>
      </c>
      <c r="F97" s="41">
        <v>2</v>
      </c>
      <c r="G97" s="41" t="s">
        <v>6</v>
      </c>
      <c r="H97" s="41">
        <v>90</v>
      </c>
      <c r="I97" s="61">
        <f t="shared" si="1"/>
        <v>180</v>
      </c>
      <c r="J97" s="43" t="s">
        <v>940</v>
      </c>
      <c r="K97" s="40">
        <v>0</v>
      </c>
      <c r="L97" s="80" t="s">
        <v>937</v>
      </c>
      <c r="N97" s="51"/>
    </row>
    <row r="98" spans="1:14" ht="18" customHeight="1" x14ac:dyDescent="0.3">
      <c r="A98" s="45">
        <v>45303</v>
      </c>
      <c r="B98" s="238">
        <v>22917</v>
      </c>
      <c r="C98" s="12" t="s">
        <v>492</v>
      </c>
      <c r="D98" s="40" t="s">
        <v>122</v>
      </c>
      <c r="E98" s="36" t="s">
        <v>493</v>
      </c>
      <c r="F98" s="14">
        <v>10.4</v>
      </c>
      <c r="G98" s="56" t="s">
        <v>2</v>
      </c>
      <c r="H98" s="56">
        <v>167.5</v>
      </c>
      <c r="I98" s="61">
        <f t="shared" si="1"/>
        <v>1742</v>
      </c>
      <c r="J98" s="42" t="s">
        <v>935</v>
      </c>
      <c r="K98" s="202">
        <v>120</v>
      </c>
      <c r="L98" s="202" t="s">
        <v>939</v>
      </c>
    </row>
    <row r="99" spans="1:14" ht="18" customHeight="1" x14ac:dyDescent="0.3">
      <c r="A99" s="45">
        <v>45303</v>
      </c>
      <c r="B99" s="182">
        <v>22919</v>
      </c>
      <c r="C99" s="12" t="s">
        <v>365</v>
      </c>
      <c r="D99" s="44" t="s">
        <v>217</v>
      </c>
      <c r="E99" s="19" t="s">
        <v>231</v>
      </c>
      <c r="F99" s="201">
        <v>1</v>
      </c>
      <c r="G99" s="42" t="s">
        <v>6</v>
      </c>
      <c r="H99" s="42">
        <f>4.73*26</f>
        <v>122.98000000000002</v>
      </c>
      <c r="I99" s="61">
        <f t="shared" si="1"/>
        <v>122.98000000000002</v>
      </c>
      <c r="J99" s="242" t="s">
        <v>935</v>
      </c>
      <c r="K99" s="195">
        <v>12</v>
      </c>
      <c r="L99" s="14" t="s">
        <v>938</v>
      </c>
    </row>
    <row r="100" spans="1:14" ht="18" customHeight="1" x14ac:dyDescent="0.3">
      <c r="A100" s="66">
        <v>45303</v>
      </c>
      <c r="B100" s="243">
        <v>22921</v>
      </c>
      <c r="C100" s="40" t="s">
        <v>290</v>
      </c>
      <c r="D100" s="40" t="s">
        <v>84</v>
      </c>
      <c r="E100" s="40" t="s">
        <v>494</v>
      </c>
      <c r="F100" s="42">
        <v>16.600000000000001</v>
      </c>
      <c r="G100" s="42" t="s">
        <v>2</v>
      </c>
      <c r="H100" s="42">
        <v>397.8</v>
      </c>
      <c r="I100" s="61">
        <f t="shared" si="1"/>
        <v>6603.4800000000005</v>
      </c>
      <c r="J100" s="244" t="s">
        <v>935</v>
      </c>
      <c r="K100" s="245">
        <v>100</v>
      </c>
      <c r="L100" s="222" t="s">
        <v>939</v>
      </c>
      <c r="M100" s="8"/>
    </row>
    <row r="101" spans="1:14" ht="18" customHeight="1" x14ac:dyDescent="0.3">
      <c r="A101" s="66">
        <v>45303</v>
      </c>
      <c r="C101" s="40" t="s">
        <v>290</v>
      </c>
      <c r="D101" s="40" t="s">
        <v>431</v>
      </c>
      <c r="E101" s="40" t="s">
        <v>432</v>
      </c>
      <c r="F101" s="42">
        <v>2</v>
      </c>
      <c r="G101" s="42" t="s">
        <v>3</v>
      </c>
      <c r="H101">
        <v>838</v>
      </c>
      <c r="I101" s="61">
        <f t="shared" si="1"/>
        <v>1676</v>
      </c>
      <c r="J101" s="244" t="s">
        <v>935</v>
      </c>
      <c r="K101" s="246"/>
      <c r="L101" s="223"/>
      <c r="M101" s="8"/>
    </row>
    <row r="102" spans="1:14" ht="18" customHeight="1" x14ac:dyDescent="0.3">
      <c r="A102" s="45">
        <v>45303</v>
      </c>
      <c r="B102" s="40"/>
      <c r="C102" s="40" t="s">
        <v>433</v>
      </c>
      <c r="D102" s="40" t="s">
        <v>412</v>
      </c>
      <c r="E102" s="63" t="s">
        <v>495</v>
      </c>
      <c r="F102" s="42">
        <v>20.399999999999999</v>
      </c>
      <c r="G102" s="42" t="s">
        <v>2</v>
      </c>
      <c r="H102" s="42">
        <v>180</v>
      </c>
      <c r="I102" s="61">
        <f t="shared" si="1"/>
        <v>3671.9999999999995</v>
      </c>
      <c r="J102" s="42" t="s">
        <v>942</v>
      </c>
      <c r="K102" s="225">
        <v>340</v>
      </c>
      <c r="L102" s="202" t="s">
        <v>939</v>
      </c>
    </row>
    <row r="103" spans="1:14" ht="18" customHeight="1" x14ac:dyDescent="0.3">
      <c r="A103" s="45">
        <v>45303</v>
      </c>
      <c r="B103" s="40"/>
      <c r="C103" s="44" t="s">
        <v>278</v>
      </c>
      <c r="D103" s="36" t="s">
        <v>457</v>
      </c>
      <c r="E103" s="36" t="s">
        <v>366</v>
      </c>
      <c r="F103" s="78">
        <v>4</v>
      </c>
      <c r="G103" s="79" t="s">
        <v>13</v>
      </c>
      <c r="H103" s="216">
        <v>1840</v>
      </c>
      <c r="I103" s="61">
        <f t="shared" si="1"/>
        <v>7360</v>
      </c>
      <c r="J103" s="42" t="s">
        <v>935</v>
      </c>
      <c r="K103" s="195">
        <v>190</v>
      </c>
      <c r="L103" s="202" t="s">
        <v>939</v>
      </c>
    </row>
    <row r="104" spans="1:14" ht="18" customHeight="1" x14ac:dyDescent="0.3">
      <c r="A104" s="45">
        <v>45304</v>
      </c>
      <c r="B104" s="40"/>
      <c r="C104" s="44" t="s">
        <v>410</v>
      </c>
      <c r="D104" s="40" t="s">
        <v>275</v>
      </c>
      <c r="E104" s="12" t="s">
        <v>124</v>
      </c>
      <c r="F104" s="14">
        <v>22.8</v>
      </c>
      <c r="G104" s="56" t="s">
        <v>2</v>
      </c>
      <c r="H104" s="56">
        <v>180</v>
      </c>
      <c r="I104" s="61">
        <f t="shared" si="1"/>
        <v>4104</v>
      </c>
      <c r="J104" s="43" t="s">
        <v>940</v>
      </c>
      <c r="K104" s="202"/>
      <c r="L104" s="80" t="s">
        <v>937</v>
      </c>
    </row>
    <row r="105" spans="1:14" ht="18" customHeight="1" x14ac:dyDescent="0.3">
      <c r="A105" s="45">
        <v>45304</v>
      </c>
      <c r="B105" s="40"/>
      <c r="C105" s="12" t="s">
        <v>11</v>
      </c>
      <c r="D105" s="40" t="s">
        <v>388</v>
      </c>
      <c r="E105" s="36" t="s">
        <v>128</v>
      </c>
      <c r="F105" s="41">
        <v>1</v>
      </c>
      <c r="G105" s="41" t="s">
        <v>3</v>
      </c>
      <c r="H105" s="41">
        <v>838</v>
      </c>
      <c r="I105" s="61">
        <f t="shared" si="1"/>
        <v>838</v>
      </c>
      <c r="J105" s="12"/>
      <c r="K105" s="202"/>
      <c r="L105" s="12" t="s">
        <v>936</v>
      </c>
    </row>
    <row r="106" spans="1:14" ht="18" customHeight="1" x14ac:dyDescent="0.3">
      <c r="A106" s="45">
        <v>45306</v>
      </c>
      <c r="B106" s="36"/>
      <c r="C106" s="73" t="s">
        <v>496</v>
      </c>
      <c r="D106" s="36" t="s">
        <v>457</v>
      </c>
      <c r="E106" s="36" t="s">
        <v>366</v>
      </c>
      <c r="F106" s="78">
        <v>2</v>
      </c>
      <c r="G106" s="79" t="s">
        <v>13</v>
      </c>
      <c r="H106" s="216">
        <v>1840</v>
      </c>
      <c r="I106" s="61">
        <f t="shared" si="1"/>
        <v>3680</v>
      </c>
      <c r="J106" s="42" t="s">
        <v>935</v>
      </c>
      <c r="K106" s="190">
        <v>120</v>
      </c>
      <c r="L106" s="184" t="s">
        <v>939</v>
      </c>
    </row>
    <row r="107" spans="1:14" ht="18" customHeight="1" x14ac:dyDescent="0.3">
      <c r="A107" s="45">
        <v>45306</v>
      </c>
      <c r="B107" s="36"/>
      <c r="C107" s="73" t="s">
        <v>496</v>
      </c>
      <c r="D107" s="36" t="s">
        <v>404</v>
      </c>
      <c r="E107" s="36" t="s">
        <v>159</v>
      </c>
      <c r="F107" s="78">
        <v>1</v>
      </c>
      <c r="G107" s="79" t="s">
        <v>3</v>
      </c>
      <c r="H107" s="216">
        <v>1425</v>
      </c>
      <c r="I107" s="61">
        <f t="shared" si="1"/>
        <v>1425</v>
      </c>
      <c r="J107" s="42" t="s">
        <v>935</v>
      </c>
      <c r="K107" s="192"/>
      <c r="L107" s="188"/>
    </row>
    <row r="108" spans="1:14" ht="18" customHeight="1" x14ac:dyDescent="0.3">
      <c r="A108" s="45">
        <v>45306</v>
      </c>
      <c r="B108" s="40"/>
      <c r="C108" s="12" t="s">
        <v>395</v>
      </c>
      <c r="D108" s="40" t="s">
        <v>483</v>
      </c>
      <c r="E108" s="40" t="s">
        <v>166</v>
      </c>
      <c r="F108" s="41">
        <v>1</v>
      </c>
      <c r="G108" s="42" t="s">
        <v>3</v>
      </c>
      <c r="H108" s="42">
        <v>530</v>
      </c>
      <c r="I108" s="61">
        <f t="shared" si="1"/>
        <v>530</v>
      </c>
      <c r="J108" s="42" t="s">
        <v>935</v>
      </c>
      <c r="K108" s="195">
        <v>29</v>
      </c>
      <c r="L108" s="14" t="s">
        <v>938</v>
      </c>
    </row>
    <row r="109" spans="1:14" ht="18" customHeight="1" x14ac:dyDescent="0.3">
      <c r="A109" s="45">
        <v>45306</v>
      </c>
      <c r="B109" s="36"/>
      <c r="C109" s="36" t="s">
        <v>393</v>
      </c>
      <c r="D109" s="40" t="s">
        <v>449</v>
      </c>
      <c r="E109" s="40" t="s">
        <v>394</v>
      </c>
      <c r="F109" s="41">
        <v>5.2</v>
      </c>
      <c r="G109" s="42" t="s">
        <v>2</v>
      </c>
      <c r="H109" s="42">
        <v>180</v>
      </c>
      <c r="I109" s="61">
        <f t="shared" si="1"/>
        <v>936</v>
      </c>
      <c r="J109" s="42" t="s">
        <v>935</v>
      </c>
      <c r="K109" s="247">
        <v>80</v>
      </c>
      <c r="L109" s="12" t="s">
        <v>939</v>
      </c>
    </row>
    <row r="110" spans="1:14" ht="18" customHeight="1" x14ac:dyDescent="0.3">
      <c r="A110" s="45">
        <v>45306</v>
      </c>
      <c r="B110" s="182">
        <v>22924</v>
      </c>
      <c r="C110" s="40" t="s">
        <v>117</v>
      </c>
      <c r="D110" s="40" t="s">
        <v>152</v>
      </c>
      <c r="E110" s="40" t="s">
        <v>153</v>
      </c>
      <c r="F110" s="46">
        <v>1</v>
      </c>
      <c r="G110" s="46" t="s">
        <v>6</v>
      </c>
      <c r="H110" s="46">
        <v>459</v>
      </c>
      <c r="I110" s="61">
        <f t="shared" si="1"/>
        <v>459</v>
      </c>
      <c r="J110" s="242" t="s">
        <v>935</v>
      </c>
      <c r="K110" s="195">
        <v>8</v>
      </c>
      <c r="L110" s="14" t="s">
        <v>938</v>
      </c>
    </row>
    <row r="111" spans="1:14" ht="18" customHeight="1" x14ac:dyDescent="0.3">
      <c r="A111" s="248">
        <v>45306</v>
      </c>
      <c r="B111" s="126">
        <v>22925</v>
      </c>
      <c r="C111" s="102" t="s">
        <v>42</v>
      </c>
      <c r="D111" s="197" t="s">
        <v>303</v>
      </c>
      <c r="E111" s="197" t="s">
        <v>497</v>
      </c>
      <c r="F111" s="249">
        <v>5</v>
      </c>
      <c r="G111" s="249" t="s">
        <v>6</v>
      </c>
      <c r="H111" s="249">
        <f>3.18*9+6</f>
        <v>34.620000000000005</v>
      </c>
      <c r="I111" s="61">
        <f t="shared" si="1"/>
        <v>173.10000000000002</v>
      </c>
      <c r="J111" s="196" t="s">
        <v>940</v>
      </c>
      <c r="K111" s="40">
        <v>0</v>
      </c>
      <c r="L111" s="14" t="s">
        <v>937</v>
      </c>
    </row>
    <row r="112" spans="1:14" ht="18" customHeight="1" x14ac:dyDescent="0.3">
      <c r="A112" s="45">
        <v>45306</v>
      </c>
      <c r="B112" s="126">
        <v>22929</v>
      </c>
      <c r="C112" s="12" t="s">
        <v>343</v>
      </c>
      <c r="D112" s="36" t="s">
        <v>498</v>
      </c>
      <c r="E112" s="36" t="s">
        <v>366</v>
      </c>
      <c r="F112" s="41">
        <v>1</v>
      </c>
      <c r="G112" s="42" t="s">
        <v>13</v>
      </c>
      <c r="H112" s="42">
        <v>825</v>
      </c>
      <c r="I112" s="61">
        <f t="shared" si="1"/>
        <v>825</v>
      </c>
      <c r="J112" s="42" t="s">
        <v>935</v>
      </c>
      <c r="K112" s="247">
        <v>80</v>
      </c>
      <c r="L112" s="14" t="s">
        <v>939</v>
      </c>
    </row>
    <row r="113" spans="1:15" ht="18" customHeight="1" x14ac:dyDescent="0.3">
      <c r="A113" s="45">
        <v>45307</v>
      </c>
      <c r="B113" s="36"/>
      <c r="C113" s="12" t="s">
        <v>308</v>
      </c>
      <c r="D113" s="36" t="s">
        <v>479</v>
      </c>
      <c r="E113" s="36" t="s">
        <v>474</v>
      </c>
      <c r="F113" s="41">
        <v>1</v>
      </c>
      <c r="G113" s="42" t="s">
        <v>20</v>
      </c>
      <c r="H113" s="42">
        <v>1147.5</v>
      </c>
      <c r="I113" s="61">
        <f t="shared" si="1"/>
        <v>1147.5</v>
      </c>
      <c r="J113" s="43" t="s">
        <v>940</v>
      </c>
      <c r="K113" s="40">
        <v>0</v>
      </c>
      <c r="L113" s="14" t="s">
        <v>937</v>
      </c>
    </row>
    <row r="114" spans="1:15" ht="18" customHeight="1" x14ac:dyDescent="0.3">
      <c r="A114" s="45">
        <v>45307</v>
      </c>
      <c r="B114" s="126">
        <v>22927</v>
      </c>
      <c r="C114" s="12" t="s">
        <v>499</v>
      </c>
      <c r="D114" s="12" t="s">
        <v>155</v>
      </c>
      <c r="E114" s="12" t="s">
        <v>551</v>
      </c>
      <c r="F114" s="46">
        <v>1</v>
      </c>
      <c r="G114" s="46" t="s">
        <v>12</v>
      </c>
      <c r="H114" s="59" t="e">
        <f>#REF!*0.85</f>
        <v>#REF!</v>
      </c>
      <c r="I114" s="61" t="e">
        <f t="shared" si="1"/>
        <v>#REF!</v>
      </c>
      <c r="J114" s="196" t="s">
        <v>940</v>
      </c>
      <c r="K114" s="40">
        <v>0</v>
      </c>
      <c r="L114" s="14" t="s">
        <v>937</v>
      </c>
    </row>
    <row r="115" spans="1:15" ht="18" customHeight="1" x14ac:dyDescent="0.3">
      <c r="A115" s="45">
        <v>45307</v>
      </c>
      <c r="B115" s="126">
        <v>22928</v>
      </c>
      <c r="C115" s="36" t="s">
        <v>209</v>
      </c>
      <c r="D115" s="36" t="s">
        <v>125</v>
      </c>
      <c r="E115" s="36" t="s">
        <v>500</v>
      </c>
      <c r="F115" s="235">
        <v>55</v>
      </c>
      <c r="G115" s="235" t="s">
        <v>6</v>
      </c>
      <c r="H115" s="59">
        <f>1.25*6.4+6</f>
        <v>14</v>
      </c>
      <c r="I115" s="59">
        <f t="shared" si="1"/>
        <v>770</v>
      </c>
      <c r="J115" s="46" t="s">
        <v>942</v>
      </c>
      <c r="K115" s="247">
        <v>20</v>
      </c>
      <c r="L115" s="14" t="s">
        <v>938</v>
      </c>
      <c r="N115" s="51"/>
      <c r="O115" s="5"/>
    </row>
    <row r="116" spans="1:15" ht="18" customHeight="1" x14ac:dyDescent="0.3">
      <c r="A116" s="45">
        <v>45307</v>
      </c>
      <c r="B116" s="36"/>
      <c r="C116" s="12" t="s">
        <v>421</v>
      </c>
      <c r="D116" s="40" t="s">
        <v>483</v>
      </c>
      <c r="E116" s="40" t="s">
        <v>166</v>
      </c>
      <c r="F116" s="41">
        <v>1</v>
      </c>
      <c r="G116" s="42" t="s">
        <v>3</v>
      </c>
      <c r="H116" s="42">
        <v>530</v>
      </c>
      <c r="I116" s="61">
        <f t="shared" ref="I116:I179" si="2">H116*F116</f>
        <v>530</v>
      </c>
      <c r="J116" s="43" t="s">
        <v>940</v>
      </c>
      <c r="K116" s="40">
        <v>0</v>
      </c>
      <c r="L116" s="14" t="s">
        <v>937</v>
      </c>
      <c r="N116" s="51"/>
      <c r="O116" s="5"/>
    </row>
    <row r="117" spans="1:15" ht="18" customHeight="1" x14ac:dyDescent="0.3">
      <c r="A117" s="45">
        <v>45307</v>
      </c>
      <c r="B117" s="182">
        <v>22931</v>
      </c>
      <c r="C117" s="36" t="s">
        <v>164</v>
      </c>
      <c r="D117" s="36" t="s">
        <v>51</v>
      </c>
      <c r="E117" s="36" t="s">
        <v>124</v>
      </c>
      <c r="F117" s="41">
        <v>22.8</v>
      </c>
      <c r="G117" s="42" t="s">
        <v>2</v>
      </c>
      <c r="H117" s="42">
        <v>180</v>
      </c>
      <c r="I117" s="61">
        <f t="shared" si="2"/>
        <v>4104</v>
      </c>
      <c r="J117" s="42" t="s">
        <v>935</v>
      </c>
      <c r="K117" s="198" t="s">
        <v>937</v>
      </c>
      <c r="L117" s="184" t="s">
        <v>937</v>
      </c>
      <c r="N117" s="51"/>
      <c r="O117" s="5"/>
    </row>
    <row r="118" spans="1:15" ht="18" customHeight="1" x14ac:dyDescent="0.3">
      <c r="A118" s="45">
        <v>45307</v>
      </c>
      <c r="B118" s="182">
        <v>22931</v>
      </c>
      <c r="C118" s="36" t="s">
        <v>164</v>
      </c>
      <c r="D118" s="36" t="s">
        <v>84</v>
      </c>
      <c r="E118" s="36" t="s">
        <v>240</v>
      </c>
      <c r="F118" s="41">
        <v>15.2</v>
      </c>
      <c r="G118" s="42" t="s">
        <v>2</v>
      </c>
      <c r="H118" s="42">
        <v>397.8</v>
      </c>
      <c r="I118" s="61">
        <f t="shared" si="2"/>
        <v>6046.5599999999995</v>
      </c>
      <c r="J118" s="42" t="s">
        <v>935</v>
      </c>
      <c r="K118" s="199"/>
      <c r="L118" s="186"/>
      <c r="N118" s="51"/>
      <c r="O118" s="5"/>
    </row>
    <row r="119" spans="1:15" ht="18" customHeight="1" x14ac:dyDescent="0.3">
      <c r="A119" s="45">
        <v>45307</v>
      </c>
      <c r="B119" s="182">
        <v>22931</v>
      </c>
      <c r="C119" s="36" t="s">
        <v>164</v>
      </c>
      <c r="D119" s="36" t="s">
        <v>158</v>
      </c>
      <c r="E119" s="36" t="s">
        <v>159</v>
      </c>
      <c r="F119" s="41">
        <v>3</v>
      </c>
      <c r="G119" s="42" t="s">
        <v>3</v>
      </c>
      <c r="H119" s="42">
        <v>1425</v>
      </c>
      <c r="I119" s="61">
        <f t="shared" si="2"/>
        <v>4275</v>
      </c>
      <c r="J119" s="42" t="s">
        <v>935</v>
      </c>
      <c r="K119" s="199"/>
      <c r="L119" s="186"/>
      <c r="N119" s="51"/>
      <c r="O119" s="5"/>
    </row>
    <row r="120" spans="1:15" ht="18" customHeight="1" x14ac:dyDescent="0.3">
      <c r="A120" s="45">
        <v>45307</v>
      </c>
      <c r="B120" s="182">
        <v>22931</v>
      </c>
      <c r="C120" s="36" t="s">
        <v>164</v>
      </c>
      <c r="D120" s="36" t="s">
        <v>14</v>
      </c>
      <c r="E120" s="36" t="s">
        <v>366</v>
      </c>
      <c r="F120" s="41">
        <v>2</v>
      </c>
      <c r="G120" s="42" t="s">
        <v>13</v>
      </c>
      <c r="H120" s="42">
        <v>1840</v>
      </c>
      <c r="I120" s="61">
        <f t="shared" si="2"/>
        <v>3680</v>
      </c>
      <c r="J120" s="42" t="s">
        <v>935</v>
      </c>
      <c r="K120" s="200"/>
      <c r="L120" s="188"/>
      <c r="N120" s="51"/>
      <c r="O120" s="5"/>
    </row>
    <row r="121" spans="1:15" ht="18" customHeight="1" x14ac:dyDescent="0.3">
      <c r="A121" s="45">
        <v>45307</v>
      </c>
      <c r="B121" s="182">
        <v>22932</v>
      </c>
      <c r="C121" s="36" t="s">
        <v>164</v>
      </c>
      <c r="D121" s="36" t="s">
        <v>51</v>
      </c>
      <c r="E121" s="36" t="s">
        <v>398</v>
      </c>
      <c r="F121" s="41">
        <v>25.75</v>
      </c>
      <c r="G121" s="42" t="s">
        <v>2</v>
      </c>
      <c r="H121" s="42">
        <v>167.5</v>
      </c>
      <c r="I121" s="61">
        <f t="shared" si="2"/>
        <v>4313.125</v>
      </c>
      <c r="J121" s="42" t="s">
        <v>935</v>
      </c>
      <c r="K121" s="198" t="s">
        <v>937</v>
      </c>
      <c r="L121" s="184" t="s">
        <v>937</v>
      </c>
      <c r="N121" s="51"/>
      <c r="O121" s="5"/>
    </row>
    <row r="122" spans="1:15" ht="18" customHeight="1" x14ac:dyDescent="0.3">
      <c r="A122" s="45">
        <v>45307</v>
      </c>
      <c r="B122" s="182">
        <v>22932</v>
      </c>
      <c r="C122" s="36" t="s">
        <v>164</v>
      </c>
      <c r="D122" s="36" t="s">
        <v>84</v>
      </c>
      <c r="E122" s="36" t="s">
        <v>399</v>
      </c>
      <c r="F122" s="41">
        <v>37.75</v>
      </c>
      <c r="G122" s="42" t="s">
        <v>2</v>
      </c>
      <c r="H122" s="42">
        <v>397.8</v>
      </c>
      <c r="I122" s="61">
        <f t="shared" si="2"/>
        <v>15016.95</v>
      </c>
      <c r="J122" s="42" t="s">
        <v>935</v>
      </c>
      <c r="K122" s="199"/>
      <c r="L122" s="186"/>
      <c r="N122" s="51"/>
      <c r="O122" s="5"/>
    </row>
    <row r="123" spans="1:15" ht="18" customHeight="1" x14ac:dyDescent="0.3">
      <c r="A123" s="45">
        <v>45307</v>
      </c>
      <c r="B123" s="182">
        <v>22932</v>
      </c>
      <c r="C123" s="36" t="s">
        <v>164</v>
      </c>
      <c r="D123" s="36" t="s">
        <v>132</v>
      </c>
      <c r="E123" s="36" t="s">
        <v>366</v>
      </c>
      <c r="F123" s="41">
        <v>10</v>
      </c>
      <c r="G123" s="42" t="s">
        <v>13</v>
      </c>
      <c r="H123" s="42">
        <v>825</v>
      </c>
      <c r="I123" s="61">
        <f t="shared" si="2"/>
        <v>8250</v>
      </c>
      <c r="J123" s="42" t="s">
        <v>935</v>
      </c>
      <c r="K123" s="200"/>
      <c r="L123" s="188"/>
      <c r="N123" s="51"/>
      <c r="O123" s="5"/>
    </row>
    <row r="124" spans="1:15" ht="18" customHeight="1" x14ac:dyDescent="0.3">
      <c r="A124" s="45">
        <v>45307</v>
      </c>
      <c r="B124" s="36">
        <v>22933</v>
      </c>
      <c r="C124" s="40" t="s">
        <v>330</v>
      </c>
      <c r="D124" s="40" t="s">
        <v>328</v>
      </c>
      <c r="E124" s="40" t="s">
        <v>192</v>
      </c>
      <c r="F124" s="41">
        <v>2</v>
      </c>
      <c r="G124" s="250" t="s">
        <v>3</v>
      </c>
      <c r="H124" s="250">
        <v>460</v>
      </c>
      <c r="I124" s="61">
        <f t="shared" si="2"/>
        <v>920</v>
      </c>
      <c r="J124" s="42" t="s">
        <v>935</v>
      </c>
      <c r="K124" s="247">
        <v>19</v>
      </c>
      <c r="L124" s="14" t="s">
        <v>938</v>
      </c>
      <c r="N124" s="51"/>
      <c r="O124" s="5"/>
    </row>
    <row r="125" spans="1:15" ht="18" customHeight="1" x14ac:dyDescent="0.3">
      <c r="A125" s="45">
        <v>45307</v>
      </c>
      <c r="B125" s="36"/>
      <c r="C125" s="40" t="s">
        <v>330</v>
      </c>
      <c r="D125" s="40" t="s">
        <v>409</v>
      </c>
      <c r="E125" s="40" t="s">
        <v>110</v>
      </c>
      <c r="F125" s="41">
        <v>20</v>
      </c>
      <c r="G125" s="250" t="s">
        <v>0</v>
      </c>
      <c r="H125" s="250">
        <v>140</v>
      </c>
      <c r="I125" s="61">
        <f t="shared" si="2"/>
        <v>2800</v>
      </c>
      <c r="J125" s="42" t="s">
        <v>935</v>
      </c>
      <c r="K125" s="247">
        <v>60</v>
      </c>
      <c r="L125" s="14" t="s">
        <v>945</v>
      </c>
      <c r="N125" s="51"/>
      <c r="O125" s="5"/>
    </row>
    <row r="126" spans="1:15" ht="18" customHeight="1" x14ac:dyDescent="0.3">
      <c r="A126" s="45">
        <v>45307</v>
      </c>
      <c r="B126" s="182">
        <v>22935</v>
      </c>
      <c r="C126" s="103" t="s">
        <v>106</v>
      </c>
      <c r="D126" s="103" t="s">
        <v>129</v>
      </c>
      <c r="E126" s="103" t="s">
        <v>107</v>
      </c>
      <c r="F126" s="104">
        <v>5</v>
      </c>
      <c r="G126" s="105" t="s">
        <v>4</v>
      </c>
      <c r="H126" s="74">
        <f>7.05*8.4+6</f>
        <v>65.22</v>
      </c>
      <c r="I126" s="61">
        <f t="shared" si="2"/>
        <v>326.10000000000002</v>
      </c>
      <c r="J126" s="42" t="s">
        <v>935</v>
      </c>
      <c r="K126" s="247">
        <v>26</v>
      </c>
      <c r="L126" s="14" t="s">
        <v>938</v>
      </c>
      <c r="N126" s="51"/>
      <c r="O126" s="5"/>
    </row>
    <row r="127" spans="1:15" ht="18" customHeight="1" x14ac:dyDescent="0.3">
      <c r="A127" s="45">
        <v>45307</v>
      </c>
      <c r="B127" s="182">
        <v>22936</v>
      </c>
      <c r="C127" s="40" t="s">
        <v>190</v>
      </c>
      <c r="D127" s="73" t="s">
        <v>220</v>
      </c>
      <c r="E127" s="40" t="s">
        <v>501</v>
      </c>
      <c r="F127" s="41">
        <v>1</v>
      </c>
      <c r="G127" s="250" t="s">
        <v>3</v>
      </c>
      <c r="H127" s="250">
        <v>480</v>
      </c>
      <c r="I127" s="61">
        <f t="shared" si="2"/>
        <v>480</v>
      </c>
      <c r="J127" s="43" t="s">
        <v>940</v>
      </c>
      <c r="K127" s="40">
        <v>0</v>
      </c>
      <c r="L127" s="56" t="s">
        <v>937</v>
      </c>
      <c r="N127" s="51"/>
      <c r="O127" s="5"/>
    </row>
    <row r="128" spans="1:15" ht="18" customHeight="1" x14ac:dyDescent="0.3">
      <c r="A128" s="45">
        <v>45307</v>
      </c>
      <c r="B128" s="36"/>
      <c r="C128" s="40" t="s">
        <v>193</v>
      </c>
      <c r="D128" s="36" t="s">
        <v>401</v>
      </c>
      <c r="E128" s="36" t="s">
        <v>366</v>
      </c>
      <c r="F128" s="41">
        <v>2</v>
      </c>
      <c r="G128" s="250" t="s">
        <v>13</v>
      </c>
      <c r="H128" s="250">
        <v>825</v>
      </c>
      <c r="I128" s="61">
        <f t="shared" si="2"/>
        <v>1650</v>
      </c>
      <c r="J128" s="42" t="s">
        <v>935</v>
      </c>
      <c r="K128" s="195">
        <v>120</v>
      </c>
      <c r="L128" s="12" t="s">
        <v>939</v>
      </c>
      <c r="N128" s="51"/>
      <c r="O128" s="5"/>
    </row>
    <row r="129" spans="1:22" ht="18" customHeight="1" x14ac:dyDescent="0.3">
      <c r="A129" s="45">
        <v>45307</v>
      </c>
      <c r="B129" s="36"/>
      <c r="C129" s="40" t="s">
        <v>193</v>
      </c>
      <c r="D129" s="40" t="s">
        <v>409</v>
      </c>
      <c r="E129" s="40" t="s">
        <v>110</v>
      </c>
      <c r="F129" s="41">
        <v>4</v>
      </c>
      <c r="G129" s="250" t="s">
        <v>0</v>
      </c>
      <c r="H129" s="250">
        <v>140</v>
      </c>
      <c r="I129" s="61">
        <f t="shared" si="2"/>
        <v>560</v>
      </c>
      <c r="J129" s="42" t="s">
        <v>935</v>
      </c>
      <c r="K129" s="247">
        <v>32</v>
      </c>
      <c r="L129" s="14" t="s">
        <v>936</v>
      </c>
      <c r="N129" s="51"/>
      <c r="O129" s="5"/>
    </row>
    <row r="130" spans="1:22" ht="18" customHeight="1" x14ac:dyDescent="0.3">
      <c r="A130" s="45">
        <v>45307</v>
      </c>
      <c r="B130" s="182">
        <v>22937</v>
      </c>
      <c r="C130" s="12" t="s">
        <v>502</v>
      </c>
      <c r="D130" s="251" t="s">
        <v>503</v>
      </c>
      <c r="E130" s="40" t="s">
        <v>504</v>
      </c>
      <c r="F130" s="41">
        <v>50</v>
      </c>
      <c r="G130" s="42" t="s">
        <v>2</v>
      </c>
      <c r="H130" s="42">
        <v>75</v>
      </c>
      <c r="I130" s="61">
        <f t="shared" si="2"/>
        <v>3750</v>
      </c>
      <c r="J130" s="42" t="s">
        <v>935</v>
      </c>
      <c r="K130" s="247">
        <v>59</v>
      </c>
      <c r="L130" s="14" t="s">
        <v>938</v>
      </c>
      <c r="N130" s="51"/>
      <c r="O130" s="5"/>
    </row>
    <row r="131" spans="1:22" ht="18" customHeight="1" x14ac:dyDescent="0.3">
      <c r="A131" s="45">
        <v>45308</v>
      </c>
      <c r="B131" s="36"/>
      <c r="C131" s="40" t="s">
        <v>62</v>
      </c>
      <c r="D131" s="40" t="s">
        <v>122</v>
      </c>
      <c r="E131" s="40" t="s">
        <v>505</v>
      </c>
      <c r="F131" s="41">
        <v>10.199999999999999</v>
      </c>
      <c r="G131" s="250" t="s">
        <v>2</v>
      </c>
      <c r="H131" s="250">
        <v>180</v>
      </c>
      <c r="I131" s="61">
        <f t="shared" si="2"/>
        <v>1835.9999999999998</v>
      </c>
      <c r="J131" s="42" t="s">
        <v>935</v>
      </c>
      <c r="K131" s="247">
        <v>110</v>
      </c>
      <c r="L131" s="12" t="s">
        <v>939</v>
      </c>
    </row>
    <row r="132" spans="1:22" ht="18" customHeight="1" x14ac:dyDescent="0.3">
      <c r="A132" s="45">
        <v>45308</v>
      </c>
      <c r="B132" s="36"/>
      <c r="C132" s="40" t="s">
        <v>319</v>
      </c>
      <c r="D132" s="36" t="s">
        <v>506</v>
      </c>
      <c r="E132" s="36" t="s">
        <v>366</v>
      </c>
      <c r="F132" s="41">
        <v>1</v>
      </c>
      <c r="G132" s="250" t="s">
        <v>13</v>
      </c>
      <c r="H132" s="250">
        <v>825</v>
      </c>
      <c r="I132" s="61">
        <f t="shared" si="2"/>
        <v>825</v>
      </c>
      <c r="J132" s="42" t="s">
        <v>935</v>
      </c>
      <c r="K132" s="247">
        <v>33</v>
      </c>
      <c r="L132" s="14" t="s">
        <v>938</v>
      </c>
    </row>
    <row r="133" spans="1:22" ht="18" customHeight="1" x14ac:dyDescent="0.3">
      <c r="A133" s="45">
        <v>45308</v>
      </c>
      <c r="B133" s="36">
        <v>22942</v>
      </c>
      <c r="C133" s="12" t="s">
        <v>40</v>
      </c>
      <c r="D133" s="12" t="s">
        <v>125</v>
      </c>
      <c r="E133" s="12" t="s">
        <v>507</v>
      </c>
      <c r="F133" s="39">
        <v>20</v>
      </c>
      <c r="G133" s="39" t="s">
        <v>6</v>
      </c>
      <c r="H133" s="39">
        <v>46</v>
      </c>
      <c r="I133" s="61">
        <f t="shared" si="2"/>
        <v>920</v>
      </c>
      <c r="J133" s="42" t="s">
        <v>935</v>
      </c>
      <c r="K133" s="247">
        <v>15</v>
      </c>
      <c r="L133" s="14" t="s">
        <v>938</v>
      </c>
    </row>
    <row r="134" spans="1:22" ht="18" customHeight="1" x14ac:dyDescent="0.3">
      <c r="A134" s="45">
        <v>45308</v>
      </c>
      <c r="B134" s="182">
        <v>22944</v>
      </c>
      <c r="C134" s="252" t="s">
        <v>88</v>
      </c>
      <c r="D134" s="73" t="s">
        <v>255</v>
      </c>
      <c r="E134" s="12" t="s">
        <v>508</v>
      </c>
      <c r="F134" s="104">
        <v>350</v>
      </c>
      <c r="G134" s="105" t="s">
        <v>2</v>
      </c>
      <c r="H134" s="74">
        <v>11</v>
      </c>
      <c r="I134" s="61">
        <f t="shared" si="2"/>
        <v>3850</v>
      </c>
      <c r="J134" s="42" t="s">
        <v>935</v>
      </c>
      <c r="K134" s="198">
        <v>210</v>
      </c>
      <c r="L134" s="184" t="s">
        <v>939</v>
      </c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</row>
    <row r="135" spans="1:22" ht="18" customHeight="1" x14ac:dyDescent="0.3">
      <c r="A135" s="45">
        <v>45308</v>
      </c>
      <c r="B135" s="182">
        <v>22944</v>
      </c>
      <c r="C135" s="252" t="s">
        <v>88</v>
      </c>
      <c r="D135" s="73" t="s">
        <v>255</v>
      </c>
      <c r="E135" s="12" t="s">
        <v>509</v>
      </c>
      <c r="F135" s="104">
        <v>50</v>
      </c>
      <c r="G135" s="105" t="s">
        <v>2</v>
      </c>
      <c r="H135" s="74">
        <v>9</v>
      </c>
      <c r="I135" s="61">
        <f t="shared" si="2"/>
        <v>450</v>
      </c>
      <c r="J135" s="42" t="s">
        <v>935</v>
      </c>
      <c r="K135" s="199"/>
      <c r="L135" s="186"/>
    </row>
    <row r="136" spans="1:22" ht="18" customHeight="1" x14ac:dyDescent="0.3">
      <c r="A136" s="45">
        <v>45309</v>
      </c>
      <c r="B136" s="182">
        <v>22944</v>
      </c>
      <c r="C136" s="252" t="s">
        <v>88</v>
      </c>
      <c r="D136" s="73" t="s">
        <v>510</v>
      </c>
      <c r="E136" s="12" t="s">
        <v>511</v>
      </c>
      <c r="F136" s="106">
        <v>100</v>
      </c>
      <c r="G136" s="253" t="s">
        <v>10</v>
      </c>
      <c r="H136" s="253">
        <v>1</v>
      </c>
      <c r="I136" s="61">
        <f t="shared" si="2"/>
        <v>100</v>
      </c>
      <c r="J136" s="42" t="s">
        <v>935</v>
      </c>
      <c r="K136" s="199"/>
      <c r="L136" s="186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</row>
    <row r="137" spans="1:22" ht="18" customHeight="1" x14ac:dyDescent="0.3">
      <c r="A137" s="45">
        <v>45309</v>
      </c>
      <c r="B137" s="182">
        <v>22944</v>
      </c>
      <c r="C137" s="252" t="s">
        <v>88</v>
      </c>
      <c r="D137" s="73" t="s">
        <v>510</v>
      </c>
      <c r="E137" s="12" t="s">
        <v>512</v>
      </c>
      <c r="F137" s="106">
        <v>10</v>
      </c>
      <c r="G137" s="253" t="s">
        <v>10</v>
      </c>
      <c r="H137" s="253">
        <v>1</v>
      </c>
      <c r="I137" s="61">
        <f t="shared" si="2"/>
        <v>10</v>
      </c>
      <c r="J137" s="42" t="s">
        <v>935</v>
      </c>
      <c r="K137" s="199"/>
      <c r="L137" s="186"/>
    </row>
    <row r="138" spans="1:22" ht="18" customHeight="1" x14ac:dyDescent="0.3">
      <c r="A138" s="45">
        <v>45309</v>
      </c>
      <c r="B138" s="182">
        <v>22944</v>
      </c>
      <c r="C138" s="252" t="s">
        <v>88</v>
      </c>
      <c r="D138" s="73" t="s">
        <v>363</v>
      </c>
      <c r="E138" s="12" t="s">
        <v>513</v>
      </c>
      <c r="F138" s="106">
        <v>9</v>
      </c>
      <c r="G138" s="253" t="s">
        <v>148</v>
      </c>
      <c r="H138" s="253">
        <v>589</v>
      </c>
      <c r="I138" s="61">
        <f t="shared" si="2"/>
        <v>5301</v>
      </c>
      <c r="J138" s="42" t="s">
        <v>935</v>
      </c>
      <c r="K138" s="199"/>
      <c r="L138" s="186"/>
    </row>
    <row r="139" spans="1:22" ht="18" customHeight="1" x14ac:dyDescent="0.3">
      <c r="A139" s="45">
        <v>45309</v>
      </c>
      <c r="B139" s="182">
        <v>22944</v>
      </c>
      <c r="C139" s="252" t="s">
        <v>88</v>
      </c>
      <c r="D139" s="73" t="s">
        <v>230</v>
      </c>
      <c r="E139" s="12" t="s">
        <v>110</v>
      </c>
      <c r="F139" s="106">
        <v>3</v>
      </c>
      <c r="G139" s="253" t="s">
        <v>0</v>
      </c>
      <c r="H139" s="253">
        <v>415</v>
      </c>
      <c r="I139" s="61">
        <f t="shared" si="2"/>
        <v>1245</v>
      </c>
      <c r="J139" s="42" t="s">
        <v>935</v>
      </c>
      <c r="K139" s="199"/>
      <c r="L139" s="186"/>
    </row>
    <row r="140" spans="1:22" ht="18" customHeight="1" x14ac:dyDescent="0.3">
      <c r="A140" s="45">
        <v>45309</v>
      </c>
      <c r="B140" s="182">
        <v>22944</v>
      </c>
      <c r="C140" s="252" t="s">
        <v>88</v>
      </c>
      <c r="D140" s="73" t="s">
        <v>1</v>
      </c>
      <c r="E140" s="12" t="s">
        <v>514</v>
      </c>
      <c r="F140" s="106">
        <v>100</v>
      </c>
      <c r="G140" s="253" t="s">
        <v>2</v>
      </c>
      <c r="H140" s="253">
        <v>18</v>
      </c>
      <c r="I140" s="61">
        <f t="shared" si="2"/>
        <v>1800</v>
      </c>
      <c r="J140" s="42" t="s">
        <v>935</v>
      </c>
      <c r="K140" s="199"/>
      <c r="L140" s="186"/>
    </row>
    <row r="141" spans="1:22" ht="18" customHeight="1" x14ac:dyDescent="0.3">
      <c r="A141" s="45">
        <v>45309</v>
      </c>
      <c r="B141" s="36">
        <v>22944</v>
      </c>
      <c r="C141" s="252" t="s">
        <v>88</v>
      </c>
      <c r="D141" s="73" t="s">
        <v>515</v>
      </c>
      <c r="E141" s="12" t="s">
        <v>110</v>
      </c>
      <c r="F141" s="106">
        <v>5</v>
      </c>
      <c r="G141" s="253" t="s">
        <v>0</v>
      </c>
      <c r="H141" s="253">
        <v>415</v>
      </c>
      <c r="I141" s="61">
        <f t="shared" si="2"/>
        <v>2075</v>
      </c>
      <c r="J141" s="42" t="s">
        <v>935</v>
      </c>
      <c r="K141" s="200"/>
      <c r="L141" s="188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</row>
    <row r="142" spans="1:22" ht="18" customHeight="1" x14ac:dyDescent="0.3">
      <c r="A142" s="45">
        <v>45309</v>
      </c>
      <c r="B142" s="36"/>
      <c r="C142" s="73" t="s">
        <v>374</v>
      </c>
      <c r="D142" s="36" t="s">
        <v>84</v>
      </c>
      <c r="E142" s="12" t="s">
        <v>354</v>
      </c>
      <c r="F142" s="106">
        <v>7.6</v>
      </c>
      <c r="G142" s="253" t="s">
        <v>2</v>
      </c>
      <c r="H142" s="253">
        <v>397.8</v>
      </c>
      <c r="I142" s="61">
        <f t="shared" si="2"/>
        <v>3023.2799999999997</v>
      </c>
      <c r="J142" s="42" t="s">
        <v>935</v>
      </c>
      <c r="K142" s="247">
        <v>90</v>
      </c>
      <c r="L142" s="12" t="s">
        <v>939</v>
      </c>
    </row>
    <row r="143" spans="1:22" ht="18" customHeight="1" x14ac:dyDescent="0.3">
      <c r="A143" s="66">
        <v>45309</v>
      </c>
      <c r="B143" s="182">
        <v>22943</v>
      </c>
      <c r="C143" s="254" t="s">
        <v>312</v>
      </c>
      <c r="D143" s="44" t="s">
        <v>516</v>
      </c>
      <c r="E143" s="44" t="s">
        <v>240</v>
      </c>
      <c r="F143" s="107">
        <v>15.2</v>
      </c>
      <c r="G143" s="255" t="s">
        <v>2</v>
      </c>
      <c r="H143" s="255">
        <v>738</v>
      </c>
      <c r="I143" s="61">
        <f t="shared" si="2"/>
        <v>11217.6</v>
      </c>
      <c r="J143" s="42" t="s">
        <v>935</v>
      </c>
      <c r="K143" s="198">
        <v>320</v>
      </c>
      <c r="L143" s="184" t="s">
        <v>939</v>
      </c>
    </row>
    <row r="144" spans="1:22" ht="18" customHeight="1" x14ac:dyDescent="0.3">
      <c r="A144" s="66">
        <v>45309</v>
      </c>
      <c r="B144" s="40"/>
      <c r="C144" s="254" t="s">
        <v>312</v>
      </c>
      <c r="D144" s="44" t="s">
        <v>449</v>
      </c>
      <c r="E144" s="44" t="s">
        <v>240</v>
      </c>
      <c r="F144" s="107">
        <v>15.2</v>
      </c>
      <c r="G144" s="255" t="s">
        <v>2</v>
      </c>
      <c r="H144" s="255">
        <v>180</v>
      </c>
      <c r="I144" s="61">
        <f t="shared" si="2"/>
        <v>2736</v>
      </c>
      <c r="J144" s="42" t="s">
        <v>935</v>
      </c>
      <c r="K144" s="200"/>
      <c r="L144" s="188"/>
    </row>
    <row r="145" spans="1:12" ht="18" customHeight="1" x14ac:dyDescent="0.3">
      <c r="A145" s="66">
        <v>45309</v>
      </c>
      <c r="B145" s="182">
        <v>22945</v>
      </c>
      <c r="C145" s="12" t="s">
        <v>517</v>
      </c>
      <c r="D145" s="12" t="s">
        <v>129</v>
      </c>
      <c r="E145" s="12" t="s">
        <v>518</v>
      </c>
      <c r="F145" s="107">
        <v>2</v>
      </c>
      <c r="G145" s="255" t="s">
        <v>6</v>
      </c>
      <c r="H145" s="255">
        <f>6.05*8.4+6</f>
        <v>56.82</v>
      </c>
      <c r="I145" s="61">
        <f t="shared" si="2"/>
        <v>113.64</v>
      </c>
      <c r="J145" s="43" t="s">
        <v>940</v>
      </c>
      <c r="K145" s="40">
        <v>0</v>
      </c>
      <c r="L145" s="14" t="s">
        <v>937</v>
      </c>
    </row>
    <row r="146" spans="1:12" ht="18" customHeight="1" x14ac:dyDescent="0.3">
      <c r="A146" s="66">
        <v>45309</v>
      </c>
      <c r="B146" s="40"/>
      <c r="C146" s="40" t="s">
        <v>112</v>
      </c>
      <c r="D146" s="36" t="s">
        <v>408</v>
      </c>
      <c r="E146" s="40" t="s">
        <v>113</v>
      </c>
      <c r="F146" s="46">
        <v>10</v>
      </c>
      <c r="G146" s="46" t="s">
        <v>29</v>
      </c>
      <c r="H146" s="46">
        <v>83</v>
      </c>
      <c r="I146" s="61">
        <f t="shared" si="2"/>
        <v>830</v>
      </c>
      <c r="J146" s="43" t="s">
        <v>940</v>
      </c>
      <c r="K146" s="40">
        <v>0</v>
      </c>
      <c r="L146" s="14" t="s">
        <v>937</v>
      </c>
    </row>
    <row r="147" spans="1:12" ht="18" customHeight="1" x14ac:dyDescent="0.3">
      <c r="A147" s="66">
        <v>45309</v>
      </c>
      <c r="B147" s="40"/>
      <c r="C147" s="12" t="s">
        <v>296</v>
      </c>
      <c r="D147" s="36" t="s">
        <v>479</v>
      </c>
      <c r="E147" s="167" t="s">
        <v>311</v>
      </c>
      <c r="F147" s="41">
        <v>1</v>
      </c>
      <c r="G147" s="41" t="s">
        <v>20</v>
      </c>
      <c r="H147" s="41">
        <v>1147.5</v>
      </c>
      <c r="I147" s="61">
        <f t="shared" si="2"/>
        <v>1147.5</v>
      </c>
      <c r="J147" s="43" t="s">
        <v>940</v>
      </c>
      <c r="K147" s="40">
        <v>0</v>
      </c>
      <c r="L147" s="14" t="s">
        <v>937</v>
      </c>
    </row>
    <row r="148" spans="1:12" ht="18" customHeight="1" x14ac:dyDescent="0.3">
      <c r="A148" s="66">
        <v>45309</v>
      </c>
      <c r="B148" s="182">
        <v>22946</v>
      </c>
      <c r="C148" s="40" t="s">
        <v>519</v>
      </c>
      <c r="D148" s="40" t="s">
        <v>139</v>
      </c>
      <c r="E148" s="40" t="s">
        <v>366</v>
      </c>
      <c r="F148" s="93">
        <v>1</v>
      </c>
      <c r="G148" s="94" t="s">
        <v>13</v>
      </c>
      <c r="H148" s="256">
        <v>1840</v>
      </c>
      <c r="I148" s="61">
        <f t="shared" si="2"/>
        <v>1840</v>
      </c>
      <c r="J148" s="42" t="s">
        <v>935</v>
      </c>
      <c r="K148" s="198">
        <v>130</v>
      </c>
      <c r="L148" s="184" t="s">
        <v>939</v>
      </c>
    </row>
    <row r="149" spans="1:12" ht="18" customHeight="1" x14ac:dyDescent="0.3">
      <c r="A149" s="66">
        <v>45309</v>
      </c>
      <c r="B149" s="40"/>
      <c r="C149" s="36" t="s">
        <v>519</v>
      </c>
      <c r="D149" s="36" t="s">
        <v>139</v>
      </c>
      <c r="E149" s="36" t="s">
        <v>366</v>
      </c>
      <c r="F149" s="78">
        <v>1</v>
      </c>
      <c r="G149" s="79" t="s">
        <v>13</v>
      </c>
      <c r="H149" s="256">
        <v>1840</v>
      </c>
      <c r="I149" s="61">
        <f t="shared" si="2"/>
        <v>1840</v>
      </c>
      <c r="J149" s="42" t="s">
        <v>935</v>
      </c>
      <c r="K149" s="200"/>
      <c r="L149" s="188"/>
    </row>
    <row r="150" spans="1:12" ht="18" customHeight="1" x14ac:dyDescent="0.3">
      <c r="A150" s="66">
        <v>45310</v>
      </c>
      <c r="B150" s="40"/>
      <c r="C150" s="254" t="s">
        <v>317</v>
      </c>
      <c r="D150" s="40" t="s">
        <v>412</v>
      </c>
      <c r="E150" s="40" t="s">
        <v>520</v>
      </c>
      <c r="F150" s="42">
        <v>10.4</v>
      </c>
      <c r="G150" s="250" t="s">
        <v>2</v>
      </c>
      <c r="H150" s="250">
        <v>180</v>
      </c>
      <c r="I150" s="61">
        <f t="shared" si="2"/>
        <v>1872</v>
      </c>
      <c r="J150" s="42" t="s">
        <v>935</v>
      </c>
      <c r="K150" s="225">
        <v>110</v>
      </c>
      <c r="L150" s="44" t="s">
        <v>939</v>
      </c>
    </row>
    <row r="151" spans="1:12" ht="18" customHeight="1" x14ac:dyDescent="0.3">
      <c r="A151" s="45">
        <v>45310</v>
      </c>
      <c r="B151" s="182">
        <v>22949</v>
      </c>
      <c r="C151" s="44" t="s">
        <v>326</v>
      </c>
      <c r="D151" s="44" t="s">
        <v>125</v>
      </c>
      <c r="E151" s="19" t="s">
        <v>521</v>
      </c>
      <c r="F151" s="42">
        <v>8</v>
      </c>
      <c r="G151" s="250" t="s">
        <v>6</v>
      </c>
      <c r="H151" s="250">
        <v>27.52</v>
      </c>
      <c r="I151" s="61">
        <f t="shared" si="2"/>
        <v>220.16</v>
      </c>
      <c r="J151" s="43" t="s">
        <v>940</v>
      </c>
      <c r="K151" s="40">
        <v>0</v>
      </c>
      <c r="L151" s="14" t="s">
        <v>937</v>
      </c>
    </row>
    <row r="152" spans="1:12" ht="18" customHeight="1" x14ac:dyDescent="0.3">
      <c r="A152" s="66">
        <v>45310</v>
      </c>
      <c r="B152" s="40"/>
      <c r="C152" s="40" t="s">
        <v>54</v>
      </c>
      <c r="D152" s="36" t="s">
        <v>479</v>
      </c>
      <c r="E152" s="40" t="s">
        <v>138</v>
      </c>
      <c r="F152" s="41">
        <v>6</v>
      </c>
      <c r="G152" s="42" t="s">
        <v>20</v>
      </c>
      <c r="H152" s="42">
        <v>1147.5</v>
      </c>
      <c r="I152" s="61">
        <f t="shared" si="2"/>
        <v>6885</v>
      </c>
      <c r="J152" s="43" t="s">
        <v>940</v>
      </c>
      <c r="K152" s="40">
        <v>0</v>
      </c>
      <c r="L152" s="14" t="s">
        <v>937</v>
      </c>
    </row>
    <row r="153" spans="1:12" ht="18" customHeight="1" x14ac:dyDescent="0.3">
      <c r="A153" s="66">
        <v>45310</v>
      </c>
      <c r="B153" s="40"/>
      <c r="C153" s="44" t="s">
        <v>327</v>
      </c>
      <c r="D153" s="40" t="s">
        <v>122</v>
      </c>
      <c r="E153" s="40" t="s">
        <v>208</v>
      </c>
      <c r="F153" s="41">
        <v>45</v>
      </c>
      <c r="G153" s="42" t="s">
        <v>2</v>
      </c>
      <c r="H153" s="42">
        <v>180</v>
      </c>
      <c r="I153" s="61">
        <f t="shared" si="2"/>
        <v>8100</v>
      </c>
      <c r="J153" s="42" t="s">
        <v>935</v>
      </c>
      <c r="K153" s="247">
        <v>350</v>
      </c>
      <c r="L153" s="44" t="s">
        <v>939</v>
      </c>
    </row>
    <row r="154" spans="1:12" ht="18" customHeight="1" x14ac:dyDescent="0.3">
      <c r="A154" s="66">
        <v>45310</v>
      </c>
      <c r="B154" s="12"/>
      <c r="C154" s="12" t="s">
        <v>411</v>
      </c>
      <c r="D154" s="12" t="s">
        <v>522</v>
      </c>
      <c r="E154" s="12" t="s">
        <v>523</v>
      </c>
      <c r="F154" s="41">
        <v>30</v>
      </c>
      <c r="G154" s="42" t="s">
        <v>6</v>
      </c>
      <c r="H154" s="42">
        <v>11</v>
      </c>
      <c r="I154" s="61">
        <f t="shared" si="2"/>
        <v>330</v>
      </c>
      <c r="J154" s="42" t="s">
        <v>935</v>
      </c>
      <c r="K154" s="195"/>
      <c r="L154" s="12" t="s">
        <v>946</v>
      </c>
    </row>
    <row r="155" spans="1:12" ht="18" customHeight="1" x14ac:dyDescent="0.3">
      <c r="A155" s="66">
        <v>45310</v>
      </c>
      <c r="B155" s="40"/>
      <c r="C155" s="44" t="s">
        <v>337</v>
      </c>
      <c r="D155" s="36" t="s">
        <v>506</v>
      </c>
      <c r="E155" s="40" t="s">
        <v>199</v>
      </c>
      <c r="F155" s="41">
        <v>1</v>
      </c>
      <c r="G155" s="42" t="s">
        <v>13</v>
      </c>
      <c r="H155" s="42">
        <v>825</v>
      </c>
      <c r="I155" s="61">
        <f t="shared" si="2"/>
        <v>825</v>
      </c>
      <c r="J155" s="42" t="s">
        <v>935</v>
      </c>
      <c r="K155" s="225">
        <v>80</v>
      </c>
      <c r="L155" s="44" t="s">
        <v>939</v>
      </c>
    </row>
    <row r="156" spans="1:12" ht="18" customHeight="1" x14ac:dyDescent="0.3">
      <c r="A156" s="66">
        <v>45310</v>
      </c>
      <c r="B156" s="40"/>
      <c r="C156" s="12" t="s">
        <v>436</v>
      </c>
      <c r="D156" s="36" t="s">
        <v>506</v>
      </c>
      <c r="E156" s="40" t="s">
        <v>199</v>
      </c>
      <c r="F156" s="41">
        <v>2</v>
      </c>
      <c r="G156" s="42" t="s">
        <v>13</v>
      </c>
      <c r="H156" s="42">
        <v>825</v>
      </c>
      <c r="I156" s="61">
        <f t="shared" si="2"/>
        <v>1650</v>
      </c>
      <c r="J156" s="42" t="s">
        <v>935</v>
      </c>
      <c r="K156" s="225">
        <v>110</v>
      </c>
      <c r="L156" s="44" t="s">
        <v>939</v>
      </c>
    </row>
    <row r="157" spans="1:12" s="6" customFormat="1" ht="18" customHeight="1" x14ac:dyDescent="0.3">
      <c r="A157" s="30">
        <v>45312</v>
      </c>
      <c r="B157" s="31"/>
      <c r="C157" s="20" t="s">
        <v>341</v>
      </c>
      <c r="D157" s="31" t="s">
        <v>135</v>
      </c>
      <c r="E157" s="31" t="s">
        <v>199</v>
      </c>
      <c r="F157" s="61">
        <v>1</v>
      </c>
      <c r="G157" s="61" t="s">
        <v>13</v>
      </c>
      <c r="H157" s="61">
        <v>825</v>
      </c>
      <c r="I157" s="61">
        <f t="shared" si="2"/>
        <v>825</v>
      </c>
      <c r="J157" s="61" t="s">
        <v>935</v>
      </c>
      <c r="K157" s="31"/>
      <c r="L157" s="20" t="s">
        <v>936</v>
      </c>
    </row>
    <row r="158" spans="1:12" s="3" customFormat="1" ht="18" customHeight="1" x14ac:dyDescent="0.3">
      <c r="A158" s="57">
        <v>45313</v>
      </c>
      <c r="B158" s="257">
        <v>22951</v>
      </c>
      <c r="C158" s="25" t="s">
        <v>524</v>
      </c>
      <c r="D158" s="25" t="s">
        <v>355</v>
      </c>
      <c r="E158" s="25" t="s">
        <v>100</v>
      </c>
      <c r="F158" s="54">
        <v>2</v>
      </c>
      <c r="G158" s="258" t="s">
        <v>148</v>
      </c>
      <c r="H158" s="258">
        <v>640</v>
      </c>
      <c r="I158" s="54">
        <f t="shared" si="2"/>
        <v>1280</v>
      </c>
      <c r="J158" s="54" t="s">
        <v>940</v>
      </c>
      <c r="K158" s="40">
        <v>0</v>
      </c>
      <c r="L158" s="14" t="s">
        <v>937</v>
      </c>
    </row>
    <row r="159" spans="1:12" s="3" customFormat="1" ht="18" customHeight="1" x14ac:dyDescent="0.3">
      <c r="A159" s="57">
        <v>45313</v>
      </c>
      <c r="B159" s="257">
        <v>22952</v>
      </c>
      <c r="C159" s="25" t="s">
        <v>525</v>
      </c>
      <c r="D159" s="25" t="s">
        <v>355</v>
      </c>
      <c r="E159" s="25" t="s">
        <v>100</v>
      </c>
      <c r="F159" s="54">
        <v>2</v>
      </c>
      <c r="G159" s="258" t="s">
        <v>148</v>
      </c>
      <c r="H159" s="258">
        <v>640</v>
      </c>
      <c r="I159" s="54">
        <f t="shared" si="2"/>
        <v>1280</v>
      </c>
      <c r="J159" s="54" t="s">
        <v>940</v>
      </c>
      <c r="K159" s="40">
        <v>0</v>
      </c>
      <c r="L159" s="14" t="s">
        <v>937</v>
      </c>
    </row>
    <row r="160" spans="1:12" ht="18" customHeight="1" x14ac:dyDescent="0.3">
      <c r="A160" s="45">
        <v>45313</v>
      </c>
      <c r="B160" s="182">
        <v>22953</v>
      </c>
      <c r="C160" s="12" t="s">
        <v>526</v>
      </c>
      <c r="D160" s="12" t="s">
        <v>527</v>
      </c>
      <c r="E160" s="12" t="s">
        <v>528</v>
      </c>
      <c r="F160" s="42">
        <v>10.4</v>
      </c>
      <c r="G160" s="250" t="s">
        <v>2</v>
      </c>
      <c r="H160" s="250">
        <v>187</v>
      </c>
      <c r="I160" s="61">
        <f t="shared" si="2"/>
        <v>1944.8</v>
      </c>
      <c r="J160" s="42" t="s">
        <v>935</v>
      </c>
      <c r="K160" s="260">
        <v>180</v>
      </c>
      <c r="L160" s="184" t="s">
        <v>939</v>
      </c>
    </row>
    <row r="161" spans="1:22" ht="18" customHeight="1" x14ac:dyDescent="0.3">
      <c r="A161" s="45">
        <v>45313</v>
      </c>
      <c r="B161" s="182">
        <v>22958</v>
      </c>
      <c r="C161" s="12" t="s">
        <v>526</v>
      </c>
      <c r="D161" s="12" t="s">
        <v>527</v>
      </c>
      <c r="E161" s="12" t="s">
        <v>533</v>
      </c>
      <c r="F161" s="42">
        <v>5.2</v>
      </c>
      <c r="G161" s="250" t="s">
        <v>2</v>
      </c>
      <c r="H161" s="250">
        <v>187</v>
      </c>
      <c r="I161" s="61">
        <f t="shared" si="2"/>
        <v>972.4</v>
      </c>
      <c r="J161" s="42" t="s">
        <v>935</v>
      </c>
      <c r="K161" s="261"/>
      <c r="L161" s="188"/>
    </row>
    <row r="162" spans="1:22" s="3" customFormat="1" ht="18" customHeight="1" x14ac:dyDescent="0.3">
      <c r="A162" s="57">
        <v>45313</v>
      </c>
      <c r="B162" s="182">
        <v>22954</v>
      </c>
      <c r="C162" s="25" t="s">
        <v>184</v>
      </c>
      <c r="D162" s="25" t="s">
        <v>355</v>
      </c>
      <c r="E162" s="25" t="s">
        <v>100</v>
      </c>
      <c r="F162" s="54">
        <v>4</v>
      </c>
      <c r="G162" s="258" t="s">
        <v>148</v>
      </c>
      <c r="H162" s="258">
        <v>640</v>
      </c>
      <c r="I162" s="54">
        <f t="shared" si="2"/>
        <v>2560</v>
      </c>
      <c r="J162" s="54" t="s">
        <v>935</v>
      </c>
      <c r="K162" s="260">
        <v>450</v>
      </c>
      <c r="L162" s="184" t="s">
        <v>939</v>
      </c>
    </row>
    <row r="163" spans="1:22" ht="18" customHeight="1" x14ac:dyDescent="0.3">
      <c r="A163" s="45">
        <v>45313</v>
      </c>
      <c r="B163" s="36"/>
      <c r="C163" s="12" t="s">
        <v>184</v>
      </c>
      <c r="D163" s="36" t="s">
        <v>529</v>
      </c>
      <c r="E163" s="36" t="s">
        <v>240</v>
      </c>
      <c r="F163" s="108">
        <v>15.2</v>
      </c>
      <c r="G163" s="163" t="s">
        <v>2</v>
      </c>
      <c r="H163" s="163">
        <v>398.7</v>
      </c>
      <c r="I163" s="61">
        <f t="shared" si="2"/>
        <v>6060.24</v>
      </c>
      <c r="J163" s="42" t="s">
        <v>935</v>
      </c>
      <c r="K163" s="262"/>
      <c r="L163" s="186"/>
    </row>
    <row r="164" spans="1:22" ht="18" customHeight="1" x14ac:dyDescent="0.3">
      <c r="A164" s="45">
        <v>45313</v>
      </c>
      <c r="B164" s="36"/>
      <c r="C164" s="12" t="s">
        <v>184</v>
      </c>
      <c r="D164" s="36" t="s">
        <v>506</v>
      </c>
      <c r="E164" s="40" t="s">
        <v>199</v>
      </c>
      <c r="F164" s="41">
        <v>2</v>
      </c>
      <c r="G164" s="42" t="s">
        <v>13</v>
      </c>
      <c r="H164" s="42">
        <v>825</v>
      </c>
      <c r="I164" s="61">
        <f t="shared" si="2"/>
        <v>1650</v>
      </c>
      <c r="J164" s="42" t="s">
        <v>935</v>
      </c>
      <c r="K164" s="261"/>
      <c r="L164" s="188"/>
    </row>
    <row r="165" spans="1:22" ht="18" customHeight="1" x14ac:dyDescent="0.3">
      <c r="A165" s="45">
        <v>45313</v>
      </c>
      <c r="B165" s="182">
        <v>22955</v>
      </c>
      <c r="C165" s="12" t="s">
        <v>530</v>
      </c>
      <c r="D165" s="12" t="s">
        <v>125</v>
      </c>
      <c r="E165" s="12" t="s">
        <v>531</v>
      </c>
      <c r="F165" s="42">
        <v>30</v>
      </c>
      <c r="G165" s="250" t="s">
        <v>6</v>
      </c>
      <c r="H165" s="250">
        <v>23.125</v>
      </c>
      <c r="I165" s="61">
        <f t="shared" si="2"/>
        <v>693.75</v>
      </c>
      <c r="J165" s="42" t="s">
        <v>935</v>
      </c>
      <c r="K165" s="260">
        <v>90</v>
      </c>
      <c r="L165" s="184" t="s">
        <v>939</v>
      </c>
    </row>
    <row r="166" spans="1:22" ht="18" customHeight="1" x14ac:dyDescent="0.3">
      <c r="A166" s="45">
        <v>45313</v>
      </c>
      <c r="B166" s="182">
        <v>22955</v>
      </c>
      <c r="C166" s="12" t="s">
        <v>530</v>
      </c>
      <c r="D166" s="36" t="s">
        <v>51</v>
      </c>
      <c r="E166" s="36" t="s">
        <v>532</v>
      </c>
      <c r="F166" s="41">
        <v>6.8</v>
      </c>
      <c r="G166" s="42" t="s">
        <v>2</v>
      </c>
      <c r="H166" s="42">
        <v>167.5</v>
      </c>
      <c r="I166" s="61">
        <f t="shared" si="2"/>
        <v>1139</v>
      </c>
      <c r="J166" s="42" t="s">
        <v>935</v>
      </c>
      <c r="K166" s="261"/>
      <c r="L166" s="188"/>
    </row>
    <row r="167" spans="1:22" ht="18" customHeight="1" x14ac:dyDescent="0.3">
      <c r="A167" s="45">
        <v>45313</v>
      </c>
      <c r="B167" s="182">
        <v>22956</v>
      </c>
      <c r="C167" s="55" t="s">
        <v>239</v>
      </c>
      <c r="D167" s="40" t="s">
        <v>136</v>
      </c>
      <c r="E167" s="40" t="s">
        <v>534</v>
      </c>
      <c r="F167" s="42">
        <v>10</v>
      </c>
      <c r="G167" s="42" t="s">
        <v>12</v>
      </c>
      <c r="H167" s="42">
        <v>37</v>
      </c>
      <c r="I167" s="61">
        <f t="shared" si="2"/>
        <v>370</v>
      </c>
      <c r="J167" s="43" t="s">
        <v>940</v>
      </c>
      <c r="K167" s="190">
        <v>0</v>
      </c>
      <c r="L167" s="184" t="s">
        <v>937</v>
      </c>
    </row>
    <row r="168" spans="1:22" ht="18" customHeight="1" x14ac:dyDescent="0.3">
      <c r="A168" s="45">
        <v>45313</v>
      </c>
      <c r="B168" s="182">
        <v>22956</v>
      </c>
      <c r="C168" s="55" t="s">
        <v>239</v>
      </c>
      <c r="D168" s="40" t="s">
        <v>136</v>
      </c>
      <c r="E168" s="40" t="s">
        <v>535</v>
      </c>
      <c r="F168" s="42">
        <v>10</v>
      </c>
      <c r="G168" s="42" t="s">
        <v>12</v>
      </c>
      <c r="H168" s="42">
        <v>35</v>
      </c>
      <c r="I168" s="61">
        <f t="shared" si="2"/>
        <v>350</v>
      </c>
      <c r="J168" s="43" t="s">
        <v>940</v>
      </c>
      <c r="K168" s="192"/>
      <c r="L168" s="188"/>
    </row>
    <row r="169" spans="1:22" ht="18" customHeight="1" x14ac:dyDescent="0.3">
      <c r="A169" s="45">
        <v>45313</v>
      </c>
      <c r="B169" s="36"/>
      <c r="C169" s="44" t="s">
        <v>236</v>
      </c>
      <c r="D169" s="40" t="s">
        <v>479</v>
      </c>
      <c r="E169" s="40" t="s">
        <v>138</v>
      </c>
      <c r="F169" s="41">
        <v>5</v>
      </c>
      <c r="G169" s="42" t="s">
        <v>20</v>
      </c>
      <c r="H169" s="42">
        <v>1147.5</v>
      </c>
      <c r="I169" s="61">
        <f t="shared" si="2"/>
        <v>5737.5</v>
      </c>
      <c r="J169" s="42" t="s">
        <v>935</v>
      </c>
      <c r="K169" s="179">
        <v>170</v>
      </c>
      <c r="L169" s="7" t="s">
        <v>939</v>
      </c>
    </row>
    <row r="170" spans="1:22" ht="18" customHeight="1" x14ac:dyDescent="0.3">
      <c r="A170" s="45">
        <v>45313</v>
      </c>
      <c r="B170" s="182">
        <v>22961</v>
      </c>
      <c r="C170" s="12" t="s">
        <v>249</v>
      </c>
      <c r="D170" s="12" t="s">
        <v>125</v>
      </c>
      <c r="E170" s="12" t="s">
        <v>536</v>
      </c>
      <c r="F170" s="41">
        <v>6</v>
      </c>
      <c r="G170" s="250" t="s">
        <v>6</v>
      </c>
      <c r="H170" s="250">
        <f>0.63*6.4+6</f>
        <v>10.032</v>
      </c>
      <c r="I170" s="61">
        <f t="shared" si="2"/>
        <v>60.192</v>
      </c>
      <c r="J170" s="42" t="s">
        <v>935</v>
      </c>
      <c r="K170" s="195">
        <v>11</v>
      </c>
      <c r="L170" s="263" t="s">
        <v>938</v>
      </c>
      <c r="M170" s="264"/>
      <c r="N170" s="7"/>
      <c r="O170" s="87"/>
    </row>
    <row r="171" spans="1:22" s="6" customFormat="1" ht="18" customHeight="1" x14ac:dyDescent="0.3">
      <c r="A171" s="30">
        <v>45313</v>
      </c>
      <c r="B171" s="265">
        <v>22962</v>
      </c>
      <c r="C171" s="266" t="s">
        <v>88</v>
      </c>
      <c r="D171" s="267" t="s">
        <v>255</v>
      </c>
      <c r="E171" s="20" t="s">
        <v>545</v>
      </c>
      <c r="F171" s="110">
        <v>200</v>
      </c>
      <c r="G171" s="84" t="s">
        <v>2</v>
      </c>
      <c r="H171" s="84">
        <v>11</v>
      </c>
      <c r="I171" s="61">
        <f t="shared" si="2"/>
        <v>2200</v>
      </c>
      <c r="J171" s="268" t="s">
        <v>935</v>
      </c>
      <c r="K171" s="269">
        <v>110</v>
      </c>
      <c r="L171" s="270" t="s">
        <v>939</v>
      </c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</row>
    <row r="172" spans="1:22" s="6" customFormat="1" ht="18" customHeight="1" x14ac:dyDescent="0.3">
      <c r="A172" s="30">
        <v>45313</v>
      </c>
      <c r="B172" s="265">
        <v>22962</v>
      </c>
      <c r="C172" s="266" t="s">
        <v>88</v>
      </c>
      <c r="D172" s="267" t="s">
        <v>510</v>
      </c>
      <c r="E172" s="20" t="s">
        <v>511</v>
      </c>
      <c r="F172" s="111">
        <v>30</v>
      </c>
      <c r="G172" s="271" t="s">
        <v>10</v>
      </c>
      <c r="H172" s="271">
        <v>1</v>
      </c>
      <c r="I172" s="61">
        <f t="shared" si="2"/>
        <v>30</v>
      </c>
      <c r="J172" s="61" t="s">
        <v>935</v>
      </c>
      <c r="K172" s="272"/>
      <c r="L172" s="2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</row>
    <row r="173" spans="1:22" s="6" customFormat="1" ht="18" customHeight="1" x14ac:dyDescent="0.3">
      <c r="A173" s="30">
        <v>45313</v>
      </c>
      <c r="B173" s="265">
        <v>22962</v>
      </c>
      <c r="C173" s="266" t="s">
        <v>88</v>
      </c>
      <c r="D173" s="31" t="s">
        <v>157</v>
      </c>
      <c r="E173" s="31" t="s">
        <v>537</v>
      </c>
      <c r="F173" s="61">
        <v>100</v>
      </c>
      <c r="G173" s="61" t="s">
        <v>2</v>
      </c>
      <c r="H173" s="61">
        <v>4.8</v>
      </c>
      <c r="I173" s="61">
        <f t="shared" si="2"/>
        <v>480</v>
      </c>
      <c r="J173" s="61" t="s">
        <v>935</v>
      </c>
      <c r="K173" s="274"/>
      <c r="L173" s="275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</row>
    <row r="174" spans="1:22" ht="18" customHeight="1" x14ac:dyDescent="0.3">
      <c r="A174" s="45">
        <v>45313</v>
      </c>
      <c r="B174" s="36"/>
      <c r="C174" s="40" t="s">
        <v>312</v>
      </c>
      <c r="D174" s="36" t="s">
        <v>538</v>
      </c>
      <c r="E174" s="12" t="s">
        <v>110</v>
      </c>
      <c r="F174" s="41">
        <v>16</v>
      </c>
      <c r="G174" s="41" t="s">
        <v>0</v>
      </c>
      <c r="H174" s="41">
        <v>140</v>
      </c>
      <c r="I174" s="61">
        <f t="shared" si="2"/>
        <v>2240</v>
      </c>
      <c r="J174" s="42" t="s">
        <v>935</v>
      </c>
      <c r="K174" s="179"/>
      <c r="L174" s="7" t="s">
        <v>945</v>
      </c>
    </row>
    <row r="175" spans="1:22" ht="18" customHeight="1" x14ac:dyDescent="0.3">
      <c r="A175" s="45">
        <v>45314</v>
      </c>
      <c r="B175" s="265">
        <v>22963</v>
      </c>
      <c r="C175" s="36" t="s">
        <v>517</v>
      </c>
      <c r="D175" s="36" t="s">
        <v>129</v>
      </c>
      <c r="E175" s="36" t="s">
        <v>518</v>
      </c>
      <c r="F175" s="109">
        <v>42</v>
      </c>
      <c r="G175" s="276" t="s">
        <v>6</v>
      </c>
      <c r="H175" s="276">
        <f>6.05*8.4+6</f>
        <v>56.82</v>
      </c>
      <c r="I175" s="61">
        <f t="shared" si="2"/>
        <v>2386.44</v>
      </c>
      <c r="J175" s="43" t="s">
        <v>940</v>
      </c>
      <c r="K175" s="40">
        <v>0</v>
      </c>
      <c r="L175" s="14" t="s">
        <v>937</v>
      </c>
    </row>
    <row r="176" spans="1:22" ht="18" customHeight="1" x14ac:dyDescent="0.3">
      <c r="A176" s="45">
        <v>45314</v>
      </c>
      <c r="B176" s="265">
        <v>22964</v>
      </c>
      <c r="C176" s="36" t="s">
        <v>145</v>
      </c>
      <c r="D176" s="40" t="s">
        <v>146</v>
      </c>
      <c r="E176" s="40" t="s">
        <v>147</v>
      </c>
      <c r="F176" s="41">
        <v>4</v>
      </c>
      <c r="G176" s="42" t="s">
        <v>12</v>
      </c>
      <c r="H176" s="42">
        <v>34</v>
      </c>
      <c r="I176" s="61">
        <f t="shared" si="2"/>
        <v>136</v>
      </c>
      <c r="J176" s="43" t="s">
        <v>940</v>
      </c>
      <c r="K176" s="277">
        <v>0</v>
      </c>
      <c r="L176" s="184" t="s">
        <v>937</v>
      </c>
    </row>
    <row r="177" spans="1:12" ht="18" customHeight="1" x14ac:dyDescent="0.3">
      <c r="A177" s="45">
        <v>45314</v>
      </c>
      <c r="B177" s="265">
        <v>22964</v>
      </c>
      <c r="C177" s="36" t="s">
        <v>145</v>
      </c>
      <c r="D177" s="40" t="s">
        <v>146</v>
      </c>
      <c r="E177" s="40" t="s">
        <v>207</v>
      </c>
      <c r="F177" s="41">
        <v>4</v>
      </c>
      <c r="G177" s="42" t="s">
        <v>12</v>
      </c>
      <c r="H177" s="42">
        <v>49</v>
      </c>
      <c r="I177" s="61">
        <f t="shared" si="2"/>
        <v>196</v>
      </c>
      <c r="J177" s="43" t="s">
        <v>940</v>
      </c>
      <c r="K177" s="278"/>
      <c r="L177" s="186"/>
    </row>
    <row r="178" spans="1:12" ht="18" customHeight="1" x14ac:dyDescent="0.3">
      <c r="A178" s="45">
        <v>45314</v>
      </c>
      <c r="B178" s="40"/>
      <c r="C178" s="36" t="s">
        <v>145</v>
      </c>
      <c r="D178" s="40" t="s">
        <v>479</v>
      </c>
      <c r="E178" s="40" t="s">
        <v>138</v>
      </c>
      <c r="F178" s="41">
        <v>1</v>
      </c>
      <c r="G178" s="42" t="s">
        <v>20</v>
      </c>
      <c r="H178" s="42">
        <v>1147.5</v>
      </c>
      <c r="I178" s="61">
        <f t="shared" si="2"/>
        <v>1147.5</v>
      </c>
      <c r="J178" s="43" t="s">
        <v>940</v>
      </c>
      <c r="K178" s="279"/>
      <c r="L178" s="188"/>
    </row>
    <row r="179" spans="1:12" ht="18" customHeight="1" x14ac:dyDescent="0.3">
      <c r="A179" s="45">
        <v>45314</v>
      </c>
      <c r="B179" s="265">
        <v>22965</v>
      </c>
      <c r="C179" s="44" t="s">
        <v>326</v>
      </c>
      <c r="D179" s="40" t="s">
        <v>114</v>
      </c>
      <c r="E179" s="40" t="s">
        <v>539</v>
      </c>
      <c r="F179" s="41">
        <v>8</v>
      </c>
      <c r="G179" s="42" t="s">
        <v>6</v>
      </c>
      <c r="H179" s="42">
        <v>45.52</v>
      </c>
      <c r="I179" s="61">
        <f t="shared" si="2"/>
        <v>364.16</v>
      </c>
      <c r="J179" s="43" t="s">
        <v>940</v>
      </c>
      <c r="K179" s="190">
        <v>0</v>
      </c>
      <c r="L179" s="184" t="s">
        <v>937</v>
      </c>
    </row>
    <row r="180" spans="1:12" ht="18" customHeight="1" x14ac:dyDescent="0.3">
      <c r="A180" s="45">
        <v>45314</v>
      </c>
      <c r="B180" s="265">
        <v>22965</v>
      </c>
      <c r="C180" s="44" t="s">
        <v>326</v>
      </c>
      <c r="D180" s="40" t="s">
        <v>156</v>
      </c>
      <c r="E180" s="40" t="s">
        <v>425</v>
      </c>
      <c r="F180" s="41">
        <v>2</v>
      </c>
      <c r="G180" s="42" t="s">
        <v>6</v>
      </c>
      <c r="H180" s="42">
        <v>27.6</v>
      </c>
      <c r="I180" s="61">
        <f t="shared" ref="I180:I234" si="3">H180*F180</f>
        <v>55.2</v>
      </c>
      <c r="J180" s="43" t="s">
        <v>940</v>
      </c>
      <c r="K180" s="192"/>
      <c r="L180" s="188"/>
    </row>
    <row r="181" spans="1:12" ht="18" customHeight="1" x14ac:dyDescent="0.3">
      <c r="A181" s="45">
        <v>45314</v>
      </c>
      <c r="B181" s="40"/>
      <c r="C181" s="12" t="s">
        <v>540</v>
      </c>
      <c r="D181" s="36" t="s">
        <v>538</v>
      </c>
      <c r="E181" s="12" t="s">
        <v>110</v>
      </c>
      <c r="F181" s="41">
        <v>2</v>
      </c>
      <c r="G181" s="41" t="s">
        <v>0</v>
      </c>
      <c r="H181" s="41">
        <v>140</v>
      </c>
      <c r="I181" s="61">
        <f t="shared" si="3"/>
        <v>280</v>
      </c>
      <c r="J181" s="42" t="s">
        <v>935</v>
      </c>
      <c r="K181" s="195">
        <v>18</v>
      </c>
      <c r="L181" s="7" t="s">
        <v>936</v>
      </c>
    </row>
    <row r="182" spans="1:12" ht="18" customHeight="1" x14ac:dyDescent="0.3">
      <c r="A182" s="45">
        <v>45314</v>
      </c>
      <c r="B182" s="40"/>
      <c r="C182" s="73" t="s">
        <v>541</v>
      </c>
      <c r="D182" s="40" t="s">
        <v>449</v>
      </c>
      <c r="E182" s="40" t="s">
        <v>520</v>
      </c>
      <c r="F182" s="41">
        <v>10.4</v>
      </c>
      <c r="G182" s="42" t="s">
        <v>2</v>
      </c>
      <c r="H182" s="42">
        <v>180</v>
      </c>
      <c r="I182" s="61">
        <f t="shared" si="3"/>
        <v>1872</v>
      </c>
      <c r="J182" s="42" t="s">
        <v>935</v>
      </c>
      <c r="K182" s="179">
        <v>150</v>
      </c>
      <c r="L182" s="7" t="s">
        <v>939</v>
      </c>
    </row>
    <row r="183" spans="1:12" ht="18" customHeight="1" x14ac:dyDescent="0.3">
      <c r="A183" s="45">
        <v>45314</v>
      </c>
      <c r="B183" s="243">
        <v>22970</v>
      </c>
      <c r="C183" s="36" t="s">
        <v>460</v>
      </c>
      <c r="D183" s="40" t="s">
        <v>257</v>
      </c>
      <c r="E183" s="40" t="s">
        <v>542</v>
      </c>
      <c r="F183" s="41">
        <v>10</v>
      </c>
      <c r="G183" s="42" t="s">
        <v>2</v>
      </c>
      <c r="H183" s="42">
        <v>72</v>
      </c>
      <c r="I183" s="61">
        <f t="shared" si="3"/>
        <v>720</v>
      </c>
      <c r="J183" s="43" t="s">
        <v>940</v>
      </c>
      <c r="K183" s="40">
        <v>0</v>
      </c>
      <c r="L183" s="14" t="s">
        <v>937</v>
      </c>
    </row>
    <row r="184" spans="1:12" ht="18" customHeight="1" x14ac:dyDescent="0.3">
      <c r="A184" s="45">
        <v>45315</v>
      </c>
      <c r="B184" s="182">
        <v>22971</v>
      </c>
      <c r="C184" s="36" t="s">
        <v>352</v>
      </c>
      <c r="D184" s="36" t="s">
        <v>241</v>
      </c>
      <c r="E184" s="36" t="s">
        <v>543</v>
      </c>
      <c r="F184" s="41">
        <v>45</v>
      </c>
      <c r="G184" s="42" t="s">
        <v>12</v>
      </c>
      <c r="H184" s="42">
        <v>21</v>
      </c>
      <c r="I184" s="42">
        <f t="shared" si="3"/>
        <v>945</v>
      </c>
      <c r="J184" s="43" t="s">
        <v>940</v>
      </c>
      <c r="K184" s="40">
        <v>0</v>
      </c>
      <c r="L184" s="14" t="s">
        <v>937</v>
      </c>
    </row>
    <row r="185" spans="1:12" ht="18" customHeight="1" x14ac:dyDescent="0.3">
      <c r="A185" s="45">
        <v>45315</v>
      </c>
      <c r="B185" s="182">
        <v>22971</v>
      </c>
      <c r="C185" s="36" t="s">
        <v>352</v>
      </c>
      <c r="D185" s="36" t="s">
        <v>241</v>
      </c>
      <c r="E185" s="36" t="s">
        <v>544</v>
      </c>
      <c r="F185" s="41">
        <v>40</v>
      </c>
      <c r="G185" s="42" t="s">
        <v>12</v>
      </c>
      <c r="H185" s="42">
        <v>34</v>
      </c>
      <c r="I185" s="42">
        <f t="shared" si="3"/>
        <v>1360</v>
      </c>
      <c r="J185" s="43" t="s">
        <v>940</v>
      </c>
      <c r="K185" s="247">
        <v>48</v>
      </c>
      <c r="L185" s="14" t="s">
        <v>938</v>
      </c>
    </row>
    <row r="186" spans="1:12" ht="18" customHeight="1" x14ac:dyDescent="0.3">
      <c r="A186" s="45">
        <v>45315</v>
      </c>
      <c r="B186" s="182">
        <v>22972</v>
      </c>
      <c r="C186" s="36" t="s">
        <v>46</v>
      </c>
      <c r="D186" s="36" t="s">
        <v>125</v>
      </c>
      <c r="E186" s="36" t="s">
        <v>424</v>
      </c>
      <c r="F186" s="41">
        <v>11</v>
      </c>
      <c r="G186" s="250" t="s">
        <v>6</v>
      </c>
      <c r="H186" s="250">
        <v>10.128</v>
      </c>
      <c r="I186" s="250">
        <f t="shared" si="3"/>
        <v>111.408</v>
      </c>
      <c r="J186" s="42" t="s">
        <v>935</v>
      </c>
      <c r="K186" s="247">
        <v>8</v>
      </c>
      <c r="L186" s="14" t="s">
        <v>938</v>
      </c>
    </row>
    <row r="187" spans="1:12" ht="18" customHeight="1" x14ac:dyDescent="0.3">
      <c r="A187" s="45">
        <v>45315</v>
      </c>
      <c r="B187" s="182">
        <v>22974</v>
      </c>
      <c r="C187" s="40" t="s">
        <v>407</v>
      </c>
      <c r="D187" s="36" t="s">
        <v>36</v>
      </c>
      <c r="E187" s="36" t="s">
        <v>311</v>
      </c>
      <c r="F187" s="41">
        <v>1</v>
      </c>
      <c r="G187" s="42" t="s">
        <v>20</v>
      </c>
      <c r="H187" s="42">
        <v>1147.5</v>
      </c>
      <c r="I187" s="250">
        <f t="shared" si="3"/>
        <v>1147.5</v>
      </c>
      <c r="J187" s="43" t="s">
        <v>940</v>
      </c>
      <c r="K187" s="40">
        <v>0</v>
      </c>
      <c r="L187" s="14" t="s">
        <v>937</v>
      </c>
    </row>
    <row r="188" spans="1:12" s="3" customFormat="1" ht="18" customHeight="1" x14ac:dyDescent="0.3">
      <c r="A188" s="57">
        <v>45315</v>
      </c>
      <c r="B188" s="53"/>
      <c r="C188" s="53" t="s">
        <v>177</v>
      </c>
      <c r="D188" s="25" t="s">
        <v>547</v>
      </c>
      <c r="E188" s="25" t="s">
        <v>400</v>
      </c>
      <c r="F188" s="54">
        <v>105</v>
      </c>
      <c r="G188" s="54" t="s">
        <v>2</v>
      </c>
      <c r="H188" s="54">
        <v>6.5</v>
      </c>
      <c r="I188" s="258">
        <f t="shared" si="3"/>
        <v>682.5</v>
      </c>
      <c r="J188" s="54" t="s">
        <v>940</v>
      </c>
      <c r="K188" s="280">
        <v>0</v>
      </c>
      <c r="L188" s="184" t="s">
        <v>937</v>
      </c>
    </row>
    <row r="189" spans="1:12" s="82" customFormat="1" ht="18" customHeight="1" x14ac:dyDescent="0.3">
      <c r="A189" s="281">
        <v>45315</v>
      </c>
      <c r="B189" s="282">
        <v>22981</v>
      </c>
      <c r="C189" s="282" t="s">
        <v>177</v>
      </c>
      <c r="D189" s="283" t="s">
        <v>571</v>
      </c>
      <c r="E189" s="283" t="s">
        <v>548</v>
      </c>
      <c r="F189" s="284">
        <v>20</v>
      </c>
      <c r="G189" s="285" t="s">
        <v>39</v>
      </c>
      <c r="H189" s="285">
        <v>0</v>
      </c>
      <c r="I189" s="286">
        <f t="shared" si="3"/>
        <v>0</v>
      </c>
      <c r="J189" s="285" t="s">
        <v>940</v>
      </c>
      <c r="K189" s="287"/>
      <c r="L189" s="186"/>
    </row>
    <row r="190" spans="1:12" s="3" customFormat="1" ht="18" customHeight="1" x14ac:dyDescent="0.3">
      <c r="A190" s="57">
        <v>45315</v>
      </c>
      <c r="C190" s="53" t="s">
        <v>177</v>
      </c>
      <c r="D190" s="25" t="s">
        <v>572</v>
      </c>
      <c r="E190" s="25" t="s">
        <v>569</v>
      </c>
      <c r="F190" s="25">
        <v>1.5</v>
      </c>
      <c r="G190" s="288" t="s">
        <v>8</v>
      </c>
      <c r="H190" s="54">
        <v>13</v>
      </c>
      <c r="I190" s="258">
        <f t="shared" si="3"/>
        <v>19.5</v>
      </c>
      <c r="J190" s="54" t="s">
        <v>940</v>
      </c>
      <c r="K190" s="289"/>
      <c r="L190" s="188"/>
    </row>
    <row r="191" spans="1:12" ht="18" customHeight="1" x14ac:dyDescent="0.3">
      <c r="A191" s="45">
        <v>45315</v>
      </c>
      <c r="B191" s="36"/>
      <c r="C191" s="12" t="s">
        <v>549</v>
      </c>
      <c r="D191" s="12" t="s">
        <v>246</v>
      </c>
      <c r="E191" s="12" t="s">
        <v>550</v>
      </c>
      <c r="F191" s="14">
        <v>4</v>
      </c>
      <c r="G191" s="56" t="s">
        <v>29</v>
      </c>
      <c r="H191" s="56">
        <v>87</v>
      </c>
      <c r="I191" s="250">
        <f t="shared" si="3"/>
        <v>348</v>
      </c>
      <c r="J191" s="43" t="s">
        <v>940</v>
      </c>
      <c r="K191" s="247">
        <v>14</v>
      </c>
      <c r="L191" s="14" t="s">
        <v>947</v>
      </c>
    </row>
    <row r="192" spans="1:12" ht="18" customHeight="1" x14ac:dyDescent="0.3">
      <c r="A192" s="66">
        <v>45316</v>
      </c>
      <c r="B192" s="243">
        <v>22978</v>
      </c>
      <c r="C192" s="44" t="s">
        <v>116</v>
      </c>
      <c r="D192" s="40" t="s">
        <v>122</v>
      </c>
      <c r="E192" s="40" t="s">
        <v>394</v>
      </c>
      <c r="F192" s="42">
        <v>5.2</v>
      </c>
      <c r="G192" s="42" t="s">
        <v>2</v>
      </c>
      <c r="H192" s="42">
        <v>180</v>
      </c>
      <c r="I192" s="250">
        <f t="shared" si="3"/>
        <v>936</v>
      </c>
      <c r="J192" s="42" t="s">
        <v>935</v>
      </c>
      <c r="K192" s="198">
        <v>64</v>
      </c>
      <c r="L192" s="184" t="s">
        <v>938</v>
      </c>
    </row>
    <row r="193" spans="1:12" ht="18" customHeight="1" x14ac:dyDescent="0.3">
      <c r="A193" s="45">
        <v>45316</v>
      </c>
      <c r="B193" s="36"/>
      <c r="C193" s="12" t="s">
        <v>116</v>
      </c>
      <c r="D193" s="40" t="s">
        <v>449</v>
      </c>
      <c r="E193" s="40" t="s">
        <v>394</v>
      </c>
      <c r="F193" s="41">
        <v>5.2</v>
      </c>
      <c r="G193" s="42" t="s">
        <v>2</v>
      </c>
      <c r="H193" s="42">
        <v>180</v>
      </c>
      <c r="I193" s="250">
        <f t="shared" si="3"/>
        <v>936</v>
      </c>
      <c r="J193" s="42" t="s">
        <v>935</v>
      </c>
      <c r="K193" s="200"/>
      <c r="L193" s="188"/>
    </row>
    <row r="194" spans="1:12" ht="18" customHeight="1" x14ac:dyDescent="0.3">
      <c r="A194" s="45">
        <v>45316</v>
      </c>
      <c r="B194" s="36"/>
      <c r="C194" s="12" t="s">
        <v>116</v>
      </c>
      <c r="D194" s="36" t="s">
        <v>142</v>
      </c>
      <c r="E194" s="12" t="s">
        <v>110</v>
      </c>
      <c r="F194" s="41">
        <v>2</v>
      </c>
      <c r="G194" s="41" t="s">
        <v>0</v>
      </c>
      <c r="H194" s="41">
        <v>235</v>
      </c>
      <c r="I194" s="250">
        <f t="shared" si="3"/>
        <v>470</v>
      </c>
      <c r="J194" s="42" t="s">
        <v>935</v>
      </c>
      <c r="K194" s="40">
        <v>0</v>
      </c>
      <c r="L194" s="14" t="s">
        <v>937</v>
      </c>
    </row>
    <row r="195" spans="1:12" ht="18" customHeight="1" x14ac:dyDescent="0.3">
      <c r="A195" s="45">
        <v>45316</v>
      </c>
      <c r="B195" s="182">
        <v>22977</v>
      </c>
      <c r="C195" s="36" t="s">
        <v>173</v>
      </c>
      <c r="D195" s="290" t="s">
        <v>552</v>
      </c>
      <c r="E195" s="36" t="s">
        <v>553</v>
      </c>
      <c r="F195" s="291">
        <v>20</v>
      </c>
      <c r="G195" s="291" t="s">
        <v>6</v>
      </c>
      <c r="H195" s="291">
        <v>15</v>
      </c>
      <c r="I195" s="250">
        <f t="shared" si="3"/>
        <v>300</v>
      </c>
      <c r="J195" s="42" t="s">
        <v>935</v>
      </c>
      <c r="K195" s="247">
        <v>15</v>
      </c>
      <c r="L195" s="14" t="s">
        <v>938</v>
      </c>
    </row>
    <row r="196" spans="1:12" ht="18" customHeight="1" x14ac:dyDescent="0.3">
      <c r="A196" s="45">
        <v>45316</v>
      </c>
      <c r="B196" s="243">
        <v>22979</v>
      </c>
      <c r="C196" s="12" t="s">
        <v>269</v>
      </c>
      <c r="D196" s="40" t="s">
        <v>301</v>
      </c>
      <c r="E196" s="40" t="s">
        <v>554</v>
      </c>
      <c r="F196" s="41">
        <v>3</v>
      </c>
      <c r="G196" s="42" t="s">
        <v>20</v>
      </c>
      <c r="H196" s="42">
        <v>850</v>
      </c>
      <c r="I196" s="250">
        <f t="shared" si="3"/>
        <v>2550</v>
      </c>
      <c r="J196" s="43" t="s">
        <v>940</v>
      </c>
      <c r="K196" s="40">
        <v>0</v>
      </c>
      <c r="L196" s="14" t="s">
        <v>937</v>
      </c>
    </row>
    <row r="197" spans="1:12" ht="18" customHeight="1" x14ac:dyDescent="0.3">
      <c r="A197" s="45">
        <v>45317</v>
      </c>
      <c r="B197" s="36"/>
      <c r="C197" s="12" t="s">
        <v>316</v>
      </c>
      <c r="D197" s="36" t="s">
        <v>506</v>
      </c>
      <c r="E197" s="40" t="s">
        <v>199</v>
      </c>
      <c r="F197" s="41">
        <v>2</v>
      </c>
      <c r="G197" s="42" t="s">
        <v>13</v>
      </c>
      <c r="H197" s="42">
        <v>825</v>
      </c>
      <c r="I197" s="250">
        <f t="shared" si="3"/>
        <v>1650</v>
      </c>
      <c r="J197" s="42" t="s">
        <v>935</v>
      </c>
      <c r="K197" s="247">
        <v>120</v>
      </c>
      <c r="L197" s="12" t="s">
        <v>939</v>
      </c>
    </row>
    <row r="198" spans="1:12" ht="18" customHeight="1" x14ac:dyDescent="0.3">
      <c r="A198" s="45">
        <v>45317</v>
      </c>
      <c r="B198" s="36"/>
      <c r="C198" s="36" t="s">
        <v>395</v>
      </c>
      <c r="D198" s="40" t="s">
        <v>427</v>
      </c>
      <c r="E198" s="40" t="s">
        <v>285</v>
      </c>
      <c r="F198" s="41">
        <v>6</v>
      </c>
      <c r="G198" s="42" t="s">
        <v>29</v>
      </c>
      <c r="H198" s="42">
        <v>87</v>
      </c>
      <c r="I198" s="250">
        <f t="shared" si="3"/>
        <v>522</v>
      </c>
      <c r="J198" s="42" t="s">
        <v>935</v>
      </c>
      <c r="K198" s="247">
        <v>19</v>
      </c>
      <c r="L198" s="14" t="s">
        <v>938</v>
      </c>
    </row>
    <row r="199" spans="1:12" ht="18" customHeight="1" x14ac:dyDescent="0.3">
      <c r="A199" s="45">
        <v>45317</v>
      </c>
      <c r="B199" s="182">
        <v>22980</v>
      </c>
      <c r="C199" s="12" t="s">
        <v>555</v>
      </c>
      <c r="D199" s="12" t="s">
        <v>125</v>
      </c>
      <c r="E199" s="12" t="s">
        <v>556</v>
      </c>
      <c r="F199" s="291">
        <v>29</v>
      </c>
      <c r="G199" s="291" t="s">
        <v>6</v>
      </c>
      <c r="H199" s="291">
        <f>1.54*16+10</f>
        <v>34.64</v>
      </c>
      <c r="I199" s="250">
        <f t="shared" si="3"/>
        <v>1004.5600000000001</v>
      </c>
      <c r="J199" s="42" t="s">
        <v>935</v>
      </c>
      <c r="K199" s="40">
        <v>0</v>
      </c>
      <c r="L199" s="14" t="s">
        <v>937</v>
      </c>
    </row>
    <row r="200" spans="1:12" ht="18" customHeight="1" x14ac:dyDescent="0.3">
      <c r="A200" s="45">
        <v>45317</v>
      </c>
      <c r="B200" s="182">
        <v>22980</v>
      </c>
      <c r="C200" s="12" t="s">
        <v>555</v>
      </c>
      <c r="D200" s="12" t="s">
        <v>125</v>
      </c>
      <c r="E200" s="12" t="s">
        <v>557</v>
      </c>
      <c r="F200" s="291">
        <v>57</v>
      </c>
      <c r="G200" s="291" t="s">
        <v>6</v>
      </c>
      <c r="H200" s="291">
        <v>33.4</v>
      </c>
      <c r="I200" s="250">
        <f t="shared" si="3"/>
        <v>1903.8</v>
      </c>
      <c r="J200" s="42" t="s">
        <v>935</v>
      </c>
      <c r="K200" s="198">
        <v>160</v>
      </c>
      <c r="L200" s="184" t="s">
        <v>939</v>
      </c>
    </row>
    <row r="201" spans="1:12" ht="18" customHeight="1" x14ac:dyDescent="0.3">
      <c r="A201" s="45">
        <v>45317</v>
      </c>
      <c r="B201" s="182">
        <v>22980</v>
      </c>
      <c r="C201" s="12" t="s">
        <v>555</v>
      </c>
      <c r="D201" s="12" t="s">
        <v>1</v>
      </c>
      <c r="E201" s="12" t="s">
        <v>304</v>
      </c>
      <c r="F201" s="291">
        <v>30</v>
      </c>
      <c r="G201" s="291" t="s">
        <v>2</v>
      </c>
      <c r="H201" s="291">
        <v>18</v>
      </c>
      <c r="I201" s="250">
        <f t="shared" si="3"/>
        <v>540</v>
      </c>
      <c r="J201" s="42" t="s">
        <v>935</v>
      </c>
      <c r="K201" s="199"/>
      <c r="L201" s="186"/>
    </row>
    <row r="202" spans="1:12" ht="18" customHeight="1" x14ac:dyDescent="0.3">
      <c r="A202" s="45">
        <v>45317</v>
      </c>
      <c r="B202" s="182">
        <v>22980</v>
      </c>
      <c r="C202" s="12" t="s">
        <v>555</v>
      </c>
      <c r="D202" s="40" t="s">
        <v>122</v>
      </c>
      <c r="E202" s="40" t="s">
        <v>520</v>
      </c>
      <c r="F202" s="41">
        <v>10.4</v>
      </c>
      <c r="G202" s="42" t="s">
        <v>2</v>
      </c>
      <c r="H202" s="42">
        <v>180</v>
      </c>
      <c r="I202" s="250">
        <f t="shared" si="3"/>
        <v>1872</v>
      </c>
      <c r="J202" s="42" t="s">
        <v>935</v>
      </c>
      <c r="K202" s="200"/>
      <c r="L202" s="188"/>
    </row>
    <row r="203" spans="1:12" ht="18" customHeight="1" x14ac:dyDescent="0.3">
      <c r="A203" s="45">
        <v>45317</v>
      </c>
      <c r="B203" s="182">
        <v>22982</v>
      </c>
      <c r="C203" s="12" t="s">
        <v>104</v>
      </c>
      <c r="D203" s="12" t="s">
        <v>175</v>
      </c>
      <c r="E203" s="12" t="s">
        <v>558</v>
      </c>
      <c r="F203" s="291">
        <v>4</v>
      </c>
      <c r="G203" s="291" t="s">
        <v>6</v>
      </c>
      <c r="H203" s="291">
        <f>4.53*8+6</f>
        <v>42.24</v>
      </c>
      <c r="I203" s="250">
        <f t="shared" si="3"/>
        <v>168.96</v>
      </c>
      <c r="J203" s="42" t="s">
        <v>935</v>
      </c>
      <c r="K203" s="202">
        <v>18</v>
      </c>
      <c r="L203" s="14" t="s">
        <v>943</v>
      </c>
    </row>
    <row r="204" spans="1:12" ht="18" customHeight="1" x14ac:dyDescent="0.3">
      <c r="A204" s="45">
        <v>45317</v>
      </c>
      <c r="B204" s="36"/>
      <c r="C204" s="36" t="s">
        <v>209</v>
      </c>
      <c r="D204" s="12" t="s">
        <v>156</v>
      </c>
      <c r="E204" s="12" t="s">
        <v>559</v>
      </c>
      <c r="F204" s="14">
        <v>1</v>
      </c>
      <c r="G204" s="291" t="s">
        <v>6</v>
      </c>
      <c r="H204" s="291"/>
      <c r="I204" s="250">
        <f t="shared" si="3"/>
        <v>0</v>
      </c>
      <c r="J204" s="42" t="s">
        <v>935</v>
      </c>
      <c r="K204" s="198">
        <v>14</v>
      </c>
      <c r="L204" s="184" t="s">
        <v>938</v>
      </c>
    </row>
    <row r="205" spans="1:12" ht="18" customHeight="1" x14ac:dyDescent="0.3">
      <c r="A205" s="45">
        <v>45317</v>
      </c>
      <c r="B205" s="36"/>
      <c r="C205" s="36" t="s">
        <v>209</v>
      </c>
      <c r="D205" s="12" t="s">
        <v>129</v>
      </c>
      <c r="E205" s="12" t="s">
        <v>559</v>
      </c>
      <c r="F205" s="14">
        <v>1</v>
      </c>
      <c r="G205" s="291" t="s">
        <v>6</v>
      </c>
      <c r="H205" s="291"/>
      <c r="I205" s="250">
        <f t="shared" si="3"/>
        <v>0</v>
      </c>
      <c r="J205" s="42" t="s">
        <v>935</v>
      </c>
      <c r="K205" s="199"/>
      <c r="L205" s="186"/>
    </row>
    <row r="206" spans="1:12" ht="18" customHeight="1" x14ac:dyDescent="0.3">
      <c r="A206" s="45">
        <v>45317</v>
      </c>
      <c r="B206" s="36"/>
      <c r="C206" s="36" t="s">
        <v>209</v>
      </c>
      <c r="D206" s="12" t="s">
        <v>175</v>
      </c>
      <c r="E206" s="12" t="s">
        <v>559</v>
      </c>
      <c r="F206" s="14">
        <v>1</v>
      </c>
      <c r="G206" s="291" t="s">
        <v>6</v>
      </c>
      <c r="H206" s="291"/>
      <c r="I206" s="250">
        <f t="shared" si="3"/>
        <v>0</v>
      </c>
      <c r="J206" s="42" t="s">
        <v>935</v>
      </c>
      <c r="K206" s="199"/>
      <c r="L206" s="186"/>
    </row>
    <row r="207" spans="1:12" ht="18" customHeight="1" x14ac:dyDescent="0.3">
      <c r="A207" s="45">
        <v>45317</v>
      </c>
      <c r="B207" s="36"/>
      <c r="C207" s="36" t="s">
        <v>209</v>
      </c>
      <c r="D207" s="12" t="s">
        <v>115</v>
      </c>
      <c r="E207" s="12" t="s">
        <v>559</v>
      </c>
      <c r="F207" s="14">
        <v>1</v>
      </c>
      <c r="G207" s="291" t="s">
        <v>6</v>
      </c>
      <c r="H207" s="291"/>
      <c r="I207" s="250">
        <f t="shared" si="3"/>
        <v>0</v>
      </c>
      <c r="J207" s="42" t="s">
        <v>935</v>
      </c>
      <c r="K207" s="200"/>
      <c r="L207" s="188"/>
    </row>
    <row r="208" spans="1:12" ht="18" customHeight="1" x14ac:dyDescent="0.3">
      <c r="A208" s="45">
        <v>45317</v>
      </c>
      <c r="B208" s="182">
        <v>22983</v>
      </c>
      <c r="C208" s="12" t="s">
        <v>560</v>
      </c>
      <c r="D208" s="12" t="s">
        <v>178</v>
      </c>
      <c r="E208" s="40" t="s">
        <v>561</v>
      </c>
      <c r="F208" s="41">
        <v>10.4</v>
      </c>
      <c r="G208" s="42" t="s">
        <v>2</v>
      </c>
      <c r="H208" s="42">
        <v>187</v>
      </c>
      <c r="I208" s="250">
        <f t="shared" si="3"/>
        <v>1944.8</v>
      </c>
      <c r="J208" s="42" t="s">
        <v>935</v>
      </c>
      <c r="K208" s="202">
        <v>110</v>
      </c>
      <c r="L208" s="12" t="s">
        <v>939</v>
      </c>
    </row>
    <row r="209" spans="1:12" ht="18" customHeight="1" x14ac:dyDescent="0.3">
      <c r="A209" s="66">
        <v>45317</v>
      </c>
      <c r="B209" s="243">
        <v>22984</v>
      </c>
      <c r="C209" s="44" t="s">
        <v>348</v>
      </c>
      <c r="D209" s="44" t="s">
        <v>220</v>
      </c>
      <c r="E209" s="40" t="s">
        <v>221</v>
      </c>
      <c r="F209" s="42">
        <v>2</v>
      </c>
      <c r="G209" s="42" t="s">
        <v>3</v>
      </c>
      <c r="H209" s="42">
        <v>480</v>
      </c>
      <c r="I209" s="250">
        <f t="shared" si="3"/>
        <v>960</v>
      </c>
      <c r="J209" s="42" t="s">
        <v>935</v>
      </c>
      <c r="K209" s="198">
        <v>20</v>
      </c>
      <c r="L209" s="184" t="s">
        <v>938</v>
      </c>
    </row>
    <row r="210" spans="1:12" ht="18" customHeight="1" x14ac:dyDescent="0.3">
      <c r="A210" s="45">
        <v>45317</v>
      </c>
      <c r="B210" s="36"/>
      <c r="C210" s="44" t="s">
        <v>348</v>
      </c>
      <c r="D210" s="12" t="s">
        <v>431</v>
      </c>
      <c r="E210" s="40" t="s">
        <v>134</v>
      </c>
      <c r="F210" s="41">
        <v>1</v>
      </c>
      <c r="G210" s="42" t="s">
        <v>3</v>
      </c>
      <c r="H210" s="42">
        <v>838</v>
      </c>
      <c r="I210" s="250">
        <f t="shared" si="3"/>
        <v>838</v>
      </c>
      <c r="J210" s="42" t="s">
        <v>935</v>
      </c>
      <c r="K210" s="200"/>
      <c r="L210" s="188"/>
    </row>
    <row r="211" spans="1:12" s="3" customFormat="1" ht="18" customHeight="1" x14ac:dyDescent="0.3">
      <c r="A211" s="57">
        <v>45317</v>
      </c>
      <c r="B211" s="257">
        <v>22985</v>
      </c>
      <c r="C211" s="292" t="s">
        <v>190</v>
      </c>
      <c r="D211" s="25" t="s">
        <v>168</v>
      </c>
      <c r="E211" s="53" t="s">
        <v>169</v>
      </c>
      <c r="F211" s="54">
        <v>1</v>
      </c>
      <c r="G211" s="54" t="s">
        <v>3</v>
      </c>
      <c r="H211" s="54">
        <v>650</v>
      </c>
      <c r="I211" s="258">
        <f t="shared" si="3"/>
        <v>650</v>
      </c>
      <c r="J211" s="54" t="s">
        <v>940</v>
      </c>
      <c r="K211" s="293">
        <v>0</v>
      </c>
      <c r="L211" s="294" t="s">
        <v>937</v>
      </c>
    </row>
    <row r="212" spans="1:12" s="6" customFormat="1" ht="18" customHeight="1" x14ac:dyDescent="0.3">
      <c r="A212" s="30">
        <v>45317</v>
      </c>
      <c r="B212" s="31"/>
      <c r="C212" s="295" t="s">
        <v>190</v>
      </c>
      <c r="D212" s="20" t="s">
        <v>483</v>
      </c>
      <c r="E212" s="31" t="s">
        <v>221</v>
      </c>
      <c r="F212" s="61">
        <v>1</v>
      </c>
      <c r="G212" s="61" t="s">
        <v>3</v>
      </c>
      <c r="H212" s="61">
        <v>530</v>
      </c>
      <c r="I212" s="296">
        <f t="shared" si="3"/>
        <v>530</v>
      </c>
      <c r="J212" s="61" t="s">
        <v>940</v>
      </c>
      <c r="K212" s="297"/>
      <c r="L212" s="298"/>
    </row>
    <row r="213" spans="1:12" s="6" customFormat="1" ht="18" customHeight="1" x14ac:dyDescent="0.3">
      <c r="A213" s="30">
        <v>45317</v>
      </c>
      <c r="B213" s="31"/>
      <c r="C213" s="295" t="s">
        <v>190</v>
      </c>
      <c r="D213" s="20" t="s">
        <v>404</v>
      </c>
      <c r="E213" s="31" t="s">
        <v>159</v>
      </c>
      <c r="F213" s="61">
        <v>1</v>
      </c>
      <c r="G213" s="61" t="s">
        <v>3</v>
      </c>
      <c r="H213" s="61">
        <v>1420</v>
      </c>
      <c r="I213" s="296">
        <f t="shared" si="3"/>
        <v>1420</v>
      </c>
      <c r="J213" s="61" t="s">
        <v>940</v>
      </c>
      <c r="K213" s="299"/>
      <c r="L213" s="300"/>
    </row>
    <row r="214" spans="1:12" ht="18" customHeight="1" x14ac:dyDescent="0.3">
      <c r="A214" s="45">
        <v>45317</v>
      </c>
      <c r="B214" s="182">
        <v>22986</v>
      </c>
      <c r="C214" s="12" t="s">
        <v>570</v>
      </c>
      <c r="D214" s="36" t="s">
        <v>89</v>
      </c>
      <c r="E214" s="36" t="s">
        <v>562</v>
      </c>
      <c r="F214" s="41">
        <v>2</v>
      </c>
      <c r="G214" s="42" t="s">
        <v>6</v>
      </c>
      <c r="H214" s="42">
        <v>126.77</v>
      </c>
      <c r="I214" s="250">
        <f t="shared" si="3"/>
        <v>253.54</v>
      </c>
      <c r="J214" s="42" t="s">
        <v>935</v>
      </c>
      <c r="K214" s="202">
        <v>18</v>
      </c>
      <c r="L214" s="42" t="s">
        <v>943</v>
      </c>
    </row>
    <row r="215" spans="1:12" s="6" customFormat="1" ht="18" customHeight="1" x14ac:dyDescent="0.3">
      <c r="A215" s="30">
        <v>45317</v>
      </c>
      <c r="B215" s="265">
        <v>22987</v>
      </c>
      <c r="C215" s="31" t="s">
        <v>330</v>
      </c>
      <c r="D215" s="31" t="s">
        <v>122</v>
      </c>
      <c r="E215" s="31" t="s">
        <v>563</v>
      </c>
      <c r="F215" s="61">
        <v>15</v>
      </c>
      <c r="G215" s="61" t="s">
        <v>2</v>
      </c>
      <c r="H215" s="61">
        <v>167.5</v>
      </c>
      <c r="I215" s="296">
        <f t="shared" si="3"/>
        <v>2512.5</v>
      </c>
      <c r="J215" s="61" t="s">
        <v>935</v>
      </c>
      <c r="K215" s="195">
        <v>150</v>
      </c>
      <c r="L215" s="48" t="s">
        <v>939</v>
      </c>
    </row>
    <row r="216" spans="1:12" ht="18" customHeight="1" x14ac:dyDescent="0.3">
      <c r="A216" s="45">
        <v>45317</v>
      </c>
      <c r="B216" s="182">
        <v>22988</v>
      </c>
      <c r="C216" s="44" t="s">
        <v>273</v>
      </c>
      <c r="D216" s="40" t="s">
        <v>36</v>
      </c>
      <c r="E216" s="40" t="s">
        <v>138</v>
      </c>
      <c r="F216" s="41">
        <v>1</v>
      </c>
      <c r="G216" s="42" t="s">
        <v>20</v>
      </c>
      <c r="H216" s="42">
        <v>1147.5</v>
      </c>
      <c r="I216" s="250">
        <f t="shared" si="3"/>
        <v>1147.5</v>
      </c>
      <c r="J216" s="42" t="s">
        <v>935</v>
      </c>
      <c r="K216" s="190">
        <v>150</v>
      </c>
      <c r="L216" s="301" t="s">
        <v>939</v>
      </c>
    </row>
    <row r="217" spans="1:12" ht="18" customHeight="1" x14ac:dyDescent="0.3">
      <c r="A217" s="45">
        <v>45317</v>
      </c>
      <c r="B217" s="36"/>
      <c r="C217" s="44" t="s">
        <v>273</v>
      </c>
      <c r="D217" s="36" t="s">
        <v>529</v>
      </c>
      <c r="E217" s="44" t="s">
        <v>354</v>
      </c>
      <c r="F217" s="41">
        <v>7.6</v>
      </c>
      <c r="G217" s="42" t="s">
        <v>2</v>
      </c>
      <c r="H217" s="42">
        <v>398.7</v>
      </c>
      <c r="I217" s="250">
        <f t="shared" si="3"/>
        <v>3030.12</v>
      </c>
      <c r="J217" s="42" t="s">
        <v>935</v>
      </c>
      <c r="K217" s="192"/>
      <c r="L217" s="302"/>
    </row>
    <row r="218" spans="1:12" ht="18" customHeight="1" x14ac:dyDescent="0.3">
      <c r="A218" s="45">
        <v>45317</v>
      </c>
      <c r="B218" s="265">
        <v>22990</v>
      </c>
      <c r="C218" s="36" t="s">
        <v>480</v>
      </c>
      <c r="D218" s="40" t="s">
        <v>122</v>
      </c>
      <c r="E218" s="40" t="s">
        <v>149</v>
      </c>
      <c r="F218" s="41">
        <v>10.4</v>
      </c>
      <c r="G218" s="42" t="s">
        <v>2</v>
      </c>
      <c r="H218" s="42">
        <v>180</v>
      </c>
      <c r="I218" s="250">
        <f t="shared" si="3"/>
        <v>1872</v>
      </c>
      <c r="J218" s="43" t="s">
        <v>940</v>
      </c>
      <c r="K218" s="202">
        <v>130</v>
      </c>
      <c r="L218" s="14" t="s">
        <v>937</v>
      </c>
    </row>
    <row r="219" spans="1:12" s="6" customFormat="1" ht="18" customHeight="1" x14ac:dyDescent="0.3">
      <c r="A219" s="30">
        <v>45320</v>
      </c>
      <c r="B219" s="265">
        <v>22993</v>
      </c>
      <c r="C219" s="31" t="s">
        <v>283</v>
      </c>
      <c r="D219" s="31" t="s">
        <v>132</v>
      </c>
      <c r="E219" s="31" t="s">
        <v>366</v>
      </c>
      <c r="F219" s="61">
        <v>4</v>
      </c>
      <c r="G219" s="61" t="s">
        <v>13</v>
      </c>
      <c r="H219" s="61">
        <v>825</v>
      </c>
      <c r="I219" s="296">
        <f t="shared" si="3"/>
        <v>3300</v>
      </c>
      <c r="J219" s="61" t="s">
        <v>935</v>
      </c>
      <c r="K219" s="189">
        <v>141.46</v>
      </c>
      <c r="L219" s="61" t="s">
        <v>941</v>
      </c>
    </row>
    <row r="220" spans="1:12" ht="18" customHeight="1" x14ac:dyDescent="0.3">
      <c r="A220" s="45">
        <v>45320</v>
      </c>
      <c r="B220" s="182">
        <v>22994</v>
      </c>
      <c r="C220" s="36" t="s">
        <v>177</v>
      </c>
      <c r="D220" s="12" t="s">
        <v>564</v>
      </c>
      <c r="E220" s="12" t="s">
        <v>548</v>
      </c>
      <c r="F220" s="14">
        <v>20</v>
      </c>
      <c r="G220" s="42" t="s">
        <v>39</v>
      </c>
      <c r="H220" s="42">
        <v>12</v>
      </c>
      <c r="I220" s="250">
        <f t="shared" si="3"/>
        <v>240</v>
      </c>
      <c r="J220" s="42" t="s">
        <v>935</v>
      </c>
      <c r="K220" s="40">
        <v>0</v>
      </c>
      <c r="L220" s="40" t="s">
        <v>939</v>
      </c>
    </row>
    <row r="221" spans="1:12" ht="18" customHeight="1" x14ac:dyDescent="0.3">
      <c r="A221" s="45">
        <v>45320</v>
      </c>
      <c r="B221" s="182">
        <v>22995</v>
      </c>
      <c r="C221" s="40" t="s">
        <v>193</v>
      </c>
      <c r="D221" s="12" t="s">
        <v>118</v>
      </c>
      <c r="E221" s="12" t="s">
        <v>111</v>
      </c>
      <c r="F221" s="14">
        <v>2</v>
      </c>
      <c r="G221" s="42" t="s">
        <v>6</v>
      </c>
      <c r="H221" s="42">
        <f>6.07*33+35</f>
        <v>235.31</v>
      </c>
      <c r="I221" s="250">
        <f t="shared" si="3"/>
        <v>470.62</v>
      </c>
      <c r="J221" s="42" t="s">
        <v>935</v>
      </c>
      <c r="K221" s="202">
        <v>40</v>
      </c>
      <c r="L221" s="42" t="s">
        <v>943</v>
      </c>
    </row>
    <row r="222" spans="1:12" ht="18" customHeight="1" x14ac:dyDescent="0.3">
      <c r="A222" s="45">
        <v>45320</v>
      </c>
      <c r="B222" s="182">
        <v>22996</v>
      </c>
      <c r="C222" s="12" t="s">
        <v>358</v>
      </c>
      <c r="D222" s="40" t="s">
        <v>359</v>
      </c>
      <c r="E222" s="40" t="s">
        <v>354</v>
      </c>
      <c r="F222" s="41">
        <v>7.6</v>
      </c>
      <c r="G222" s="42" t="s">
        <v>2</v>
      </c>
      <c r="H222" s="42">
        <v>738</v>
      </c>
      <c r="I222" s="250">
        <f t="shared" si="3"/>
        <v>5608.8</v>
      </c>
      <c r="J222" s="42" t="s">
        <v>935</v>
      </c>
      <c r="K222" s="198">
        <v>170</v>
      </c>
      <c r="L222" s="303" t="s">
        <v>939</v>
      </c>
    </row>
    <row r="223" spans="1:12" ht="18" customHeight="1" x14ac:dyDescent="0.3">
      <c r="A223" s="45">
        <v>45320</v>
      </c>
      <c r="B223" s="182">
        <v>22996</v>
      </c>
      <c r="C223" s="12" t="s">
        <v>358</v>
      </c>
      <c r="D223" s="36" t="s">
        <v>84</v>
      </c>
      <c r="E223" s="40" t="s">
        <v>360</v>
      </c>
      <c r="F223" s="41">
        <v>8.1999999999999993</v>
      </c>
      <c r="G223" s="42" t="s">
        <v>2</v>
      </c>
      <c r="H223" s="42">
        <v>397.8</v>
      </c>
      <c r="I223" s="250">
        <f t="shared" si="3"/>
        <v>3261.96</v>
      </c>
      <c r="J223" s="42" t="s">
        <v>935</v>
      </c>
      <c r="K223" s="200"/>
      <c r="L223" s="304"/>
    </row>
    <row r="224" spans="1:12" ht="18" customHeight="1" x14ac:dyDescent="0.3">
      <c r="A224" s="45">
        <v>45320</v>
      </c>
      <c r="B224" s="182">
        <v>22997</v>
      </c>
      <c r="C224" s="12" t="s">
        <v>164</v>
      </c>
      <c r="D224" s="12" t="s">
        <v>83</v>
      </c>
      <c r="E224" s="12" t="s">
        <v>83</v>
      </c>
      <c r="F224" s="41">
        <v>3</v>
      </c>
      <c r="G224" s="42" t="s">
        <v>2</v>
      </c>
      <c r="H224" s="42">
        <v>13</v>
      </c>
      <c r="I224" s="250">
        <f t="shared" si="3"/>
        <v>39</v>
      </c>
      <c r="J224" s="42" t="s">
        <v>935</v>
      </c>
      <c r="K224" s="40">
        <v>0</v>
      </c>
      <c r="L224" s="40" t="s">
        <v>939</v>
      </c>
    </row>
    <row r="225" spans="1:12" ht="18" customHeight="1" x14ac:dyDescent="0.3">
      <c r="A225" s="45">
        <v>45320</v>
      </c>
      <c r="B225" s="182">
        <v>23004</v>
      </c>
      <c r="C225" s="40" t="s">
        <v>117</v>
      </c>
      <c r="D225" s="40" t="s">
        <v>272</v>
      </c>
      <c r="E225" s="40" t="s">
        <v>565</v>
      </c>
      <c r="F225" s="41">
        <v>50</v>
      </c>
      <c r="G225" s="42" t="s">
        <v>6</v>
      </c>
      <c r="H225" s="42">
        <f>4.94*7+6</f>
        <v>40.580000000000005</v>
      </c>
      <c r="I225" s="250">
        <f t="shared" si="3"/>
        <v>2029.0000000000002</v>
      </c>
      <c r="J225" s="305" t="s">
        <v>935</v>
      </c>
      <c r="K225" s="202">
        <v>27</v>
      </c>
      <c r="L225" s="42" t="s">
        <v>938</v>
      </c>
    </row>
    <row r="226" spans="1:12" ht="18" customHeight="1" x14ac:dyDescent="0.3">
      <c r="A226" s="45">
        <v>45320</v>
      </c>
      <c r="B226" s="182">
        <v>22998</v>
      </c>
      <c r="C226" s="40" t="s">
        <v>54</v>
      </c>
      <c r="D226" s="40" t="s">
        <v>266</v>
      </c>
      <c r="E226" s="40" t="s">
        <v>566</v>
      </c>
      <c r="F226" s="41">
        <v>40</v>
      </c>
      <c r="G226" s="42" t="s">
        <v>6</v>
      </c>
      <c r="H226" s="42">
        <f>6.92*14+8</f>
        <v>104.88</v>
      </c>
      <c r="I226" s="250">
        <f t="shared" si="3"/>
        <v>4195.2</v>
      </c>
      <c r="J226" s="43" t="s">
        <v>940</v>
      </c>
      <c r="K226" s="277">
        <v>0</v>
      </c>
      <c r="L226" s="303" t="s">
        <v>937</v>
      </c>
    </row>
    <row r="227" spans="1:12" ht="18" customHeight="1" x14ac:dyDescent="0.3">
      <c r="A227" s="45">
        <v>45320</v>
      </c>
      <c r="B227" s="182">
        <v>22998</v>
      </c>
      <c r="C227" s="40" t="s">
        <v>54</v>
      </c>
      <c r="D227" s="40" t="s">
        <v>266</v>
      </c>
      <c r="E227" s="40" t="s">
        <v>567</v>
      </c>
      <c r="F227" s="41">
        <v>40</v>
      </c>
      <c r="G227" s="42" t="s">
        <v>6</v>
      </c>
      <c r="H227" s="42">
        <f>6.7*14+8</f>
        <v>101.8</v>
      </c>
      <c r="I227" s="250">
        <f t="shared" si="3"/>
        <v>4072</v>
      </c>
      <c r="J227" s="43" t="s">
        <v>940</v>
      </c>
      <c r="K227" s="279"/>
      <c r="L227" s="304"/>
    </row>
    <row r="228" spans="1:12" s="6" customFormat="1" ht="18" customHeight="1" x14ac:dyDescent="0.3">
      <c r="A228" s="30">
        <v>45320</v>
      </c>
      <c r="B228" s="265">
        <v>23001</v>
      </c>
      <c r="C228" s="267" t="s">
        <v>568</v>
      </c>
      <c r="D228" s="31" t="s">
        <v>132</v>
      </c>
      <c r="E228" s="31" t="s">
        <v>366</v>
      </c>
      <c r="F228" s="61">
        <v>6</v>
      </c>
      <c r="G228" s="61" t="s">
        <v>13</v>
      </c>
      <c r="H228" s="61">
        <v>825</v>
      </c>
      <c r="I228" s="296">
        <f t="shared" si="3"/>
        <v>4950</v>
      </c>
      <c r="J228" s="61" t="s">
        <v>935</v>
      </c>
      <c r="K228" s="237">
        <v>140</v>
      </c>
      <c r="L228" s="48" t="s">
        <v>939</v>
      </c>
    </row>
    <row r="229" spans="1:12" ht="18" customHeight="1" x14ac:dyDescent="0.3">
      <c r="A229" s="45">
        <v>45320</v>
      </c>
      <c r="B229" s="243">
        <v>23002</v>
      </c>
      <c r="C229" s="85" t="s">
        <v>541</v>
      </c>
      <c r="D229" s="40" t="s">
        <v>122</v>
      </c>
      <c r="E229" s="40" t="s">
        <v>520</v>
      </c>
      <c r="F229" s="41">
        <v>10.4</v>
      </c>
      <c r="G229" s="42" t="s">
        <v>2</v>
      </c>
      <c r="H229" s="42">
        <v>180</v>
      </c>
      <c r="I229" s="296">
        <f t="shared" si="3"/>
        <v>1872</v>
      </c>
      <c r="J229" s="42" t="s">
        <v>935</v>
      </c>
      <c r="K229" s="195">
        <v>150</v>
      </c>
      <c r="L229" s="48" t="s">
        <v>939</v>
      </c>
    </row>
    <row r="230" spans="1:12" ht="18" customHeight="1" x14ac:dyDescent="0.3">
      <c r="A230" s="45">
        <v>45320</v>
      </c>
      <c r="B230" s="12"/>
      <c r="C230" s="12" t="s">
        <v>411</v>
      </c>
      <c r="D230" s="12" t="s">
        <v>522</v>
      </c>
      <c r="E230" s="12" t="s">
        <v>523</v>
      </c>
      <c r="F230" s="41">
        <v>30</v>
      </c>
      <c r="G230" s="42" t="s">
        <v>6</v>
      </c>
      <c r="H230" s="42">
        <v>11</v>
      </c>
      <c r="I230" s="296">
        <f t="shared" si="3"/>
        <v>330</v>
      </c>
      <c r="J230" s="42" t="s">
        <v>935</v>
      </c>
      <c r="K230" s="190">
        <v>72</v>
      </c>
      <c r="L230" s="184" t="s">
        <v>936</v>
      </c>
    </row>
    <row r="231" spans="1:12" ht="18" customHeight="1" x14ac:dyDescent="0.3">
      <c r="A231" s="45">
        <v>45320</v>
      </c>
      <c r="B231" s="12"/>
      <c r="C231" s="12" t="s">
        <v>411</v>
      </c>
      <c r="D231" s="12" t="s">
        <v>522</v>
      </c>
      <c r="E231" s="12" t="s">
        <v>573</v>
      </c>
      <c r="F231" s="41">
        <v>20</v>
      </c>
      <c r="G231" s="42" t="s">
        <v>6</v>
      </c>
      <c r="H231" s="42">
        <v>29</v>
      </c>
      <c r="I231" s="296">
        <f t="shared" si="3"/>
        <v>580</v>
      </c>
      <c r="J231" s="42" t="s">
        <v>935</v>
      </c>
      <c r="K231" s="192"/>
      <c r="L231" s="188"/>
    </row>
    <row r="232" spans="1:12" ht="18" customHeight="1" x14ac:dyDescent="0.3">
      <c r="A232" s="45">
        <v>45321</v>
      </c>
      <c r="B232" s="243">
        <v>23009</v>
      </c>
      <c r="C232" s="44" t="s">
        <v>35</v>
      </c>
      <c r="D232" s="40" t="s">
        <v>132</v>
      </c>
      <c r="E232" s="40" t="s">
        <v>133</v>
      </c>
      <c r="F232" s="41">
        <v>5</v>
      </c>
      <c r="G232" s="42" t="s">
        <v>13</v>
      </c>
      <c r="H232" s="42">
        <v>825</v>
      </c>
      <c r="I232" s="42">
        <f t="shared" si="3"/>
        <v>4125</v>
      </c>
      <c r="J232" s="42" t="s">
        <v>935</v>
      </c>
      <c r="K232" s="44">
        <v>100</v>
      </c>
      <c r="L232" s="48" t="s">
        <v>939</v>
      </c>
    </row>
    <row r="233" spans="1:12" ht="18" customHeight="1" x14ac:dyDescent="0.3">
      <c r="A233" s="45">
        <v>45321</v>
      </c>
      <c r="B233" s="247"/>
      <c r="C233" s="12" t="s">
        <v>391</v>
      </c>
      <c r="D233" s="36" t="s">
        <v>386</v>
      </c>
      <c r="E233" s="306" t="s">
        <v>110</v>
      </c>
      <c r="F233" s="41">
        <v>5</v>
      </c>
      <c r="G233" s="41" t="s">
        <v>0</v>
      </c>
      <c r="H233" s="41">
        <v>140</v>
      </c>
      <c r="I233" s="42">
        <f t="shared" si="3"/>
        <v>700</v>
      </c>
      <c r="J233" s="43" t="s">
        <v>940</v>
      </c>
      <c r="K233" s="40">
        <v>0</v>
      </c>
      <c r="L233" s="14" t="s">
        <v>937</v>
      </c>
    </row>
    <row r="234" spans="1:12" ht="18" customHeight="1" x14ac:dyDescent="0.3">
      <c r="A234" s="45">
        <v>45322</v>
      </c>
      <c r="B234" s="182">
        <v>23011</v>
      </c>
      <c r="C234" s="103" t="s">
        <v>47</v>
      </c>
      <c r="D234" s="103" t="s">
        <v>272</v>
      </c>
      <c r="E234" s="103" t="s">
        <v>425</v>
      </c>
      <c r="F234" s="104">
        <v>2</v>
      </c>
      <c r="G234" s="105" t="s">
        <v>4</v>
      </c>
      <c r="H234" s="74">
        <f>0.52*8.4+6</f>
        <v>10.368</v>
      </c>
      <c r="I234" s="42">
        <f t="shared" si="3"/>
        <v>20.736000000000001</v>
      </c>
      <c r="J234" s="43" t="s">
        <v>940</v>
      </c>
      <c r="K234" s="40">
        <v>0</v>
      </c>
      <c r="L234" s="14" t="s">
        <v>937</v>
      </c>
    </row>
    <row r="235" spans="1:12" ht="18" customHeight="1" x14ac:dyDescent="0.3">
      <c r="A235" s="49">
        <v>45323</v>
      </c>
      <c r="B235" s="307">
        <v>23014</v>
      </c>
      <c r="C235" s="112" t="s">
        <v>403</v>
      </c>
      <c r="D235" s="308" t="s">
        <v>268</v>
      </c>
      <c r="E235" s="113" t="s">
        <v>426</v>
      </c>
      <c r="F235" s="114">
        <v>2</v>
      </c>
      <c r="G235" s="115" t="s">
        <v>4</v>
      </c>
      <c r="H235" s="227">
        <v>50.55</v>
      </c>
      <c r="I235" s="227">
        <f t="shared" ref="I235:I298" si="4">F235*H235</f>
        <v>101.1</v>
      </c>
      <c r="J235" s="46" t="s">
        <v>935</v>
      </c>
      <c r="K235" s="269">
        <v>119</v>
      </c>
      <c r="L235" s="184" t="s">
        <v>938</v>
      </c>
    </row>
    <row r="236" spans="1:12" ht="18" customHeight="1" x14ac:dyDescent="0.3">
      <c r="A236" s="49">
        <v>45323</v>
      </c>
      <c r="B236" s="36"/>
      <c r="C236" s="116" t="s">
        <v>403</v>
      </c>
      <c r="D236" s="36" t="s">
        <v>529</v>
      </c>
      <c r="E236" s="36" t="s">
        <v>354</v>
      </c>
      <c r="F236" s="108">
        <v>7.6</v>
      </c>
      <c r="G236" s="163" t="s">
        <v>2</v>
      </c>
      <c r="H236" s="227">
        <v>397.8</v>
      </c>
      <c r="I236" s="227">
        <f t="shared" si="4"/>
        <v>3023.2799999999997</v>
      </c>
      <c r="J236" s="42" t="s">
        <v>935</v>
      </c>
      <c r="K236" s="274"/>
      <c r="L236" s="188"/>
    </row>
    <row r="237" spans="1:12" ht="18" customHeight="1" x14ac:dyDescent="0.3">
      <c r="A237" s="49">
        <v>45323</v>
      </c>
      <c r="B237" s="36"/>
      <c r="C237" s="73" t="s">
        <v>377</v>
      </c>
      <c r="D237" s="75" t="s">
        <v>576</v>
      </c>
      <c r="E237" s="36" t="s">
        <v>416</v>
      </c>
      <c r="F237" s="231">
        <v>20</v>
      </c>
      <c r="G237" s="309" t="s">
        <v>56</v>
      </c>
      <c r="H237" s="227">
        <v>87</v>
      </c>
      <c r="I237" s="227">
        <f t="shared" si="4"/>
        <v>1740</v>
      </c>
      <c r="J237" s="42" t="s">
        <v>935</v>
      </c>
      <c r="K237" s="202">
        <v>53</v>
      </c>
      <c r="L237" s="14" t="s">
        <v>938</v>
      </c>
    </row>
    <row r="238" spans="1:12" ht="18" customHeight="1" x14ac:dyDescent="0.3">
      <c r="A238" s="45">
        <v>45323</v>
      </c>
      <c r="B238" s="307">
        <v>23015</v>
      </c>
      <c r="C238" s="12" t="s">
        <v>57</v>
      </c>
      <c r="D238" s="40" t="s">
        <v>122</v>
      </c>
      <c r="E238" s="40" t="s">
        <v>520</v>
      </c>
      <c r="F238" s="41">
        <v>10.4</v>
      </c>
      <c r="G238" s="42" t="s">
        <v>2</v>
      </c>
      <c r="H238" s="227">
        <v>180</v>
      </c>
      <c r="I238" s="227">
        <f t="shared" si="4"/>
        <v>1872</v>
      </c>
      <c r="J238" s="42" t="s">
        <v>935</v>
      </c>
      <c r="K238" s="195">
        <v>190</v>
      </c>
      <c r="L238" s="14" t="s">
        <v>938</v>
      </c>
    </row>
    <row r="239" spans="1:12" s="3" customFormat="1" ht="18" customHeight="1" x14ac:dyDescent="0.3">
      <c r="A239" s="310">
        <v>45323</v>
      </c>
      <c r="B239" s="307">
        <v>23017</v>
      </c>
      <c r="C239" s="25" t="s">
        <v>385</v>
      </c>
      <c r="D239" s="25" t="s">
        <v>306</v>
      </c>
      <c r="E239" s="25" t="s">
        <v>624</v>
      </c>
      <c r="F239" s="288">
        <v>1</v>
      </c>
      <c r="G239" s="288" t="s">
        <v>20</v>
      </c>
      <c r="H239" s="259">
        <v>1280</v>
      </c>
      <c r="I239" s="259">
        <f t="shared" si="4"/>
        <v>1280</v>
      </c>
      <c r="J239" s="288" t="s">
        <v>935</v>
      </c>
      <c r="K239" s="259">
        <v>30</v>
      </c>
      <c r="L239" s="288" t="s">
        <v>938</v>
      </c>
    </row>
    <row r="240" spans="1:12" ht="18" customHeight="1" x14ac:dyDescent="0.3">
      <c r="A240" s="45">
        <v>45324</v>
      </c>
      <c r="B240" s="307">
        <v>23018</v>
      </c>
      <c r="C240" s="40" t="s">
        <v>264</v>
      </c>
      <c r="D240" s="40" t="s">
        <v>122</v>
      </c>
      <c r="E240" s="63" t="s">
        <v>149</v>
      </c>
      <c r="F240" s="41">
        <v>10.4</v>
      </c>
      <c r="G240" s="250" t="s">
        <v>2</v>
      </c>
      <c r="H240" s="227">
        <v>180</v>
      </c>
      <c r="I240" s="227">
        <f t="shared" si="4"/>
        <v>1872</v>
      </c>
      <c r="J240" s="42" t="s">
        <v>935</v>
      </c>
      <c r="K240" s="190">
        <v>295</v>
      </c>
      <c r="L240" s="184" t="s">
        <v>938</v>
      </c>
    </row>
    <row r="241" spans="1:12" ht="18" customHeight="1" x14ac:dyDescent="0.3">
      <c r="A241" s="45">
        <v>45324</v>
      </c>
      <c r="B241" s="36"/>
      <c r="C241" s="40" t="s">
        <v>264</v>
      </c>
      <c r="D241" s="40" t="s">
        <v>577</v>
      </c>
      <c r="E241" s="63" t="s">
        <v>578</v>
      </c>
      <c r="F241" s="41">
        <v>5.2</v>
      </c>
      <c r="G241" s="250" t="s">
        <v>2</v>
      </c>
      <c r="H241" s="227">
        <v>167.5</v>
      </c>
      <c r="I241" s="227">
        <f t="shared" si="4"/>
        <v>871</v>
      </c>
      <c r="J241" s="42" t="s">
        <v>935</v>
      </c>
      <c r="K241" s="192"/>
      <c r="L241" s="188"/>
    </row>
    <row r="242" spans="1:12" ht="18" customHeight="1" x14ac:dyDescent="0.3">
      <c r="A242" s="45">
        <v>45324</v>
      </c>
      <c r="B242" s="36"/>
      <c r="C242" s="12" t="s">
        <v>116</v>
      </c>
      <c r="D242" s="36" t="s">
        <v>386</v>
      </c>
      <c r="E242" s="12" t="s">
        <v>110</v>
      </c>
      <c r="F242" s="41">
        <v>2</v>
      </c>
      <c r="G242" s="41" t="s">
        <v>0</v>
      </c>
      <c r="H242" s="227">
        <v>140</v>
      </c>
      <c r="I242" s="227">
        <f t="shared" si="4"/>
        <v>280</v>
      </c>
      <c r="J242" s="43" t="s">
        <v>940</v>
      </c>
      <c r="K242" s="202">
        <v>0</v>
      </c>
      <c r="L242" s="14" t="s">
        <v>937</v>
      </c>
    </row>
    <row r="243" spans="1:12" ht="18" customHeight="1" x14ac:dyDescent="0.3">
      <c r="A243" s="49">
        <v>45324</v>
      </c>
      <c r="B243" s="307">
        <v>23020</v>
      </c>
      <c r="C243" s="236" t="s">
        <v>312</v>
      </c>
      <c r="D243" s="47" t="s">
        <v>122</v>
      </c>
      <c r="E243" s="47" t="s">
        <v>247</v>
      </c>
      <c r="F243" s="117">
        <v>15</v>
      </c>
      <c r="G243" s="311" t="s">
        <v>2</v>
      </c>
      <c r="H243" s="227">
        <v>190</v>
      </c>
      <c r="I243" s="227">
        <f t="shared" si="4"/>
        <v>2850</v>
      </c>
      <c r="J243" s="46" t="s">
        <v>935</v>
      </c>
      <c r="K243" s="202">
        <v>231</v>
      </c>
      <c r="L243" s="312" t="s">
        <v>938</v>
      </c>
    </row>
    <row r="244" spans="1:12" ht="18" customHeight="1" x14ac:dyDescent="0.3">
      <c r="A244" s="45">
        <v>45327</v>
      </c>
      <c r="B244" s="307">
        <v>23021</v>
      </c>
      <c r="C244" s="12" t="s">
        <v>249</v>
      </c>
      <c r="D244" s="12" t="s">
        <v>125</v>
      </c>
      <c r="E244" s="12" t="s">
        <v>579</v>
      </c>
      <c r="F244" s="41">
        <v>21</v>
      </c>
      <c r="G244" s="250" t="s">
        <v>6</v>
      </c>
      <c r="H244" s="227">
        <f>1.545*20+15</f>
        <v>45.9</v>
      </c>
      <c r="I244" s="227">
        <f t="shared" si="4"/>
        <v>963.9</v>
      </c>
      <c r="J244" s="42" t="s">
        <v>935</v>
      </c>
      <c r="K244" s="202">
        <v>15</v>
      </c>
      <c r="L244" s="312" t="s">
        <v>938</v>
      </c>
    </row>
    <row r="245" spans="1:12" ht="18" customHeight="1" x14ac:dyDescent="0.3">
      <c r="A245" s="45">
        <v>45328</v>
      </c>
      <c r="B245" s="307">
        <v>23025</v>
      </c>
      <c r="C245" s="12" t="s">
        <v>68</v>
      </c>
      <c r="D245" s="40" t="s">
        <v>122</v>
      </c>
      <c r="E245" s="63" t="s">
        <v>370</v>
      </c>
      <c r="F245" s="41">
        <v>5.2</v>
      </c>
      <c r="G245" s="250" t="s">
        <v>2</v>
      </c>
      <c r="H245" s="227">
        <v>180</v>
      </c>
      <c r="I245" s="227">
        <f t="shared" si="4"/>
        <v>936</v>
      </c>
      <c r="J245" s="42" t="s">
        <v>935</v>
      </c>
      <c r="K245" s="202">
        <v>38</v>
      </c>
      <c r="L245" s="312" t="s">
        <v>938</v>
      </c>
    </row>
    <row r="246" spans="1:12" ht="18" customHeight="1" x14ac:dyDescent="0.3">
      <c r="A246" s="45">
        <v>45328</v>
      </c>
      <c r="B246" s="307">
        <v>23027</v>
      </c>
      <c r="C246" s="55" t="s">
        <v>239</v>
      </c>
      <c r="D246" s="40" t="s">
        <v>335</v>
      </c>
      <c r="E246" s="40" t="s">
        <v>580</v>
      </c>
      <c r="F246" s="41">
        <v>13</v>
      </c>
      <c r="G246" s="42" t="s">
        <v>6</v>
      </c>
      <c r="H246" s="227">
        <v>50.46</v>
      </c>
      <c r="I246" s="227">
        <f t="shared" si="4"/>
        <v>655.98</v>
      </c>
      <c r="J246" s="42" t="s">
        <v>935</v>
      </c>
      <c r="K246" s="190">
        <v>32</v>
      </c>
      <c r="L246" s="184" t="s">
        <v>943</v>
      </c>
    </row>
    <row r="247" spans="1:12" ht="18" customHeight="1" x14ac:dyDescent="0.3">
      <c r="A247" s="45">
        <v>45328</v>
      </c>
      <c r="B247" s="307">
        <v>23027</v>
      </c>
      <c r="C247" s="55" t="s">
        <v>239</v>
      </c>
      <c r="D247" s="40" t="s">
        <v>335</v>
      </c>
      <c r="E247" s="40" t="s">
        <v>581</v>
      </c>
      <c r="F247" s="41">
        <v>13</v>
      </c>
      <c r="G247" s="42" t="s">
        <v>6</v>
      </c>
      <c r="H247" s="227">
        <v>52.8</v>
      </c>
      <c r="I247" s="227">
        <f t="shared" si="4"/>
        <v>686.4</v>
      </c>
      <c r="J247" s="42" t="s">
        <v>935</v>
      </c>
      <c r="K247" s="192"/>
      <c r="L247" s="188"/>
    </row>
    <row r="248" spans="1:12" ht="18" customHeight="1" x14ac:dyDescent="0.3">
      <c r="A248" s="45">
        <v>45328</v>
      </c>
      <c r="B248" s="307">
        <v>23028</v>
      </c>
      <c r="C248" s="40" t="s">
        <v>380</v>
      </c>
      <c r="D248" s="36" t="s">
        <v>217</v>
      </c>
      <c r="E248" s="36" t="s">
        <v>195</v>
      </c>
      <c r="F248" s="201">
        <v>33</v>
      </c>
      <c r="G248" s="42" t="s">
        <v>6</v>
      </c>
      <c r="H248" s="227">
        <f>4.91*26</f>
        <v>127.66</v>
      </c>
      <c r="I248" s="227">
        <f t="shared" si="4"/>
        <v>4212.78</v>
      </c>
      <c r="J248" s="42" t="s">
        <v>935</v>
      </c>
      <c r="K248" s="202">
        <v>21</v>
      </c>
      <c r="L248" s="312" t="s">
        <v>938</v>
      </c>
    </row>
    <row r="249" spans="1:12" ht="18" customHeight="1" x14ac:dyDescent="0.3">
      <c r="A249" s="45">
        <v>45330</v>
      </c>
      <c r="B249" s="307">
        <v>23030</v>
      </c>
      <c r="C249" s="73" t="s">
        <v>91</v>
      </c>
      <c r="D249" s="12" t="s">
        <v>76</v>
      </c>
      <c r="E249" s="12" t="s">
        <v>574</v>
      </c>
      <c r="F249" s="14">
        <v>10</v>
      </c>
      <c r="G249" s="14" t="s">
        <v>4</v>
      </c>
      <c r="H249" s="227">
        <f>3.75*8.4+6</f>
        <v>37.5</v>
      </c>
      <c r="I249" s="227">
        <f t="shared" si="4"/>
        <v>375</v>
      </c>
      <c r="J249" s="43" t="s">
        <v>944</v>
      </c>
      <c r="K249" s="202">
        <v>0</v>
      </c>
      <c r="L249" s="14" t="s">
        <v>937</v>
      </c>
    </row>
    <row r="250" spans="1:12" ht="18" customHeight="1" x14ac:dyDescent="0.3">
      <c r="A250" s="45">
        <v>45335</v>
      </c>
      <c r="B250" s="36"/>
      <c r="C250" s="40" t="s">
        <v>575</v>
      </c>
      <c r="D250" s="40" t="s">
        <v>135</v>
      </c>
      <c r="E250" s="40" t="s">
        <v>133</v>
      </c>
      <c r="F250" s="42">
        <v>1</v>
      </c>
      <c r="G250" s="250" t="s">
        <v>13</v>
      </c>
      <c r="H250" s="227">
        <v>825</v>
      </c>
      <c r="I250" s="227">
        <f t="shared" si="4"/>
        <v>825</v>
      </c>
      <c r="J250" s="42" t="s">
        <v>935</v>
      </c>
      <c r="K250" s="202">
        <v>205</v>
      </c>
      <c r="L250" s="14" t="s">
        <v>943</v>
      </c>
    </row>
    <row r="251" spans="1:12" s="125" customFormat="1" ht="18" customHeight="1" x14ac:dyDescent="0.3">
      <c r="A251" s="313">
        <v>45337</v>
      </c>
      <c r="B251" s="314"/>
      <c r="C251" s="314" t="s">
        <v>372</v>
      </c>
      <c r="D251" s="314" t="s">
        <v>275</v>
      </c>
      <c r="E251" s="314" t="s">
        <v>127</v>
      </c>
      <c r="F251" s="315">
        <v>22.5</v>
      </c>
      <c r="G251" s="315" t="s">
        <v>2</v>
      </c>
      <c r="H251" s="316">
        <v>180</v>
      </c>
      <c r="I251" s="316">
        <f t="shared" si="4"/>
        <v>4050</v>
      </c>
      <c r="J251" s="315" t="s">
        <v>935</v>
      </c>
      <c r="K251" s="40"/>
      <c r="L251" s="317" t="s">
        <v>943</v>
      </c>
    </row>
    <row r="252" spans="1:12" ht="18" customHeight="1" x14ac:dyDescent="0.3">
      <c r="A252" s="45">
        <v>45338</v>
      </c>
      <c r="B252" s="36"/>
      <c r="C252" s="252" t="s">
        <v>44</v>
      </c>
      <c r="D252" s="40" t="s">
        <v>320</v>
      </c>
      <c r="E252" s="40" t="s">
        <v>588</v>
      </c>
      <c r="F252" s="41">
        <v>1</v>
      </c>
      <c r="G252" s="42" t="s">
        <v>3</v>
      </c>
      <c r="H252" s="227">
        <v>580</v>
      </c>
      <c r="I252" s="227">
        <f t="shared" si="4"/>
        <v>580</v>
      </c>
      <c r="J252" s="42" t="s">
        <v>935</v>
      </c>
      <c r="K252" s="40"/>
      <c r="L252" s="14" t="s">
        <v>938</v>
      </c>
    </row>
    <row r="253" spans="1:12" ht="18" customHeight="1" x14ac:dyDescent="0.3">
      <c r="A253" s="45">
        <v>45338</v>
      </c>
      <c r="B253" s="36"/>
      <c r="C253" s="44" t="s">
        <v>41</v>
      </c>
      <c r="D253" s="40" t="s">
        <v>275</v>
      </c>
      <c r="E253" s="40" t="s">
        <v>240</v>
      </c>
      <c r="F253" s="41">
        <v>15.2</v>
      </c>
      <c r="G253" s="42" t="s">
        <v>2</v>
      </c>
      <c r="H253" s="227">
        <v>180</v>
      </c>
      <c r="I253" s="227">
        <f t="shared" si="4"/>
        <v>2736</v>
      </c>
      <c r="J253" s="42" t="s">
        <v>935</v>
      </c>
      <c r="K253" s="36"/>
      <c r="L253" s="14" t="s">
        <v>938</v>
      </c>
    </row>
    <row r="254" spans="1:12" ht="18" customHeight="1" x14ac:dyDescent="0.3">
      <c r="A254" s="45">
        <v>45338</v>
      </c>
      <c r="B254" s="36"/>
      <c r="C254" t="s">
        <v>582</v>
      </c>
      <c r="D254" s="36" t="s">
        <v>386</v>
      </c>
      <c r="E254" s="12" t="s">
        <v>110</v>
      </c>
      <c r="F254" s="41">
        <v>3</v>
      </c>
      <c r="G254" s="41" t="s">
        <v>0</v>
      </c>
      <c r="H254" s="227">
        <v>140</v>
      </c>
      <c r="I254" s="227">
        <f t="shared" si="4"/>
        <v>420</v>
      </c>
      <c r="J254" s="42" t="s">
        <v>935</v>
      </c>
      <c r="K254" s="36"/>
      <c r="L254" s="14" t="s">
        <v>938</v>
      </c>
    </row>
    <row r="255" spans="1:12" s="3" customFormat="1" ht="18" customHeight="1" x14ac:dyDescent="0.3">
      <c r="A255" s="57">
        <v>45340</v>
      </c>
      <c r="B255" s="307">
        <v>23031</v>
      </c>
      <c r="C255" s="121" t="s">
        <v>79</v>
      </c>
      <c r="D255" s="121" t="s">
        <v>80</v>
      </c>
      <c r="E255" s="121" t="s">
        <v>81</v>
      </c>
      <c r="F255" s="122">
        <v>100</v>
      </c>
      <c r="G255" s="123" t="s">
        <v>82</v>
      </c>
      <c r="H255" s="259">
        <v>6</v>
      </c>
      <c r="I255" s="259">
        <f t="shared" si="4"/>
        <v>600</v>
      </c>
      <c r="J255" s="54" t="s">
        <v>935</v>
      </c>
      <c r="K255" s="198">
        <v>360</v>
      </c>
      <c r="L255" s="184" t="s">
        <v>939</v>
      </c>
    </row>
    <row r="256" spans="1:12" ht="18" customHeight="1" x14ac:dyDescent="0.3">
      <c r="A256" s="66">
        <v>45340</v>
      </c>
      <c r="B256" s="307">
        <v>23031</v>
      </c>
      <c r="C256" s="118" t="s">
        <v>79</v>
      </c>
      <c r="D256" s="118" t="s">
        <v>583</v>
      </c>
      <c r="E256" s="118" t="s">
        <v>584</v>
      </c>
      <c r="F256" s="119">
        <v>100</v>
      </c>
      <c r="G256" s="120" t="s">
        <v>48</v>
      </c>
      <c r="H256" s="227">
        <v>8.4</v>
      </c>
      <c r="I256" s="227">
        <f t="shared" si="4"/>
        <v>840</v>
      </c>
      <c r="J256" s="42" t="s">
        <v>935</v>
      </c>
      <c r="K256" s="199"/>
      <c r="L256" s="186"/>
    </row>
    <row r="257" spans="1:12" ht="18" customHeight="1" x14ac:dyDescent="0.3">
      <c r="A257" s="45">
        <v>45340</v>
      </c>
      <c r="B257" s="307">
        <v>23031</v>
      </c>
      <c r="C257" s="89" t="s">
        <v>79</v>
      </c>
      <c r="D257" s="40" t="s">
        <v>577</v>
      </c>
      <c r="E257" s="63" t="s">
        <v>259</v>
      </c>
      <c r="F257" s="41">
        <v>30</v>
      </c>
      <c r="G257" s="250" t="s">
        <v>2</v>
      </c>
      <c r="H257" s="227">
        <v>180</v>
      </c>
      <c r="I257" s="227">
        <f t="shared" si="4"/>
        <v>5400</v>
      </c>
      <c r="J257" s="42" t="s">
        <v>935</v>
      </c>
      <c r="K257" s="199"/>
      <c r="L257" s="186"/>
    </row>
    <row r="258" spans="1:12" ht="18" customHeight="1" x14ac:dyDescent="0.3">
      <c r="A258" s="45">
        <v>45340</v>
      </c>
      <c r="B258" s="307">
        <v>23031</v>
      </c>
      <c r="C258" s="89" t="s">
        <v>79</v>
      </c>
      <c r="D258" s="40" t="s">
        <v>577</v>
      </c>
      <c r="E258" s="63" t="s">
        <v>123</v>
      </c>
      <c r="F258" s="41">
        <v>10.4</v>
      </c>
      <c r="G258" s="250" t="s">
        <v>2</v>
      </c>
      <c r="H258" s="227">
        <v>167.5</v>
      </c>
      <c r="I258" s="227">
        <f t="shared" si="4"/>
        <v>1742</v>
      </c>
      <c r="J258" s="42" t="s">
        <v>935</v>
      </c>
      <c r="K258" s="200"/>
      <c r="L258" s="188"/>
    </row>
    <row r="259" spans="1:12" ht="18" customHeight="1" x14ac:dyDescent="0.3">
      <c r="A259" s="45">
        <v>45340</v>
      </c>
      <c r="B259" s="307">
        <v>23033</v>
      </c>
      <c r="C259" s="40" t="s">
        <v>585</v>
      </c>
      <c r="D259" s="36" t="s">
        <v>125</v>
      </c>
      <c r="E259" s="36" t="s">
        <v>586</v>
      </c>
      <c r="F259" s="41">
        <v>2</v>
      </c>
      <c r="G259" s="250" t="s">
        <v>6</v>
      </c>
      <c r="H259" s="227">
        <v>112.2</v>
      </c>
      <c r="I259" s="227">
        <f t="shared" si="4"/>
        <v>224.4</v>
      </c>
      <c r="J259" s="43" t="s">
        <v>944</v>
      </c>
      <c r="K259" s="190">
        <v>0</v>
      </c>
      <c r="L259" s="184"/>
    </row>
    <row r="260" spans="1:12" ht="18" customHeight="1" x14ac:dyDescent="0.3">
      <c r="A260" s="45">
        <v>45340</v>
      </c>
      <c r="B260" s="307">
        <v>23033</v>
      </c>
      <c r="C260" s="40" t="s">
        <v>585</v>
      </c>
      <c r="D260" s="36" t="s">
        <v>125</v>
      </c>
      <c r="E260" s="36" t="s">
        <v>587</v>
      </c>
      <c r="F260" s="41">
        <v>1</v>
      </c>
      <c r="G260" s="250" t="s">
        <v>6</v>
      </c>
      <c r="H260" s="227">
        <v>135.4</v>
      </c>
      <c r="I260" s="227">
        <f t="shared" si="4"/>
        <v>135.4</v>
      </c>
      <c r="J260" s="43" t="s">
        <v>944</v>
      </c>
      <c r="K260" s="192"/>
      <c r="L260" s="188"/>
    </row>
    <row r="261" spans="1:12" ht="18" customHeight="1" x14ac:dyDescent="0.3">
      <c r="A261" s="45">
        <v>45340</v>
      </c>
      <c r="B261" s="36"/>
      <c r="C261" s="73" t="s">
        <v>589</v>
      </c>
      <c r="D261" s="36" t="s">
        <v>386</v>
      </c>
      <c r="E261" s="12" t="s">
        <v>110</v>
      </c>
      <c r="F261" s="41">
        <v>10</v>
      </c>
      <c r="G261" s="41" t="s">
        <v>0</v>
      </c>
      <c r="H261" s="41">
        <v>140</v>
      </c>
      <c r="I261" s="227">
        <f t="shared" si="4"/>
        <v>1400</v>
      </c>
      <c r="J261" s="42" t="s">
        <v>935</v>
      </c>
      <c r="K261" s="202">
        <v>81</v>
      </c>
      <c r="L261" s="14" t="s">
        <v>947</v>
      </c>
    </row>
    <row r="262" spans="1:12" ht="18" customHeight="1" x14ac:dyDescent="0.3">
      <c r="A262" s="45">
        <v>45341</v>
      </c>
      <c r="B262" s="307">
        <v>23037</v>
      </c>
      <c r="C262" s="12" t="s">
        <v>204</v>
      </c>
      <c r="D262" s="44" t="s">
        <v>36</v>
      </c>
      <c r="E262" s="44" t="s">
        <v>138</v>
      </c>
      <c r="F262" s="14">
        <v>1</v>
      </c>
      <c r="G262" s="56" t="s">
        <v>20</v>
      </c>
      <c r="H262" s="56">
        <v>1147.5</v>
      </c>
      <c r="I262" s="227">
        <f t="shared" si="4"/>
        <v>1147.5</v>
      </c>
      <c r="J262" s="43" t="s">
        <v>944</v>
      </c>
      <c r="K262" s="202">
        <v>0</v>
      </c>
      <c r="L262" s="14" t="s">
        <v>937</v>
      </c>
    </row>
    <row r="263" spans="1:12" ht="18" customHeight="1" x14ac:dyDescent="0.3">
      <c r="A263" s="45">
        <v>45341</v>
      </c>
      <c r="B263" s="36"/>
      <c r="C263" s="124" t="s">
        <v>590</v>
      </c>
      <c r="D263" s="40" t="s">
        <v>577</v>
      </c>
      <c r="E263" s="63" t="s">
        <v>446</v>
      </c>
      <c r="F263" s="41">
        <v>30.4</v>
      </c>
      <c r="G263" s="250" t="s">
        <v>2</v>
      </c>
      <c r="H263" s="250">
        <v>180</v>
      </c>
      <c r="I263" s="227">
        <f t="shared" si="4"/>
        <v>5472</v>
      </c>
      <c r="J263" s="42" t="s">
        <v>935</v>
      </c>
      <c r="K263" s="202">
        <v>280</v>
      </c>
      <c r="L263" s="12" t="s">
        <v>939</v>
      </c>
    </row>
    <row r="264" spans="1:12" ht="18" customHeight="1" x14ac:dyDescent="0.3">
      <c r="A264" s="64">
        <v>45341</v>
      </c>
      <c r="B264" s="307">
        <v>23040</v>
      </c>
      <c r="C264" s="24" t="s">
        <v>23</v>
      </c>
      <c r="D264" s="24" t="s">
        <v>367</v>
      </c>
      <c r="E264" s="24" t="s">
        <v>591</v>
      </c>
      <c r="F264" s="23">
        <v>15</v>
      </c>
      <c r="G264" s="23" t="s">
        <v>6</v>
      </c>
      <c r="H264" s="23">
        <v>36.450000000000003</v>
      </c>
      <c r="I264" s="227">
        <f t="shared" si="4"/>
        <v>546.75</v>
      </c>
      <c r="J264" s="43" t="s">
        <v>935</v>
      </c>
      <c r="K264" s="318">
        <v>47</v>
      </c>
      <c r="L264" s="319"/>
    </row>
    <row r="265" spans="1:12" ht="18" customHeight="1" x14ac:dyDescent="0.3">
      <c r="A265" s="64">
        <v>45341</v>
      </c>
      <c r="B265" s="307">
        <v>23040</v>
      </c>
      <c r="C265" s="24" t="s">
        <v>23</v>
      </c>
      <c r="D265" s="24" t="s">
        <v>266</v>
      </c>
      <c r="E265" s="24" t="s">
        <v>267</v>
      </c>
      <c r="F265" s="23">
        <v>40</v>
      </c>
      <c r="G265" s="23" t="s">
        <v>6</v>
      </c>
      <c r="H265" s="23">
        <f>6.54*8.4+6</f>
        <v>60.936</v>
      </c>
      <c r="I265" s="227">
        <f t="shared" si="4"/>
        <v>2437.44</v>
      </c>
      <c r="J265" s="43" t="s">
        <v>935</v>
      </c>
      <c r="K265" s="320"/>
      <c r="L265" s="321"/>
    </row>
    <row r="266" spans="1:12" ht="18" customHeight="1" x14ac:dyDescent="0.3">
      <c r="A266" s="64">
        <v>45341</v>
      </c>
      <c r="B266" s="307">
        <v>23040</v>
      </c>
      <c r="C266" s="24" t="s">
        <v>23</v>
      </c>
      <c r="D266" s="24" t="s">
        <v>266</v>
      </c>
      <c r="E266" s="24" t="s">
        <v>592</v>
      </c>
      <c r="F266" s="23">
        <v>40</v>
      </c>
      <c r="G266" s="23" t="s">
        <v>6</v>
      </c>
      <c r="H266" s="23">
        <f>6.14*8.4+6</f>
        <v>57.576000000000001</v>
      </c>
      <c r="I266" s="227">
        <f t="shared" si="4"/>
        <v>2303.04</v>
      </c>
      <c r="J266" s="43" t="s">
        <v>935</v>
      </c>
      <c r="K266" s="320"/>
      <c r="L266" s="321"/>
    </row>
    <row r="267" spans="1:12" ht="18" customHeight="1" x14ac:dyDescent="0.3">
      <c r="A267" s="64">
        <v>45341</v>
      </c>
      <c r="B267" s="307">
        <v>23040</v>
      </c>
      <c r="C267" s="24" t="s">
        <v>23</v>
      </c>
      <c r="D267" s="24" t="s">
        <v>118</v>
      </c>
      <c r="E267" s="24" t="s">
        <v>593</v>
      </c>
      <c r="F267" s="23">
        <v>4</v>
      </c>
      <c r="G267" s="23" t="s">
        <v>6</v>
      </c>
      <c r="H267" s="23">
        <f>1.765*15+6</f>
        <v>32.474999999999994</v>
      </c>
      <c r="I267" s="227">
        <f t="shared" si="4"/>
        <v>129.89999999999998</v>
      </c>
      <c r="J267" s="43" t="s">
        <v>935</v>
      </c>
      <c r="K267" s="320"/>
      <c r="L267" s="321"/>
    </row>
    <row r="268" spans="1:12" ht="18" customHeight="1" x14ac:dyDescent="0.3">
      <c r="A268" s="64">
        <v>45341</v>
      </c>
      <c r="B268" s="307">
        <v>23040</v>
      </c>
      <c r="C268" s="24" t="s">
        <v>23</v>
      </c>
      <c r="D268" s="24" t="s">
        <v>115</v>
      </c>
      <c r="E268" s="24" t="s">
        <v>280</v>
      </c>
      <c r="F268" s="23">
        <v>10</v>
      </c>
      <c r="G268" s="23" t="s">
        <v>6</v>
      </c>
      <c r="H268" s="23">
        <f>2.475*16+6</f>
        <v>45.6</v>
      </c>
      <c r="I268" s="227">
        <f t="shared" si="4"/>
        <v>456</v>
      </c>
      <c r="J268" s="43" t="s">
        <v>935</v>
      </c>
      <c r="K268" s="322"/>
      <c r="L268" s="323"/>
    </row>
    <row r="269" spans="1:12" ht="18" customHeight="1" x14ac:dyDescent="0.3">
      <c r="A269" s="45">
        <v>45342</v>
      </c>
      <c r="B269" s="36"/>
      <c r="C269" s="44" t="s">
        <v>274</v>
      </c>
      <c r="D269" s="40" t="s">
        <v>577</v>
      </c>
      <c r="E269" s="40" t="s">
        <v>240</v>
      </c>
      <c r="F269" s="41">
        <v>15.2</v>
      </c>
      <c r="G269" s="250" t="s">
        <v>2</v>
      </c>
      <c r="H269" s="250">
        <v>180</v>
      </c>
      <c r="I269" s="227">
        <f t="shared" si="4"/>
        <v>2736</v>
      </c>
      <c r="J269" s="42" t="s">
        <v>935</v>
      </c>
      <c r="K269" s="269">
        <v>180</v>
      </c>
      <c r="L269" s="184" t="s">
        <v>939</v>
      </c>
    </row>
    <row r="270" spans="1:12" ht="18" customHeight="1" x14ac:dyDescent="0.3">
      <c r="A270" s="45">
        <v>45342</v>
      </c>
      <c r="B270" s="36"/>
      <c r="C270" s="44" t="s">
        <v>274</v>
      </c>
      <c r="D270" s="40" t="s">
        <v>594</v>
      </c>
      <c r="E270" s="40" t="s">
        <v>221</v>
      </c>
      <c r="F270" s="41">
        <v>1</v>
      </c>
      <c r="G270" s="250" t="s">
        <v>3</v>
      </c>
      <c r="H270" s="250">
        <v>530</v>
      </c>
      <c r="I270" s="227">
        <f t="shared" si="4"/>
        <v>530</v>
      </c>
      <c r="J270" s="42" t="s">
        <v>935</v>
      </c>
      <c r="K270" s="274"/>
      <c r="L270" s="188"/>
    </row>
    <row r="271" spans="1:12" ht="18" customHeight="1" x14ac:dyDescent="0.3">
      <c r="A271" s="45">
        <v>45342</v>
      </c>
      <c r="B271" s="307">
        <v>23041</v>
      </c>
      <c r="C271" s="40" t="s">
        <v>170</v>
      </c>
      <c r="D271" s="44" t="s">
        <v>156</v>
      </c>
      <c r="E271" s="254" t="s">
        <v>595</v>
      </c>
      <c r="F271" s="41">
        <v>12</v>
      </c>
      <c r="G271" s="42" t="s">
        <v>6</v>
      </c>
      <c r="H271" s="42">
        <v>49</v>
      </c>
      <c r="I271" s="227">
        <f t="shared" si="4"/>
        <v>588</v>
      </c>
      <c r="J271" s="43" t="s">
        <v>940</v>
      </c>
      <c r="K271" s="190">
        <v>0</v>
      </c>
      <c r="L271" s="184" t="s">
        <v>937</v>
      </c>
    </row>
    <row r="272" spans="1:12" ht="18" customHeight="1" x14ac:dyDescent="0.3">
      <c r="A272" s="45">
        <v>45342</v>
      </c>
      <c r="B272" s="307">
        <v>23041</v>
      </c>
      <c r="C272" s="40" t="s">
        <v>170</v>
      </c>
      <c r="D272" s="44" t="s">
        <v>114</v>
      </c>
      <c r="E272" s="254" t="s">
        <v>596</v>
      </c>
      <c r="F272" s="41">
        <v>12</v>
      </c>
      <c r="G272" s="42" t="s">
        <v>6</v>
      </c>
      <c r="H272" s="42">
        <f>2.12*16+6</f>
        <v>39.92</v>
      </c>
      <c r="I272" s="227">
        <f t="shared" si="4"/>
        <v>479.04</v>
      </c>
      <c r="J272" s="43" t="s">
        <v>940</v>
      </c>
      <c r="K272" s="192"/>
      <c r="L272" s="188"/>
    </row>
    <row r="273" spans="1:15" ht="18" customHeight="1" x14ac:dyDescent="0.3">
      <c r="A273" s="45">
        <v>45342</v>
      </c>
      <c r="B273" s="36"/>
      <c r="C273" s="12" t="s">
        <v>371</v>
      </c>
      <c r="D273" s="40" t="s">
        <v>577</v>
      </c>
      <c r="E273" s="40" t="s">
        <v>339</v>
      </c>
      <c r="F273" s="41">
        <v>7.5</v>
      </c>
      <c r="G273" s="250" t="s">
        <v>2</v>
      </c>
      <c r="H273" s="250">
        <v>180</v>
      </c>
      <c r="I273" s="227">
        <f t="shared" si="4"/>
        <v>1350</v>
      </c>
      <c r="J273" s="42" t="s">
        <v>935</v>
      </c>
      <c r="K273" s="190">
        <v>63</v>
      </c>
      <c r="L273" s="184" t="s">
        <v>938</v>
      </c>
    </row>
    <row r="274" spans="1:15" ht="18" customHeight="1" x14ac:dyDescent="0.3">
      <c r="A274" s="45">
        <v>45342</v>
      </c>
      <c r="B274" s="36"/>
      <c r="C274" s="12" t="s">
        <v>371</v>
      </c>
      <c r="D274" s="36" t="s">
        <v>597</v>
      </c>
      <c r="E274" s="40" t="s">
        <v>432</v>
      </c>
      <c r="F274" s="41">
        <v>1</v>
      </c>
      <c r="G274" s="42" t="s">
        <v>3</v>
      </c>
      <c r="H274" s="42">
        <v>838</v>
      </c>
      <c r="I274" s="227">
        <f t="shared" si="4"/>
        <v>838</v>
      </c>
      <c r="J274" s="42" t="s">
        <v>935</v>
      </c>
      <c r="K274" s="192"/>
      <c r="L274" s="188"/>
    </row>
    <row r="275" spans="1:15" ht="18" customHeight="1" x14ac:dyDescent="0.3">
      <c r="A275" s="45">
        <v>45342</v>
      </c>
      <c r="B275" s="307">
        <v>23043</v>
      </c>
      <c r="C275" s="73" t="s">
        <v>46</v>
      </c>
      <c r="D275" s="44" t="s">
        <v>125</v>
      </c>
      <c r="E275" s="12" t="s">
        <v>598</v>
      </c>
      <c r="F275" s="14">
        <v>22</v>
      </c>
      <c r="G275" s="56" t="s">
        <v>6</v>
      </c>
      <c r="H275" s="56">
        <f>0.71*6.5+6</f>
        <v>10.615</v>
      </c>
      <c r="I275" s="227">
        <f t="shared" si="4"/>
        <v>233.53</v>
      </c>
      <c r="J275" s="42" t="s">
        <v>935</v>
      </c>
      <c r="K275" s="202">
        <v>11</v>
      </c>
      <c r="L275" s="14" t="s">
        <v>938</v>
      </c>
    </row>
    <row r="276" spans="1:15" ht="18" customHeight="1" x14ac:dyDescent="0.3">
      <c r="A276" s="45">
        <v>45343</v>
      </c>
      <c r="B276" s="307">
        <v>23044</v>
      </c>
      <c r="C276" s="12" t="s">
        <v>602</v>
      </c>
      <c r="D276" s="40" t="s">
        <v>180</v>
      </c>
      <c r="E276" s="36" t="s">
        <v>100</v>
      </c>
      <c r="F276" s="41">
        <v>4</v>
      </c>
      <c r="G276" s="42" t="s">
        <v>148</v>
      </c>
      <c r="H276" s="42">
        <v>640</v>
      </c>
      <c r="I276" s="227">
        <f t="shared" si="4"/>
        <v>2560</v>
      </c>
      <c r="J276" s="43" t="s">
        <v>940</v>
      </c>
      <c r="K276" s="202">
        <v>0</v>
      </c>
      <c r="L276" s="14" t="s">
        <v>937</v>
      </c>
    </row>
    <row r="277" spans="1:15" ht="18" customHeight="1" x14ac:dyDescent="0.3">
      <c r="A277" s="66">
        <v>45343</v>
      </c>
      <c r="B277" s="307">
        <v>23045</v>
      </c>
      <c r="C277" s="44" t="s">
        <v>87</v>
      </c>
      <c r="D277" s="40" t="s">
        <v>122</v>
      </c>
      <c r="E277" s="63" t="s">
        <v>370</v>
      </c>
      <c r="F277" s="42">
        <v>5.2</v>
      </c>
      <c r="G277" s="250" t="s">
        <v>2</v>
      </c>
      <c r="H277" s="250">
        <v>180</v>
      </c>
      <c r="I277" s="227">
        <f t="shared" si="4"/>
        <v>936</v>
      </c>
      <c r="J277" s="42" t="s">
        <v>935</v>
      </c>
      <c r="K277" s="198">
        <v>150</v>
      </c>
      <c r="L277" s="184" t="s">
        <v>939</v>
      </c>
    </row>
    <row r="278" spans="1:15" ht="18" customHeight="1" x14ac:dyDescent="0.3">
      <c r="A278" s="66">
        <v>45343</v>
      </c>
      <c r="B278" s="307">
        <v>23045</v>
      </c>
      <c r="C278" s="44" t="s">
        <v>87</v>
      </c>
      <c r="D278" s="40" t="s">
        <v>132</v>
      </c>
      <c r="E278" s="40" t="s">
        <v>366</v>
      </c>
      <c r="F278" s="42">
        <v>1</v>
      </c>
      <c r="G278" s="42" t="s">
        <v>13</v>
      </c>
      <c r="H278" s="42">
        <v>825</v>
      </c>
      <c r="I278" s="227">
        <f t="shared" si="4"/>
        <v>825</v>
      </c>
      <c r="J278" s="42" t="s">
        <v>935</v>
      </c>
      <c r="K278" s="199"/>
      <c r="L278" s="186"/>
    </row>
    <row r="279" spans="1:15" ht="18" customHeight="1" x14ac:dyDescent="0.3">
      <c r="A279" s="45">
        <v>45343</v>
      </c>
      <c r="B279" s="307">
        <v>23045</v>
      </c>
      <c r="C279" s="12" t="s">
        <v>87</v>
      </c>
      <c r="D279" s="40" t="s">
        <v>594</v>
      </c>
      <c r="E279" s="40" t="s">
        <v>221</v>
      </c>
      <c r="F279" s="41">
        <v>1</v>
      </c>
      <c r="G279" s="250" t="s">
        <v>3</v>
      </c>
      <c r="H279" s="250">
        <v>530</v>
      </c>
      <c r="I279" s="227">
        <f t="shared" si="4"/>
        <v>530</v>
      </c>
      <c r="J279" s="42" t="s">
        <v>935</v>
      </c>
      <c r="K279" s="200"/>
      <c r="L279" s="188"/>
    </row>
    <row r="280" spans="1:15" ht="18" customHeight="1" x14ac:dyDescent="0.3">
      <c r="A280" s="45">
        <v>45343</v>
      </c>
      <c r="B280" s="307">
        <v>23047</v>
      </c>
      <c r="C280" s="40" t="s">
        <v>170</v>
      </c>
      <c r="D280" s="44" t="s">
        <v>268</v>
      </c>
      <c r="E280" s="254" t="s">
        <v>599</v>
      </c>
      <c r="F280" s="41">
        <v>14</v>
      </c>
      <c r="G280" s="42" t="s">
        <v>6</v>
      </c>
      <c r="H280" s="42">
        <v>61.8</v>
      </c>
      <c r="I280" s="227">
        <f t="shared" si="4"/>
        <v>865.19999999999993</v>
      </c>
      <c r="J280" s="42" t="s">
        <v>935</v>
      </c>
      <c r="K280" s="202">
        <v>14</v>
      </c>
      <c r="L280" s="14" t="s">
        <v>938</v>
      </c>
    </row>
    <row r="281" spans="1:15" ht="18" customHeight="1" x14ac:dyDescent="0.3">
      <c r="A281" s="45">
        <v>45343</v>
      </c>
      <c r="B281" s="307">
        <v>23048</v>
      </c>
      <c r="C281" s="40" t="s">
        <v>170</v>
      </c>
      <c r="D281" s="44" t="s">
        <v>175</v>
      </c>
      <c r="E281" s="254" t="s">
        <v>600</v>
      </c>
      <c r="F281" s="41">
        <v>39</v>
      </c>
      <c r="G281" s="42" t="s">
        <v>6</v>
      </c>
      <c r="H281" s="42">
        <f>4.53*8+6</f>
        <v>42.24</v>
      </c>
      <c r="I281" s="227">
        <f t="shared" si="4"/>
        <v>1647.3600000000001</v>
      </c>
      <c r="J281" s="42" t="s">
        <v>935</v>
      </c>
      <c r="K281" s="190">
        <v>65</v>
      </c>
      <c r="L281" s="184" t="s">
        <v>938</v>
      </c>
    </row>
    <row r="282" spans="1:15" ht="18" customHeight="1" x14ac:dyDescent="0.3">
      <c r="A282" s="45">
        <v>45343</v>
      </c>
      <c r="B282" s="307">
        <v>23048</v>
      </c>
      <c r="C282" s="40" t="s">
        <v>170</v>
      </c>
      <c r="D282" s="44" t="s">
        <v>175</v>
      </c>
      <c r="E282" s="254" t="s">
        <v>601</v>
      </c>
      <c r="F282" s="41">
        <v>44</v>
      </c>
      <c r="G282" s="42" t="s">
        <v>6</v>
      </c>
      <c r="H282" s="42">
        <f>2.655*8+6</f>
        <v>27.24</v>
      </c>
      <c r="I282" s="227">
        <f t="shared" si="4"/>
        <v>1198.56</v>
      </c>
      <c r="J282" s="42" t="s">
        <v>935</v>
      </c>
      <c r="K282" s="192"/>
      <c r="L282" s="188"/>
    </row>
    <row r="283" spans="1:15" ht="18" customHeight="1" x14ac:dyDescent="0.3">
      <c r="A283" s="64">
        <v>45343</v>
      </c>
      <c r="B283" s="52"/>
      <c r="C283" s="52" t="s">
        <v>88</v>
      </c>
      <c r="D283" s="52" t="s">
        <v>386</v>
      </c>
      <c r="E283" s="24" t="s">
        <v>110</v>
      </c>
      <c r="F283" s="43">
        <v>4</v>
      </c>
      <c r="G283" s="43" t="s">
        <v>0</v>
      </c>
      <c r="H283" s="43">
        <v>140</v>
      </c>
      <c r="I283" s="227">
        <f t="shared" si="4"/>
        <v>560</v>
      </c>
      <c r="J283" s="43" t="s">
        <v>935</v>
      </c>
      <c r="K283" s="213">
        <v>32</v>
      </c>
      <c r="L283" s="23" t="s">
        <v>936</v>
      </c>
      <c r="M283" s="4"/>
      <c r="N283" s="4"/>
      <c r="O283" s="4"/>
    </row>
    <row r="284" spans="1:15" ht="18" customHeight="1" x14ac:dyDescent="0.3">
      <c r="A284" s="45">
        <v>45344</v>
      </c>
      <c r="B284" s="307">
        <v>23056</v>
      </c>
      <c r="C284" s="40" t="s">
        <v>193</v>
      </c>
      <c r="D284" s="40" t="s">
        <v>122</v>
      </c>
      <c r="E284" s="40" t="s">
        <v>603</v>
      </c>
      <c r="F284" s="42">
        <v>22.8</v>
      </c>
      <c r="G284" s="42" t="s">
        <v>2</v>
      </c>
      <c r="H284" s="42">
        <v>180</v>
      </c>
      <c r="I284" s="42">
        <f t="shared" si="4"/>
        <v>4104</v>
      </c>
      <c r="J284" s="42" t="s">
        <v>935</v>
      </c>
      <c r="K284" s="202">
        <v>240</v>
      </c>
      <c r="L284" s="12" t="s">
        <v>939</v>
      </c>
    </row>
    <row r="285" spans="1:15" ht="18" customHeight="1" x14ac:dyDescent="0.3">
      <c r="A285" s="45">
        <v>45345</v>
      </c>
      <c r="B285" s="307">
        <v>23059</v>
      </c>
      <c r="C285" s="40" t="s">
        <v>549</v>
      </c>
      <c r="D285" s="40" t="s">
        <v>178</v>
      </c>
      <c r="E285" s="40" t="s">
        <v>604</v>
      </c>
      <c r="F285" s="42">
        <v>10.199999999999999</v>
      </c>
      <c r="G285" s="42" t="s">
        <v>2</v>
      </c>
      <c r="H285" s="42">
        <v>187</v>
      </c>
      <c r="I285" s="42">
        <f t="shared" si="4"/>
        <v>1907.3999999999999</v>
      </c>
      <c r="J285" s="42" t="s">
        <v>935</v>
      </c>
      <c r="K285" s="198">
        <v>63</v>
      </c>
      <c r="L285" s="14" t="s">
        <v>943</v>
      </c>
    </row>
    <row r="286" spans="1:15" ht="18" customHeight="1" x14ac:dyDescent="0.3">
      <c r="A286" s="45">
        <v>45345</v>
      </c>
      <c r="B286" s="307">
        <v>23060</v>
      </c>
      <c r="C286" s="40" t="s">
        <v>54</v>
      </c>
      <c r="D286" s="40" t="s">
        <v>122</v>
      </c>
      <c r="E286" s="40" t="s">
        <v>505</v>
      </c>
      <c r="F286" s="41">
        <v>10.199999999999999</v>
      </c>
      <c r="G286" s="42" t="s">
        <v>2</v>
      </c>
      <c r="H286" s="42">
        <v>180</v>
      </c>
      <c r="I286" s="42">
        <f t="shared" si="4"/>
        <v>1835.9999999999998</v>
      </c>
      <c r="J286" s="42" t="s">
        <v>935</v>
      </c>
      <c r="K286" s="200"/>
      <c r="L286" s="184" t="s">
        <v>937</v>
      </c>
    </row>
    <row r="287" spans="1:15" ht="18" customHeight="1" x14ac:dyDescent="0.3">
      <c r="A287" s="45">
        <v>45345</v>
      </c>
      <c r="B287" s="307">
        <v>23060</v>
      </c>
      <c r="C287" s="40" t="s">
        <v>54</v>
      </c>
      <c r="D287" s="12" t="s">
        <v>344</v>
      </c>
      <c r="E287" s="40" t="s">
        <v>345</v>
      </c>
      <c r="F287" s="41">
        <v>1</v>
      </c>
      <c r="G287" s="42" t="s">
        <v>3</v>
      </c>
      <c r="H287" s="42">
        <v>530</v>
      </c>
      <c r="I287" s="42">
        <f t="shared" si="4"/>
        <v>530</v>
      </c>
      <c r="J287" s="42" t="s">
        <v>935</v>
      </c>
      <c r="K287" s="190">
        <v>0</v>
      </c>
      <c r="L287" s="188"/>
    </row>
    <row r="288" spans="1:15" ht="18" customHeight="1" x14ac:dyDescent="0.3">
      <c r="A288" s="45">
        <v>45345</v>
      </c>
      <c r="B288" s="307">
        <v>23061</v>
      </c>
      <c r="C288" s="12" t="s">
        <v>78</v>
      </c>
      <c r="D288" s="40" t="s">
        <v>130</v>
      </c>
      <c r="E288" s="40" t="s">
        <v>313</v>
      </c>
      <c r="F288" s="41">
        <v>1</v>
      </c>
      <c r="G288" s="42" t="s">
        <v>12</v>
      </c>
      <c r="H288" s="42">
        <v>224.4</v>
      </c>
      <c r="I288" s="42">
        <f t="shared" si="4"/>
        <v>224.4</v>
      </c>
      <c r="J288" s="43" t="s">
        <v>944</v>
      </c>
      <c r="K288" s="192"/>
      <c r="L288" s="14" t="s">
        <v>937</v>
      </c>
    </row>
    <row r="289" spans="1:13" ht="18" customHeight="1" x14ac:dyDescent="0.3">
      <c r="A289" s="45">
        <v>45345</v>
      </c>
      <c r="B289" s="307">
        <v>23062</v>
      </c>
      <c r="C289" s="73" t="s">
        <v>605</v>
      </c>
      <c r="D289" s="40" t="s">
        <v>122</v>
      </c>
      <c r="E289" s="40" t="s">
        <v>520</v>
      </c>
      <c r="F289" s="41">
        <v>10.4</v>
      </c>
      <c r="G289" s="42" t="s">
        <v>2</v>
      </c>
      <c r="H289" s="42">
        <v>180</v>
      </c>
      <c r="I289" s="42">
        <f t="shared" si="4"/>
        <v>1872</v>
      </c>
      <c r="J289" s="43" t="s">
        <v>944</v>
      </c>
      <c r="K289" s="202">
        <v>0</v>
      </c>
      <c r="L289" s="14" t="s">
        <v>937</v>
      </c>
    </row>
    <row r="290" spans="1:13" ht="18" customHeight="1" x14ac:dyDescent="0.3">
      <c r="A290" s="45">
        <v>45345</v>
      </c>
      <c r="B290" s="307">
        <v>23063</v>
      </c>
      <c r="C290" s="40" t="s">
        <v>549</v>
      </c>
      <c r="D290" s="40" t="s">
        <v>606</v>
      </c>
      <c r="E290" s="40" t="s">
        <v>607</v>
      </c>
      <c r="F290" s="41">
        <v>1</v>
      </c>
      <c r="G290" s="250" t="s">
        <v>3</v>
      </c>
      <c r="H290" s="250">
        <v>730</v>
      </c>
      <c r="I290" s="42">
        <f t="shared" si="4"/>
        <v>730</v>
      </c>
      <c r="J290" s="42" t="s">
        <v>935</v>
      </c>
      <c r="K290" s="202">
        <v>0</v>
      </c>
      <c r="L290" s="12"/>
    </row>
    <row r="291" spans="1:13" s="6" customFormat="1" ht="18" customHeight="1" x14ac:dyDescent="0.3">
      <c r="A291" s="30">
        <v>45345</v>
      </c>
      <c r="B291" s="31"/>
      <c r="C291" s="31" t="s">
        <v>19</v>
      </c>
      <c r="D291" s="31" t="s">
        <v>340</v>
      </c>
      <c r="E291" s="31" t="s">
        <v>366</v>
      </c>
      <c r="F291" s="61">
        <v>2</v>
      </c>
      <c r="G291" s="61" t="s">
        <v>13</v>
      </c>
      <c r="H291" s="61">
        <v>1780</v>
      </c>
      <c r="I291" s="61">
        <f t="shared" si="4"/>
        <v>3560</v>
      </c>
      <c r="J291" s="61" t="s">
        <v>935</v>
      </c>
      <c r="K291" s="324">
        <v>76</v>
      </c>
      <c r="L291" s="15" t="s">
        <v>938</v>
      </c>
    </row>
    <row r="292" spans="1:13" ht="18" customHeight="1" x14ac:dyDescent="0.3">
      <c r="A292" s="45">
        <v>45345</v>
      </c>
      <c r="B292" s="36"/>
      <c r="C292" s="12" t="s">
        <v>42</v>
      </c>
      <c r="D292" s="12" t="s">
        <v>608</v>
      </c>
      <c r="E292" s="44" t="s">
        <v>128</v>
      </c>
      <c r="F292" s="14">
        <v>1</v>
      </c>
      <c r="G292" s="56" t="s">
        <v>3</v>
      </c>
      <c r="H292" s="56">
        <v>838</v>
      </c>
      <c r="I292" s="42">
        <f t="shared" si="4"/>
        <v>838</v>
      </c>
      <c r="J292" s="326" t="s">
        <v>940</v>
      </c>
      <c r="K292" s="202">
        <v>0</v>
      </c>
      <c r="L292" s="14" t="s">
        <v>937</v>
      </c>
    </row>
    <row r="293" spans="1:13" ht="18" customHeight="1" x14ac:dyDescent="0.3">
      <c r="A293" s="45">
        <v>45346</v>
      </c>
      <c r="B293" s="52"/>
      <c r="C293" s="73" t="s">
        <v>420</v>
      </c>
      <c r="D293" s="40" t="s">
        <v>135</v>
      </c>
      <c r="E293" s="40" t="s">
        <v>133</v>
      </c>
      <c r="F293" s="42">
        <v>1</v>
      </c>
      <c r="G293" s="250" t="s">
        <v>13</v>
      </c>
      <c r="H293" s="250">
        <v>825</v>
      </c>
      <c r="I293" s="42">
        <f t="shared" si="4"/>
        <v>825</v>
      </c>
      <c r="J293" s="42" t="s">
        <v>935</v>
      </c>
      <c r="K293" s="202">
        <v>102</v>
      </c>
      <c r="L293" s="327" t="s">
        <v>936</v>
      </c>
    </row>
    <row r="294" spans="1:13" ht="18" customHeight="1" x14ac:dyDescent="0.3">
      <c r="A294" s="45">
        <v>45346</v>
      </c>
      <c r="B294" s="52"/>
      <c r="C294" t="s">
        <v>15</v>
      </c>
      <c r="D294" s="36" t="s">
        <v>386</v>
      </c>
      <c r="E294" s="12" t="s">
        <v>110</v>
      </c>
      <c r="F294" s="41">
        <v>1</v>
      </c>
      <c r="G294" s="41" t="s">
        <v>0</v>
      </c>
      <c r="H294" s="41">
        <v>140</v>
      </c>
      <c r="I294" s="42">
        <f t="shared" si="4"/>
        <v>140</v>
      </c>
      <c r="J294" s="42" t="s">
        <v>935</v>
      </c>
      <c r="K294" s="202"/>
      <c r="L294" s="327" t="s">
        <v>936</v>
      </c>
    </row>
    <row r="295" spans="1:13" ht="18" customHeight="1" x14ac:dyDescent="0.3">
      <c r="A295" s="45">
        <v>45348</v>
      </c>
      <c r="B295" s="182">
        <v>23064</v>
      </c>
      <c r="C295" s="73" t="s">
        <v>609</v>
      </c>
      <c r="D295" s="40" t="s">
        <v>610</v>
      </c>
      <c r="E295" s="40" t="s">
        <v>611</v>
      </c>
      <c r="F295" s="41">
        <v>30</v>
      </c>
      <c r="G295" s="42" t="s">
        <v>6</v>
      </c>
      <c r="H295" s="42">
        <f>6.33*26+12</f>
        <v>176.58</v>
      </c>
      <c r="I295" s="42">
        <f t="shared" si="4"/>
        <v>5297.4000000000005</v>
      </c>
      <c r="J295" s="46" t="s">
        <v>935</v>
      </c>
      <c r="K295" s="202">
        <v>49</v>
      </c>
      <c r="L295" s="328" t="s">
        <v>938</v>
      </c>
      <c r="M295" s="98"/>
    </row>
    <row r="296" spans="1:13" ht="18" customHeight="1" x14ac:dyDescent="0.3">
      <c r="A296" s="45">
        <v>45348</v>
      </c>
      <c r="B296" s="126">
        <v>23065</v>
      </c>
      <c r="C296" s="12" t="s">
        <v>85</v>
      </c>
      <c r="D296" s="44" t="s">
        <v>1</v>
      </c>
      <c r="E296" s="44" t="s">
        <v>612</v>
      </c>
      <c r="F296" s="14">
        <v>30</v>
      </c>
      <c r="G296" s="56" t="s">
        <v>2</v>
      </c>
      <c r="H296" s="56">
        <v>18</v>
      </c>
      <c r="I296" s="42">
        <f t="shared" si="4"/>
        <v>540</v>
      </c>
      <c r="J296" s="43" t="s">
        <v>944</v>
      </c>
      <c r="K296" s="202">
        <v>0</v>
      </c>
      <c r="L296" s="14" t="s">
        <v>937</v>
      </c>
    </row>
    <row r="297" spans="1:13" ht="18" customHeight="1" x14ac:dyDescent="0.3">
      <c r="A297" s="49">
        <v>45348</v>
      </c>
      <c r="B297" s="307">
        <v>23068</v>
      </c>
      <c r="C297" s="236" t="s">
        <v>91</v>
      </c>
      <c r="D297" s="48" t="s">
        <v>268</v>
      </c>
      <c r="E297" s="142" t="s">
        <v>279</v>
      </c>
      <c r="F297" s="46">
        <v>13</v>
      </c>
      <c r="G297" s="46" t="s">
        <v>6</v>
      </c>
      <c r="H297" s="46">
        <v>50.46</v>
      </c>
      <c r="I297" s="42">
        <f t="shared" si="4"/>
        <v>655.98</v>
      </c>
      <c r="J297" s="43" t="s">
        <v>944</v>
      </c>
      <c r="K297" s="190">
        <v>0</v>
      </c>
      <c r="L297" s="184" t="s">
        <v>937</v>
      </c>
      <c r="M297" s="50"/>
    </row>
    <row r="298" spans="1:13" ht="18" customHeight="1" x14ac:dyDescent="0.3">
      <c r="A298" s="49">
        <v>45348</v>
      </c>
      <c r="B298" s="307">
        <v>23068</v>
      </c>
      <c r="C298" s="236" t="s">
        <v>91</v>
      </c>
      <c r="D298" s="48" t="s">
        <v>268</v>
      </c>
      <c r="E298" s="142" t="s">
        <v>425</v>
      </c>
      <c r="F298" s="46">
        <v>13</v>
      </c>
      <c r="G298" s="46" t="s">
        <v>6</v>
      </c>
      <c r="H298" s="46">
        <v>52.8</v>
      </c>
      <c r="I298" s="42">
        <f t="shared" si="4"/>
        <v>686.4</v>
      </c>
      <c r="J298" s="43" t="s">
        <v>944</v>
      </c>
      <c r="K298" s="192"/>
      <c r="L298" s="188"/>
      <c r="M298" s="50"/>
    </row>
    <row r="299" spans="1:13" ht="18" customHeight="1" x14ac:dyDescent="0.3">
      <c r="A299" s="49">
        <v>45348</v>
      </c>
      <c r="B299" s="182">
        <v>23069</v>
      </c>
      <c r="C299" s="143" t="s">
        <v>321</v>
      </c>
      <c r="D299" s="47" t="s">
        <v>1</v>
      </c>
      <c r="E299" s="47" t="s">
        <v>612</v>
      </c>
      <c r="F299" s="312">
        <v>20</v>
      </c>
      <c r="G299" s="312" t="s">
        <v>2</v>
      </c>
      <c r="H299" s="312">
        <v>18</v>
      </c>
      <c r="I299" s="42">
        <f t="shared" ref="I299:I362" si="5">F299*H299</f>
        <v>360</v>
      </c>
      <c r="J299" s="43" t="s">
        <v>944</v>
      </c>
      <c r="K299" s="190">
        <v>0</v>
      </c>
      <c r="L299" s="184" t="s">
        <v>937</v>
      </c>
    </row>
    <row r="300" spans="1:13" ht="18" customHeight="1" x14ac:dyDescent="0.3">
      <c r="A300" s="45">
        <v>45348</v>
      </c>
      <c r="B300" s="36"/>
      <c r="C300" s="55" t="s">
        <v>321</v>
      </c>
      <c r="D300" s="44" t="s">
        <v>613</v>
      </c>
      <c r="E300" s="44" t="s">
        <v>159</v>
      </c>
      <c r="F300" s="14">
        <v>1</v>
      </c>
      <c r="G300" s="56" t="s">
        <v>3</v>
      </c>
      <c r="H300" s="56">
        <v>1420</v>
      </c>
      <c r="I300" s="42">
        <f t="shared" si="5"/>
        <v>1420</v>
      </c>
      <c r="J300" s="43" t="s">
        <v>944</v>
      </c>
      <c r="K300" s="192"/>
      <c r="L300" s="188"/>
    </row>
    <row r="301" spans="1:13" ht="18" customHeight="1" x14ac:dyDescent="0.3">
      <c r="A301" s="45">
        <v>45349</v>
      </c>
      <c r="B301" s="307">
        <v>23071</v>
      </c>
      <c r="C301" s="36" t="s">
        <v>297</v>
      </c>
      <c r="D301" s="40" t="s">
        <v>122</v>
      </c>
      <c r="E301" s="40" t="s">
        <v>356</v>
      </c>
      <c r="F301" s="41">
        <v>10.199999999999999</v>
      </c>
      <c r="G301" s="42" t="s">
        <v>2</v>
      </c>
      <c r="H301" s="42">
        <v>180</v>
      </c>
      <c r="I301" s="42">
        <f t="shared" si="5"/>
        <v>1835.9999999999998</v>
      </c>
      <c r="J301" s="46" t="s">
        <v>935</v>
      </c>
      <c r="K301" s="195">
        <v>110</v>
      </c>
      <c r="L301" s="328" t="s">
        <v>939</v>
      </c>
    </row>
    <row r="302" spans="1:13" ht="18" customHeight="1" x14ac:dyDescent="0.3">
      <c r="A302" s="66">
        <v>45349</v>
      </c>
      <c r="B302" s="307">
        <v>23072</v>
      </c>
      <c r="C302" s="40" t="s">
        <v>330</v>
      </c>
      <c r="D302" s="40" t="s">
        <v>36</v>
      </c>
      <c r="E302" s="40" t="s">
        <v>311</v>
      </c>
      <c r="F302" s="42">
        <v>8</v>
      </c>
      <c r="G302" s="42" t="s">
        <v>20</v>
      </c>
      <c r="H302" s="42">
        <v>1147.5</v>
      </c>
      <c r="I302" s="42">
        <f t="shared" si="5"/>
        <v>9180</v>
      </c>
      <c r="J302" s="42" t="s">
        <v>935</v>
      </c>
      <c r="K302" s="202">
        <v>330</v>
      </c>
      <c r="L302" s="305" t="s">
        <v>939</v>
      </c>
    </row>
    <row r="303" spans="1:13" s="6" customFormat="1" ht="18" customHeight="1" x14ac:dyDescent="0.3">
      <c r="A303" s="30">
        <v>45349</v>
      </c>
      <c r="B303" s="307">
        <v>23074</v>
      </c>
      <c r="C303" s="31" t="s">
        <v>289</v>
      </c>
      <c r="D303" s="31" t="s">
        <v>132</v>
      </c>
      <c r="E303" s="31" t="s">
        <v>199</v>
      </c>
      <c r="F303" s="61">
        <v>6</v>
      </c>
      <c r="G303" s="61" t="s">
        <v>13</v>
      </c>
      <c r="H303" s="61">
        <v>825</v>
      </c>
      <c r="I303" s="61">
        <f t="shared" si="5"/>
        <v>4950</v>
      </c>
      <c r="J303" s="61" t="s">
        <v>935</v>
      </c>
      <c r="K303" s="237">
        <v>140</v>
      </c>
      <c r="L303" s="329" t="s">
        <v>939</v>
      </c>
    </row>
    <row r="304" spans="1:13" ht="18" customHeight="1" x14ac:dyDescent="0.3">
      <c r="A304" s="49">
        <v>45350</v>
      </c>
      <c r="B304" s="307">
        <v>23075</v>
      </c>
      <c r="C304" s="236" t="s">
        <v>378</v>
      </c>
      <c r="D304" s="47" t="s">
        <v>220</v>
      </c>
      <c r="E304" s="47" t="s">
        <v>221</v>
      </c>
      <c r="F304" s="46">
        <v>1</v>
      </c>
      <c r="G304" s="46" t="s">
        <v>3</v>
      </c>
      <c r="H304" s="46">
        <v>480</v>
      </c>
      <c r="I304" s="42">
        <f t="shared" si="5"/>
        <v>480</v>
      </c>
      <c r="J304" s="46" t="s">
        <v>935</v>
      </c>
      <c r="K304" s="190">
        <v>17</v>
      </c>
      <c r="L304" s="301" t="s">
        <v>938</v>
      </c>
    </row>
    <row r="305" spans="1:12" ht="18" customHeight="1" x14ac:dyDescent="0.3">
      <c r="A305" s="45">
        <v>45350</v>
      </c>
      <c r="B305" s="36"/>
      <c r="C305" s="73" t="s">
        <v>378</v>
      </c>
      <c r="D305" s="36" t="s">
        <v>597</v>
      </c>
      <c r="E305" s="40" t="s">
        <v>338</v>
      </c>
      <c r="F305" s="41">
        <v>1</v>
      </c>
      <c r="G305" s="42" t="s">
        <v>3</v>
      </c>
      <c r="H305" s="42">
        <v>838</v>
      </c>
      <c r="I305" s="42">
        <f t="shared" si="5"/>
        <v>838</v>
      </c>
      <c r="J305" s="42" t="s">
        <v>935</v>
      </c>
      <c r="K305" s="192"/>
      <c r="L305" s="302"/>
    </row>
    <row r="306" spans="1:12" ht="18" customHeight="1" x14ac:dyDescent="0.3">
      <c r="A306" s="45">
        <v>45351</v>
      </c>
      <c r="B306" s="182">
        <v>23077</v>
      </c>
      <c r="C306" s="252" t="s">
        <v>140</v>
      </c>
      <c r="D306" s="252" t="s">
        <v>51</v>
      </c>
      <c r="E306" s="40" t="s">
        <v>141</v>
      </c>
      <c r="F306" s="41">
        <v>31.2</v>
      </c>
      <c r="G306" s="41" t="s">
        <v>48</v>
      </c>
      <c r="H306" s="41">
        <v>180</v>
      </c>
      <c r="I306" s="42">
        <f t="shared" si="5"/>
        <v>5616</v>
      </c>
      <c r="J306" s="46" t="s">
        <v>935</v>
      </c>
      <c r="K306" s="202">
        <v>260</v>
      </c>
      <c r="L306" s="305" t="s">
        <v>939</v>
      </c>
    </row>
    <row r="307" spans="1:12" ht="18" customHeight="1" x14ac:dyDescent="0.3">
      <c r="A307" s="45">
        <v>45351</v>
      </c>
      <c r="B307" s="182">
        <v>23079</v>
      </c>
      <c r="C307" s="12" t="s">
        <v>26</v>
      </c>
      <c r="D307" s="252" t="s">
        <v>51</v>
      </c>
      <c r="E307" s="40" t="s">
        <v>615</v>
      </c>
      <c r="F307" s="41">
        <v>10</v>
      </c>
      <c r="G307" s="41" t="s">
        <v>48</v>
      </c>
      <c r="H307" s="41">
        <v>167.5</v>
      </c>
      <c r="I307" s="42">
        <f t="shared" si="5"/>
        <v>1675</v>
      </c>
      <c r="J307" s="46" t="s">
        <v>935</v>
      </c>
      <c r="K307" s="202">
        <v>68</v>
      </c>
      <c r="L307" s="14" t="s">
        <v>938</v>
      </c>
    </row>
    <row r="308" spans="1:12" ht="18" customHeight="1" x14ac:dyDescent="0.3">
      <c r="A308" s="45">
        <v>45351</v>
      </c>
      <c r="B308" s="36"/>
      <c r="C308" s="40" t="s">
        <v>101</v>
      </c>
      <c r="D308" s="75" t="s">
        <v>616</v>
      </c>
      <c r="E308" s="36" t="s">
        <v>617</v>
      </c>
      <c r="F308" s="41">
        <v>2</v>
      </c>
      <c r="G308" s="42" t="s">
        <v>29</v>
      </c>
      <c r="H308" s="42">
        <v>83</v>
      </c>
      <c r="I308" s="42">
        <f t="shared" si="5"/>
        <v>166</v>
      </c>
      <c r="J308" s="43" t="s">
        <v>940</v>
      </c>
      <c r="K308" s="202">
        <v>0</v>
      </c>
      <c r="L308" s="14" t="s">
        <v>937</v>
      </c>
    </row>
    <row r="309" spans="1:12" ht="18" customHeight="1" x14ac:dyDescent="0.3">
      <c r="A309" s="49">
        <v>45351</v>
      </c>
      <c r="B309" s="182">
        <v>23081</v>
      </c>
      <c r="C309" s="47" t="s">
        <v>618</v>
      </c>
      <c r="D309" s="48" t="s">
        <v>36</v>
      </c>
      <c r="E309" s="48" t="s">
        <v>311</v>
      </c>
      <c r="F309" s="46">
        <v>5</v>
      </c>
      <c r="G309" s="46" t="s">
        <v>20</v>
      </c>
      <c r="H309" s="46">
        <v>1147.5</v>
      </c>
      <c r="I309" s="42">
        <f t="shared" si="5"/>
        <v>5737.5</v>
      </c>
      <c r="J309" s="43" t="s">
        <v>940</v>
      </c>
      <c r="K309" s="190">
        <v>0</v>
      </c>
      <c r="L309" s="184" t="s">
        <v>937</v>
      </c>
    </row>
    <row r="310" spans="1:12" ht="18" customHeight="1" x14ac:dyDescent="0.3">
      <c r="A310" s="45">
        <v>45351</v>
      </c>
      <c r="B310" s="36"/>
      <c r="C310" s="12" t="s">
        <v>618</v>
      </c>
      <c r="D310" s="40" t="s">
        <v>616</v>
      </c>
      <c r="E310" s="40" t="s">
        <v>55</v>
      </c>
      <c r="F310" s="41">
        <v>20</v>
      </c>
      <c r="G310" s="42" t="s">
        <v>29</v>
      </c>
      <c r="H310" s="42">
        <v>83</v>
      </c>
      <c r="I310" s="42">
        <f t="shared" si="5"/>
        <v>1660</v>
      </c>
      <c r="J310" s="43" t="s">
        <v>940</v>
      </c>
      <c r="K310" s="192"/>
      <c r="L310" s="188"/>
    </row>
    <row r="311" spans="1:12" ht="18" customHeight="1" x14ac:dyDescent="0.3">
      <c r="A311" s="45">
        <v>45352</v>
      </c>
      <c r="B311" s="69">
        <v>23084</v>
      </c>
      <c r="C311" s="73" t="s">
        <v>164</v>
      </c>
      <c r="D311" s="40" t="s">
        <v>122</v>
      </c>
      <c r="E311" s="12" t="s">
        <v>361</v>
      </c>
      <c r="F311" s="41">
        <v>103</v>
      </c>
      <c r="G311" s="42" t="s">
        <v>2</v>
      </c>
      <c r="H311" s="42">
        <v>180</v>
      </c>
      <c r="I311" s="42">
        <f t="shared" si="5"/>
        <v>18540</v>
      </c>
      <c r="J311" s="180" t="s">
        <v>935</v>
      </c>
      <c r="K311" s="190">
        <v>0</v>
      </c>
      <c r="L311" s="184" t="s">
        <v>937</v>
      </c>
    </row>
    <row r="312" spans="1:12" ht="18" customHeight="1" x14ac:dyDescent="0.3">
      <c r="A312" s="45">
        <v>45352</v>
      </c>
      <c r="B312" s="69">
        <v>23084</v>
      </c>
      <c r="C312" s="73" t="s">
        <v>164</v>
      </c>
      <c r="D312" s="40" t="s">
        <v>122</v>
      </c>
      <c r="E312" s="12" t="s">
        <v>362</v>
      </c>
      <c r="F312" s="41">
        <v>151</v>
      </c>
      <c r="G312" s="42" t="s">
        <v>2</v>
      </c>
      <c r="H312" s="42">
        <v>180</v>
      </c>
      <c r="I312" s="42">
        <f t="shared" si="5"/>
        <v>27180</v>
      </c>
      <c r="J312" s="42" t="s">
        <v>935</v>
      </c>
      <c r="K312" s="330"/>
      <c r="L312" s="186"/>
    </row>
    <row r="313" spans="1:12" ht="18" customHeight="1" x14ac:dyDescent="0.3">
      <c r="A313" s="45">
        <v>45352</v>
      </c>
      <c r="B313" s="69">
        <v>23084</v>
      </c>
      <c r="C313" s="73" t="s">
        <v>164</v>
      </c>
      <c r="D313" s="36" t="s">
        <v>84</v>
      </c>
      <c r="E313" s="40" t="s">
        <v>399</v>
      </c>
      <c r="F313" s="41">
        <v>37.75</v>
      </c>
      <c r="G313" s="42" t="s">
        <v>2</v>
      </c>
      <c r="H313" s="42">
        <v>397.8</v>
      </c>
      <c r="I313" s="42">
        <f t="shared" si="5"/>
        <v>15016.95</v>
      </c>
      <c r="J313" s="42" t="s">
        <v>935</v>
      </c>
      <c r="K313" s="330"/>
      <c r="L313" s="186"/>
    </row>
    <row r="314" spans="1:12" ht="18" customHeight="1" x14ac:dyDescent="0.3">
      <c r="A314" s="45">
        <v>45352</v>
      </c>
      <c r="B314" s="69">
        <v>23084</v>
      </c>
      <c r="C314" s="73" t="s">
        <v>164</v>
      </c>
      <c r="D314" s="12" t="s">
        <v>36</v>
      </c>
      <c r="E314" t="s">
        <v>311</v>
      </c>
      <c r="F314" s="41">
        <v>20</v>
      </c>
      <c r="G314" s="42" t="s">
        <v>20</v>
      </c>
      <c r="H314" s="42">
        <v>1147.5</v>
      </c>
      <c r="I314" s="42">
        <f t="shared" si="5"/>
        <v>22950</v>
      </c>
      <c r="J314" s="42" t="s">
        <v>935</v>
      </c>
      <c r="K314" s="330"/>
      <c r="L314" s="186"/>
    </row>
    <row r="315" spans="1:12" ht="18" customHeight="1" x14ac:dyDescent="0.3">
      <c r="A315" s="45">
        <v>45352</v>
      </c>
      <c r="B315" s="69">
        <v>23084</v>
      </c>
      <c r="C315" s="73" t="s">
        <v>164</v>
      </c>
      <c r="D315" s="12" t="s">
        <v>132</v>
      </c>
      <c r="E315" s="40" t="s">
        <v>366</v>
      </c>
      <c r="F315" s="41">
        <v>15</v>
      </c>
      <c r="G315" s="42" t="s">
        <v>13</v>
      </c>
      <c r="H315" s="42">
        <v>825</v>
      </c>
      <c r="I315" s="42">
        <f t="shared" si="5"/>
        <v>12375</v>
      </c>
      <c r="J315" s="42" t="s">
        <v>935</v>
      </c>
      <c r="K315" s="330"/>
      <c r="L315" s="186"/>
    </row>
    <row r="316" spans="1:12" ht="18" customHeight="1" x14ac:dyDescent="0.3">
      <c r="A316" s="45">
        <v>45352</v>
      </c>
      <c r="B316" s="69">
        <v>23084</v>
      </c>
      <c r="C316" s="73" t="s">
        <v>164</v>
      </c>
      <c r="D316" s="12" t="s">
        <v>14</v>
      </c>
      <c r="E316" s="40" t="s">
        <v>366</v>
      </c>
      <c r="F316" s="41">
        <v>5</v>
      </c>
      <c r="G316" s="42" t="s">
        <v>13</v>
      </c>
      <c r="H316" s="42">
        <v>1840</v>
      </c>
      <c r="I316" s="42">
        <f t="shared" si="5"/>
        <v>9200</v>
      </c>
      <c r="J316" s="42" t="s">
        <v>935</v>
      </c>
      <c r="K316" s="330"/>
      <c r="L316" s="186"/>
    </row>
    <row r="317" spans="1:12" ht="18" customHeight="1" x14ac:dyDescent="0.3">
      <c r="A317" s="45">
        <v>45352</v>
      </c>
      <c r="B317" s="69">
        <v>23084</v>
      </c>
      <c r="C317" s="73" t="s">
        <v>164</v>
      </c>
      <c r="D317" s="40" t="s">
        <v>180</v>
      </c>
      <c r="E317" s="36" t="s">
        <v>100</v>
      </c>
      <c r="F317" s="41">
        <v>16</v>
      </c>
      <c r="G317" s="41" t="s">
        <v>69</v>
      </c>
      <c r="H317" s="41">
        <v>640</v>
      </c>
      <c r="I317" s="42">
        <f t="shared" si="5"/>
        <v>10240</v>
      </c>
      <c r="J317" s="42" t="s">
        <v>935</v>
      </c>
      <c r="K317" s="330"/>
      <c r="L317" s="186"/>
    </row>
    <row r="318" spans="1:12" ht="18" customHeight="1" x14ac:dyDescent="0.3">
      <c r="A318" s="45">
        <v>45352</v>
      </c>
      <c r="B318" s="69">
        <v>23084</v>
      </c>
      <c r="C318" s="73" t="s">
        <v>164</v>
      </c>
      <c r="D318" s="12" t="s">
        <v>158</v>
      </c>
      <c r="E318" s="12" t="s">
        <v>159</v>
      </c>
      <c r="F318" s="14">
        <v>2</v>
      </c>
      <c r="G318" s="41" t="s">
        <v>3</v>
      </c>
      <c r="H318" s="41">
        <v>1425</v>
      </c>
      <c r="I318" s="42">
        <f t="shared" si="5"/>
        <v>2850</v>
      </c>
      <c r="J318" s="42" t="s">
        <v>935</v>
      </c>
      <c r="K318" s="330"/>
      <c r="L318" s="186"/>
    </row>
    <row r="319" spans="1:12" ht="18" customHeight="1" x14ac:dyDescent="0.3">
      <c r="A319" s="45">
        <v>45352</v>
      </c>
      <c r="B319" s="69">
        <v>23084</v>
      </c>
      <c r="C319" s="73" t="s">
        <v>164</v>
      </c>
      <c r="D319" s="12" t="s">
        <v>167</v>
      </c>
      <c r="E319" s="12" t="s">
        <v>128</v>
      </c>
      <c r="F319" s="14">
        <v>3</v>
      </c>
      <c r="G319" s="41" t="s">
        <v>3</v>
      </c>
      <c r="H319" s="41">
        <v>838</v>
      </c>
      <c r="I319" s="42">
        <f t="shared" si="5"/>
        <v>2514</v>
      </c>
      <c r="J319" s="42" t="s">
        <v>935</v>
      </c>
      <c r="K319" s="330"/>
      <c r="L319" s="186"/>
    </row>
    <row r="320" spans="1:12" ht="18" customHeight="1" x14ac:dyDescent="0.3">
      <c r="A320" s="45">
        <v>45352</v>
      </c>
      <c r="B320" s="69">
        <v>23084</v>
      </c>
      <c r="C320" s="73" t="s">
        <v>164</v>
      </c>
      <c r="D320" s="12" t="s">
        <v>223</v>
      </c>
      <c r="E320" s="12" t="s">
        <v>221</v>
      </c>
      <c r="F320" s="14">
        <v>5</v>
      </c>
      <c r="G320" s="41" t="s">
        <v>3</v>
      </c>
      <c r="H320" s="41">
        <v>530</v>
      </c>
      <c r="I320" s="42">
        <f t="shared" si="5"/>
        <v>2650</v>
      </c>
      <c r="J320" s="42" t="s">
        <v>935</v>
      </c>
      <c r="K320" s="330"/>
      <c r="L320" s="186"/>
    </row>
    <row r="321" spans="1:12" ht="18" customHeight="1" x14ac:dyDescent="0.3">
      <c r="A321" s="45">
        <v>45352</v>
      </c>
      <c r="B321" s="69">
        <v>23084</v>
      </c>
      <c r="C321" s="73" t="s">
        <v>164</v>
      </c>
      <c r="D321" s="12" t="s">
        <v>619</v>
      </c>
      <c r="E321" s="12" t="s">
        <v>110</v>
      </c>
      <c r="F321" s="14">
        <v>50</v>
      </c>
      <c r="G321" s="41" t="s">
        <v>0</v>
      </c>
      <c r="H321" s="41">
        <v>235</v>
      </c>
      <c r="I321" s="42">
        <f t="shared" si="5"/>
        <v>11750</v>
      </c>
      <c r="J321" s="42" t="s">
        <v>935</v>
      </c>
      <c r="K321" s="330"/>
      <c r="L321" s="186"/>
    </row>
    <row r="322" spans="1:12" ht="18" customHeight="1" x14ac:dyDescent="0.3">
      <c r="A322" s="45">
        <v>45352</v>
      </c>
      <c r="B322" s="69">
        <v>23084</v>
      </c>
      <c r="C322" s="73" t="s">
        <v>164</v>
      </c>
      <c r="D322" s="12" t="s">
        <v>620</v>
      </c>
      <c r="E322" s="12" t="s">
        <v>110</v>
      </c>
      <c r="F322" s="14">
        <v>5</v>
      </c>
      <c r="G322" s="41" t="s">
        <v>0</v>
      </c>
      <c r="H322" s="41">
        <v>415</v>
      </c>
      <c r="I322" s="42">
        <f t="shared" si="5"/>
        <v>2075</v>
      </c>
      <c r="J322" s="42" t="s">
        <v>935</v>
      </c>
      <c r="K322" s="192"/>
      <c r="L322" s="188"/>
    </row>
    <row r="323" spans="1:12" ht="18" customHeight="1" x14ac:dyDescent="0.3">
      <c r="A323" s="45">
        <v>45352</v>
      </c>
      <c r="B323" s="36"/>
      <c r="C323" s="73" t="s">
        <v>621</v>
      </c>
      <c r="D323" s="40" t="s">
        <v>622</v>
      </c>
      <c r="E323" s="36" t="s">
        <v>100</v>
      </c>
      <c r="F323" s="41">
        <v>2</v>
      </c>
      <c r="G323" s="41" t="s">
        <v>69</v>
      </c>
      <c r="H323" s="41">
        <v>640</v>
      </c>
      <c r="I323" s="42">
        <f t="shared" si="5"/>
        <v>1280</v>
      </c>
      <c r="J323" s="43" t="s">
        <v>940</v>
      </c>
      <c r="K323" s="202">
        <v>0</v>
      </c>
      <c r="L323" s="14" t="s">
        <v>937</v>
      </c>
    </row>
    <row r="324" spans="1:12" s="3" customFormat="1" ht="18" customHeight="1" x14ac:dyDescent="0.3">
      <c r="A324" s="57">
        <v>45352</v>
      </c>
      <c r="B324" s="53"/>
      <c r="C324" s="25" t="s">
        <v>575</v>
      </c>
      <c r="D324" s="25" t="s">
        <v>623</v>
      </c>
      <c r="E324" s="25" t="s">
        <v>221</v>
      </c>
      <c r="F324" s="288">
        <v>3</v>
      </c>
      <c r="G324" s="54" t="s">
        <v>3</v>
      </c>
      <c r="H324" s="54">
        <v>450</v>
      </c>
      <c r="I324" s="54">
        <f t="shared" si="5"/>
        <v>1350</v>
      </c>
      <c r="J324" s="54" t="s">
        <v>935</v>
      </c>
      <c r="K324" s="331">
        <v>61</v>
      </c>
      <c r="L324" s="288" t="s">
        <v>938</v>
      </c>
    </row>
    <row r="325" spans="1:12" ht="18" customHeight="1" x14ac:dyDescent="0.3">
      <c r="A325" s="45">
        <v>45349</v>
      </c>
      <c r="B325" s="71">
        <v>23082</v>
      </c>
      <c r="C325" s="12" t="s">
        <v>614</v>
      </c>
      <c r="D325" s="40" t="s">
        <v>610</v>
      </c>
      <c r="E325" s="40" t="s">
        <v>231</v>
      </c>
      <c r="F325" s="41">
        <v>31</v>
      </c>
      <c r="G325" s="42" t="s">
        <v>6</v>
      </c>
      <c r="H325" s="42">
        <f>4.73*26</f>
        <v>122.98000000000002</v>
      </c>
      <c r="I325" s="42">
        <f t="shared" si="5"/>
        <v>3812.3800000000006</v>
      </c>
      <c r="J325" s="46" t="s">
        <v>935</v>
      </c>
      <c r="K325" s="190">
        <v>130</v>
      </c>
      <c r="L325" s="184" t="s">
        <v>939</v>
      </c>
    </row>
    <row r="326" spans="1:12" ht="18" customHeight="1" x14ac:dyDescent="0.3">
      <c r="A326" s="45">
        <v>45349</v>
      </c>
      <c r="B326" s="71">
        <v>23082</v>
      </c>
      <c r="C326" s="12" t="s">
        <v>614</v>
      </c>
      <c r="D326" s="40" t="s">
        <v>610</v>
      </c>
      <c r="E326" s="40" t="s">
        <v>232</v>
      </c>
      <c r="F326" s="41">
        <v>31</v>
      </c>
      <c r="G326" s="42" t="s">
        <v>6</v>
      </c>
      <c r="H326" s="42">
        <f>7.92*26</f>
        <v>205.92</v>
      </c>
      <c r="I326" s="42">
        <f t="shared" si="5"/>
        <v>6383.5199999999995</v>
      </c>
      <c r="J326" s="46" t="s">
        <v>935</v>
      </c>
      <c r="K326" s="330"/>
      <c r="L326" s="186"/>
    </row>
    <row r="327" spans="1:12" ht="18" customHeight="1" x14ac:dyDescent="0.3">
      <c r="A327" s="45">
        <v>45349</v>
      </c>
      <c r="B327" s="71">
        <v>23082</v>
      </c>
      <c r="C327" s="12" t="s">
        <v>614</v>
      </c>
      <c r="D327" s="40" t="s">
        <v>610</v>
      </c>
      <c r="E327" s="40" t="s">
        <v>233</v>
      </c>
      <c r="F327" s="41">
        <v>31</v>
      </c>
      <c r="G327" s="42" t="s">
        <v>6</v>
      </c>
      <c r="H327" s="42">
        <f>6.14*26</f>
        <v>159.63999999999999</v>
      </c>
      <c r="I327" s="42">
        <f t="shared" si="5"/>
        <v>4948.8399999999992</v>
      </c>
      <c r="J327" s="46" t="s">
        <v>935</v>
      </c>
      <c r="K327" s="330"/>
      <c r="L327" s="186"/>
    </row>
    <row r="328" spans="1:12" ht="18" customHeight="1" x14ac:dyDescent="0.3">
      <c r="A328" s="45">
        <v>45349</v>
      </c>
      <c r="B328" s="71">
        <v>23082</v>
      </c>
      <c r="C328" s="12" t="s">
        <v>614</v>
      </c>
      <c r="D328" s="40" t="s">
        <v>610</v>
      </c>
      <c r="E328" s="40" t="s">
        <v>234</v>
      </c>
      <c r="F328" s="41">
        <v>31</v>
      </c>
      <c r="G328" s="42" t="s">
        <v>6</v>
      </c>
      <c r="H328" s="42">
        <f>8.6*26</f>
        <v>223.6</v>
      </c>
      <c r="I328" s="42">
        <f t="shared" si="5"/>
        <v>6931.5999999999995</v>
      </c>
      <c r="J328" s="46" t="s">
        <v>935</v>
      </c>
      <c r="K328" s="192"/>
      <c r="L328" s="188"/>
    </row>
    <row r="329" spans="1:12" ht="18" customHeight="1" x14ac:dyDescent="0.3">
      <c r="A329" s="45">
        <v>45352</v>
      </c>
      <c r="B329" s="71">
        <v>23085</v>
      </c>
      <c r="C329" s="12" t="s">
        <v>78</v>
      </c>
      <c r="D329" s="12" t="s">
        <v>156</v>
      </c>
      <c r="E329" s="12" t="s">
        <v>171</v>
      </c>
      <c r="F329" s="14">
        <v>11</v>
      </c>
      <c r="G329" s="41" t="s">
        <v>6</v>
      </c>
      <c r="H329" s="41">
        <v>30.1</v>
      </c>
      <c r="I329" s="42">
        <f t="shared" si="5"/>
        <v>331.1</v>
      </c>
      <c r="J329" s="43" t="s">
        <v>940</v>
      </c>
      <c r="K329" s="202">
        <v>0</v>
      </c>
      <c r="L329" s="14" t="s">
        <v>937</v>
      </c>
    </row>
    <row r="330" spans="1:12" ht="18" customHeight="1" x14ac:dyDescent="0.3">
      <c r="A330" s="45">
        <v>45352</v>
      </c>
      <c r="B330" s="36"/>
      <c r="C330" s="12" t="s">
        <v>549</v>
      </c>
      <c r="D330" s="12" t="s">
        <v>246</v>
      </c>
      <c r="E330" s="12" t="s">
        <v>285</v>
      </c>
      <c r="F330" s="14">
        <v>3</v>
      </c>
      <c r="G330" s="332" t="s">
        <v>29</v>
      </c>
      <c r="H330" s="332">
        <v>87</v>
      </c>
      <c r="I330" s="42">
        <f t="shared" si="5"/>
        <v>261</v>
      </c>
      <c r="J330" s="46" t="s">
        <v>935</v>
      </c>
      <c r="K330" s="202"/>
      <c r="L330" s="14" t="s">
        <v>947</v>
      </c>
    </row>
    <row r="331" spans="1:12" s="6" customFormat="1" ht="18" customHeight="1" x14ac:dyDescent="0.3">
      <c r="A331" s="30">
        <v>45354</v>
      </c>
      <c r="B331" s="31"/>
      <c r="C331" s="31" t="s">
        <v>575</v>
      </c>
      <c r="D331" s="31" t="s">
        <v>135</v>
      </c>
      <c r="E331" s="31" t="s">
        <v>133</v>
      </c>
      <c r="F331" s="61">
        <v>1</v>
      </c>
      <c r="G331" s="296" t="s">
        <v>13</v>
      </c>
      <c r="H331" s="296">
        <v>825</v>
      </c>
      <c r="I331" s="61">
        <f t="shared" si="5"/>
        <v>825</v>
      </c>
      <c r="J331" s="61" t="s">
        <v>935</v>
      </c>
      <c r="K331" s="189">
        <v>110</v>
      </c>
      <c r="L331" s="15" t="s">
        <v>947</v>
      </c>
    </row>
    <row r="332" spans="1:12" ht="18" customHeight="1" x14ac:dyDescent="0.3">
      <c r="A332" s="45">
        <v>45355</v>
      </c>
      <c r="B332" s="71">
        <v>23086</v>
      </c>
      <c r="C332" s="73" t="s">
        <v>680</v>
      </c>
      <c r="D332" s="12" t="s">
        <v>89</v>
      </c>
      <c r="E332" s="12" t="s">
        <v>445</v>
      </c>
      <c r="F332" s="14">
        <v>2</v>
      </c>
      <c r="G332" s="41" t="s">
        <v>6</v>
      </c>
      <c r="H332" s="41">
        <v>90</v>
      </c>
      <c r="I332" s="42">
        <f t="shared" si="5"/>
        <v>180</v>
      </c>
      <c r="J332" s="43" t="s">
        <v>940</v>
      </c>
      <c r="K332" s="202">
        <v>0</v>
      </c>
      <c r="L332" s="14" t="s">
        <v>937</v>
      </c>
    </row>
    <row r="333" spans="1:12" ht="18" customHeight="1" x14ac:dyDescent="0.3">
      <c r="A333" s="45">
        <v>45355</v>
      </c>
      <c r="B333" s="36"/>
      <c r="C333" s="40" t="s">
        <v>119</v>
      </c>
      <c r="D333" s="36" t="s">
        <v>625</v>
      </c>
      <c r="E333" s="40" t="s">
        <v>120</v>
      </c>
      <c r="F333" s="41">
        <v>15</v>
      </c>
      <c r="G333" s="42" t="s">
        <v>2</v>
      </c>
      <c r="H333" s="42">
        <v>397.8</v>
      </c>
      <c r="I333" s="42">
        <f t="shared" si="5"/>
        <v>5967</v>
      </c>
      <c r="J333" s="42" t="s">
        <v>935</v>
      </c>
      <c r="K333" s="333">
        <v>200</v>
      </c>
      <c r="L333" s="184" t="s">
        <v>939</v>
      </c>
    </row>
    <row r="334" spans="1:12" ht="18" customHeight="1" x14ac:dyDescent="0.3">
      <c r="A334" s="45">
        <v>45355</v>
      </c>
      <c r="B334" s="36"/>
      <c r="C334" s="40" t="s">
        <v>119</v>
      </c>
      <c r="D334" s="12" t="s">
        <v>623</v>
      </c>
      <c r="E334" s="12" t="s">
        <v>221</v>
      </c>
      <c r="F334" s="14">
        <v>1</v>
      </c>
      <c r="G334" s="41" t="s">
        <v>3</v>
      </c>
      <c r="H334" s="41">
        <v>530</v>
      </c>
      <c r="I334" s="42">
        <f t="shared" si="5"/>
        <v>530</v>
      </c>
      <c r="J334" s="42" t="s">
        <v>935</v>
      </c>
      <c r="K334" s="334"/>
      <c r="L334" s="188"/>
    </row>
    <row r="335" spans="1:12" ht="18" customHeight="1" x14ac:dyDescent="0.3">
      <c r="A335" s="45">
        <v>45355</v>
      </c>
      <c r="B335" s="36"/>
      <c r="C335" s="40" t="s">
        <v>119</v>
      </c>
      <c r="D335" s="36" t="s">
        <v>386</v>
      </c>
      <c r="E335" s="12" t="s">
        <v>110</v>
      </c>
      <c r="F335" s="41">
        <v>10</v>
      </c>
      <c r="G335" s="41" t="s">
        <v>0</v>
      </c>
      <c r="H335" s="41">
        <v>140</v>
      </c>
      <c r="I335" s="42">
        <f t="shared" si="5"/>
        <v>1400</v>
      </c>
      <c r="J335" s="42" t="s">
        <v>935</v>
      </c>
      <c r="K335" s="202">
        <v>70</v>
      </c>
      <c r="L335" s="14" t="s">
        <v>938</v>
      </c>
    </row>
    <row r="336" spans="1:12" s="6" customFormat="1" ht="18" customHeight="1" x14ac:dyDescent="0.3">
      <c r="A336" s="30">
        <v>45355</v>
      </c>
      <c r="B336" s="31"/>
      <c r="C336" s="31" t="s">
        <v>887</v>
      </c>
      <c r="D336" s="31" t="s">
        <v>135</v>
      </c>
      <c r="E336" s="31" t="s">
        <v>133</v>
      </c>
      <c r="F336" s="61">
        <v>1</v>
      </c>
      <c r="G336" s="296" t="s">
        <v>13</v>
      </c>
      <c r="H336" s="296">
        <v>825</v>
      </c>
      <c r="I336" s="61">
        <f t="shared" si="5"/>
        <v>825</v>
      </c>
      <c r="J336" s="61" t="s">
        <v>935</v>
      </c>
      <c r="K336" s="189">
        <v>90</v>
      </c>
      <c r="L336" s="15" t="s">
        <v>936</v>
      </c>
    </row>
    <row r="337" spans="1:13" ht="18" customHeight="1" x14ac:dyDescent="0.3">
      <c r="A337" s="45">
        <v>45356</v>
      </c>
      <c r="B337" s="69">
        <v>23089</v>
      </c>
      <c r="C337" s="85" t="s">
        <v>164</v>
      </c>
      <c r="D337" s="36" t="s">
        <v>224</v>
      </c>
      <c r="E337" s="40" t="s">
        <v>366</v>
      </c>
      <c r="F337" s="41">
        <v>6</v>
      </c>
      <c r="G337" s="42" t="s">
        <v>13</v>
      </c>
      <c r="H337" s="42">
        <v>825</v>
      </c>
      <c r="I337" s="42">
        <f t="shared" si="5"/>
        <v>4950</v>
      </c>
      <c r="J337" s="42" t="s">
        <v>935</v>
      </c>
      <c r="K337" s="202">
        <v>0</v>
      </c>
      <c r="L337" s="14" t="s">
        <v>937</v>
      </c>
    </row>
    <row r="338" spans="1:13" ht="18" customHeight="1" x14ac:dyDescent="0.3">
      <c r="A338" s="45">
        <v>45356</v>
      </c>
      <c r="B338" s="71">
        <v>23090</v>
      </c>
      <c r="C338" s="12" t="s">
        <v>656</v>
      </c>
      <c r="D338" s="40" t="s">
        <v>122</v>
      </c>
      <c r="E338" s="36" t="s">
        <v>638</v>
      </c>
      <c r="F338" s="41">
        <v>24.6</v>
      </c>
      <c r="G338" s="42" t="s">
        <v>2</v>
      </c>
      <c r="H338" s="42">
        <v>180</v>
      </c>
      <c r="I338" s="42">
        <f t="shared" si="5"/>
        <v>4428</v>
      </c>
      <c r="J338" s="42" t="s">
        <v>935</v>
      </c>
      <c r="K338" s="333">
        <v>270</v>
      </c>
      <c r="L338" s="184" t="s">
        <v>939</v>
      </c>
    </row>
    <row r="339" spans="1:13" ht="18" customHeight="1" x14ac:dyDescent="0.3">
      <c r="A339" s="45">
        <v>45356</v>
      </c>
      <c r="B339" s="36"/>
      <c r="C339" s="12" t="s">
        <v>656</v>
      </c>
      <c r="D339" s="12" t="s">
        <v>626</v>
      </c>
      <c r="E339" s="12" t="s">
        <v>221</v>
      </c>
      <c r="F339" s="14">
        <v>1</v>
      </c>
      <c r="G339" s="41" t="s">
        <v>3</v>
      </c>
      <c r="H339" s="41">
        <v>530</v>
      </c>
      <c r="I339" s="42">
        <f t="shared" si="5"/>
        <v>530</v>
      </c>
      <c r="J339" s="42" t="s">
        <v>935</v>
      </c>
      <c r="K339" s="334"/>
      <c r="L339" s="188"/>
    </row>
    <row r="340" spans="1:13" ht="18" customHeight="1" x14ac:dyDescent="0.3">
      <c r="A340" s="45">
        <v>45356</v>
      </c>
      <c r="B340" s="71">
        <v>23091</v>
      </c>
      <c r="C340" s="12" t="s">
        <v>657</v>
      </c>
      <c r="D340" s="40" t="s">
        <v>402</v>
      </c>
      <c r="E340" s="36" t="s">
        <v>639</v>
      </c>
      <c r="F340" s="41">
        <v>22.8</v>
      </c>
      <c r="G340" s="42" t="s">
        <v>2</v>
      </c>
      <c r="H340" s="42">
        <v>738</v>
      </c>
      <c r="I340" s="42">
        <f t="shared" si="5"/>
        <v>16826.400000000001</v>
      </c>
      <c r="J340" s="42" t="s">
        <v>935</v>
      </c>
      <c r="K340" s="202">
        <v>440</v>
      </c>
      <c r="L340" s="12" t="s">
        <v>939</v>
      </c>
    </row>
    <row r="341" spans="1:13" s="6" customFormat="1" ht="18" customHeight="1" x14ac:dyDescent="0.3">
      <c r="A341" s="30">
        <v>45356</v>
      </c>
      <c r="B341" s="71">
        <v>23095</v>
      </c>
      <c r="C341" s="295" t="s">
        <v>190</v>
      </c>
      <c r="D341" s="20" t="s">
        <v>266</v>
      </c>
      <c r="E341" s="20" t="s">
        <v>640</v>
      </c>
      <c r="F341" s="15">
        <v>10</v>
      </c>
      <c r="G341" s="61" t="s">
        <v>6</v>
      </c>
      <c r="H341" s="61">
        <f>6.18*8.4+6</f>
        <v>57.911999999999999</v>
      </c>
      <c r="I341" s="61">
        <f t="shared" si="5"/>
        <v>579.12</v>
      </c>
      <c r="J341" s="61" t="s">
        <v>940</v>
      </c>
      <c r="K341" s="189">
        <v>0</v>
      </c>
      <c r="L341" s="15" t="s">
        <v>937</v>
      </c>
    </row>
    <row r="342" spans="1:13" ht="18" customHeight="1" x14ac:dyDescent="0.3">
      <c r="A342" s="45">
        <v>45356</v>
      </c>
      <c r="B342" s="36"/>
      <c r="C342" s="40" t="s">
        <v>170</v>
      </c>
      <c r="D342" s="40" t="s">
        <v>627</v>
      </c>
      <c r="E342" s="40" t="s">
        <v>641</v>
      </c>
      <c r="F342" s="41">
        <v>2</v>
      </c>
      <c r="G342" s="42" t="s">
        <v>20</v>
      </c>
      <c r="H342" s="42">
        <v>1147.5</v>
      </c>
      <c r="I342" s="42">
        <f t="shared" si="5"/>
        <v>2295</v>
      </c>
      <c r="J342" s="42" t="s">
        <v>935</v>
      </c>
      <c r="K342" s="202"/>
      <c r="L342" s="14" t="s">
        <v>943</v>
      </c>
    </row>
    <row r="343" spans="1:13" ht="18" customHeight="1" x14ac:dyDescent="0.3">
      <c r="A343" s="45">
        <v>45356</v>
      </c>
      <c r="B343" s="36"/>
      <c r="C343" s="12" t="s">
        <v>52</v>
      </c>
      <c r="D343" s="40" t="s">
        <v>627</v>
      </c>
      <c r="E343" s="40" t="s">
        <v>256</v>
      </c>
      <c r="F343" s="41">
        <v>6</v>
      </c>
      <c r="G343" s="42" t="s">
        <v>20</v>
      </c>
      <c r="H343" s="42">
        <v>1147.5</v>
      </c>
      <c r="I343" s="42">
        <f t="shared" si="5"/>
        <v>6885</v>
      </c>
      <c r="J343" s="43" t="s">
        <v>940</v>
      </c>
      <c r="K343" s="202">
        <v>25</v>
      </c>
      <c r="L343" s="14" t="s">
        <v>939</v>
      </c>
    </row>
    <row r="344" spans="1:13" ht="18" customHeight="1" x14ac:dyDescent="0.3">
      <c r="A344" s="45">
        <v>45357</v>
      </c>
      <c r="B344" s="71">
        <v>23098</v>
      </c>
      <c r="C344" s="40" t="s">
        <v>151</v>
      </c>
      <c r="D344" s="73" t="s">
        <v>303</v>
      </c>
      <c r="E344" s="12" t="s">
        <v>642</v>
      </c>
      <c r="F344" s="14">
        <v>58</v>
      </c>
      <c r="G344" s="41" t="s">
        <v>6</v>
      </c>
      <c r="H344" s="41">
        <f>2.7*9+6</f>
        <v>30.3</v>
      </c>
      <c r="I344" s="42">
        <f t="shared" si="5"/>
        <v>1757.4</v>
      </c>
      <c r="J344" s="42" t="s">
        <v>935</v>
      </c>
      <c r="K344" s="333">
        <v>56</v>
      </c>
      <c r="L344" s="184" t="s">
        <v>938</v>
      </c>
    </row>
    <row r="345" spans="1:13" ht="18" customHeight="1" x14ac:dyDescent="0.3">
      <c r="A345" s="45">
        <v>45357</v>
      </c>
      <c r="B345" s="71">
        <v>23098</v>
      </c>
      <c r="C345" s="40" t="s">
        <v>151</v>
      </c>
      <c r="D345" s="73" t="s">
        <v>303</v>
      </c>
      <c r="E345" s="12" t="s">
        <v>643</v>
      </c>
      <c r="F345" s="14">
        <v>58</v>
      </c>
      <c r="G345" s="41" t="s">
        <v>6</v>
      </c>
      <c r="H345" s="335">
        <f>2.945*9+6</f>
        <v>32.504999999999995</v>
      </c>
      <c r="I345" s="42">
        <f t="shared" si="5"/>
        <v>1885.2899999999997</v>
      </c>
      <c r="J345" s="42" t="s">
        <v>935</v>
      </c>
      <c r="K345" s="336"/>
      <c r="L345" s="186"/>
    </row>
    <row r="346" spans="1:13" ht="18" customHeight="1" x14ac:dyDescent="0.3">
      <c r="A346" s="45">
        <v>45357</v>
      </c>
      <c r="B346" s="71">
        <v>23098</v>
      </c>
      <c r="C346" s="40" t="s">
        <v>151</v>
      </c>
      <c r="D346" s="73" t="s">
        <v>628</v>
      </c>
      <c r="E346" s="12" t="s">
        <v>644</v>
      </c>
      <c r="F346" s="14">
        <v>32</v>
      </c>
      <c r="G346" s="41" t="s">
        <v>6</v>
      </c>
      <c r="H346" s="41">
        <v>71.7</v>
      </c>
      <c r="I346" s="42">
        <f t="shared" si="5"/>
        <v>2294.4</v>
      </c>
      <c r="J346" s="42" t="s">
        <v>935</v>
      </c>
      <c r="K346" s="334"/>
      <c r="L346" s="188"/>
    </row>
    <row r="347" spans="1:13" ht="18" customHeight="1" x14ac:dyDescent="0.3">
      <c r="A347" s="45">
        <v>45357</v>
      </c>
      <c r="B347" s="36"/>
      <c r="C347" s="73" t="s">
        <v>629</v>
      </c>
      <c r="D347" s="40" t="s">
        <v>630</v>
      </c>
      <c r="E347" s="63" t="s">
        <v>124</v>
      </c>
      <c r="F347" s="41">
        <v>22.8</v>
      </c>
      <c r="G347" s="250" t="s">
        <v>2</v>
      </c>
      <c r="H347" s="250">
        <v>180</v>
      </c>
      <c r="I347" s="42">
        <f t="shared" si="5"/>
        <v>4104</v>
      </c>
      <c r="J347" s="42" t="s">
        <v>935</v>
      </c>
      <c r="K347" s="202">
        <v>230</v>
      </c>
      <c r="L347" s="12" t="s">
        <v>939</v>
      </c>
    </row>
    <row r="348" spans="1:13" ht="18" customHeight="1" x14ac:dyDescent="0.3">
      <c r="A348" s="64">
        <v>45357</v>
      </c>
      <c r="B348" s="148">
        <v>23099</v>
      </c>
      <c r="C348" s="91" t="s">
        <v>23</v>
      </c>
      <c r="D348" s="337" t="s">
        <v>129</v>
      </c>
      <c r="E348" s="24" t="s">
        <v>300</v>
      </c>
      <c r="F348" s="23">
        <v>15</v>
      </c>
      <c r="G348" s="43" t="s">
        <v>6</v>
      </c>
      <c r="H348" s="43">
        <f>5.81*8.4+6</f>
        <v>54.804000000000002</v>
      </c>
      <c r="I348" s="42">
        <f t="shared" si="5"/>
        <v>822.06000000000006</v>
      </c>
      <c r="J348" s="43" t="s">
        <v>935</v>
      </c>
      <c r="K348" s="338">
        <v>14</v>
      </c>
      <c r="L348" s="319" t="s">
        <v>938</v>
      </c>
    </row>
    <row r="349" spans="1:13" ht="18" customHeight="1" x14ac:dyDescent="0.3">
      <c r="A349" s="64">
        <v>45357</v>
      </c>
      <c r="B349" s="148">
        <v>23099</v>
      </c>
      <c r="C349" s="91" t="s">
        <v>23</v>
      </c>
      <c r="D349" s="337" t="s">
        <v>125</v>
      </c>
      <c r="E349" s="24" t="s">
        <v>645</v>
      </c>
      <c r="F349" s="23">
        <v>17</v>
      </c>
      <c r="G349" s="43" t="s">
        <v>6</v>
      </c>
      <c r="H349" s="43">
        <f>0.705*6.4+6</f>
        <v>10.512</v>
      </c>
      <c r="I349" s="42">
        <f t="shared" si="5"/>
        <v>178.70400000000001</v>
      </c>
      <c r="J349" s="43" t="s">
        <v>935</v>
      </c>
      <c r="K349" s="340"/>
      <c r="L349" s="323"/>
    </row>
    <row r="350" spans="1:13" ht="18" customHeight="1" x14ac:dyDescent="0.3">
      <c r="A350" s="45">
        <v>45357</v>
      </c>
      <c r="B350" s="69">
        <v>23101</v>
      </c>
      <c r="C350" s="12" t="s">
        <v>396</v>
      </c>
      <c r="D350" s="40" t="s">
        <v>631</v>
      </c>
      <c r="E350" s="19" t="s">
        <v>646</v>
      </c>
      <c r="F350" s="41">
        <v>10.4</v>
      </c>
      <c r="G350" s="42" t="s">
        <v>2</v>
      </c>
      <c r="H350" s="42">
        <v>397.8</v>
      </c>
      <c r="I350" s="42">
        <f t="shared" si="5"/>
        <v>4137.12</v>
      </c>
      <c r="J350" s="42" t="s">
        <v>935</v>
      </c>
      <c r="K350" s="202">
        <v>47</v>
      </c>
      <c r="L350" s="14" t="s">
        <v>938</v>
      </c>
    </row>
    <row r="351" spans="1:13" ht="18" customHeight="1" x14ac:dyDescent="0.3">
      <c r="A351" s="45">
        <v>45357</v>
      </c>
      <c r="B351" s="69">
        <v>23102</v>
      </c>
      <c r="C351" s="36" t="s">
        <v>176</v>
      </c>
      <c r="D351" s="40" t="s">
        <v>225</v>
      </c>
      <c r="E351" s="40" t="s">
        <v>226</v>
      </c>
      <c r="F351" s="41">
        <v>1</v>
      </c>
      <c r="G351" s="42" t="s">
        <v>12</v>
      </c>
      <c r="H351" s="80" t="e">
        <f>#REF!*0.85</f>
        <v>#REF!</v>
      </c>
      <c r="I351" s="42" t="e">
        <f t="shared" si="5"/>
        <v>#REF!</v>
      </c>
      <c r="J351" s="43" t="s">
        <v>940</v>
      </c>
      <c r="K351" s="333">
        <v>0</v>
      </c>
      <c r="L351" s="184"/>
      <c r="M351" s="98"/>
    </row>
    <row r="352" spans="1:13" ht="18" customHeight="1" x14ac:dyDescent="0.3">
      <c r="A352" s="45">
        <v>45357</v>
      </c>
      <c r="B352" s="69">
        <v>23102</v>
      </c>
      <c r="C352" s="36" t="s">
        <v>176</v>
      </c>
      <c r="D352" s="40" t="s">
        <v>225</v>
      </c>
      <c r="E352" s="44" t="s">
        <v>227</v>
      </c>
      <c r="F352" s="41">
        <v>1</v>
      </c>
      <c r="G352" s="42" t="s">
        <v>12</v>
      </c>
      <c r="H352" s="80" t="e">
        <f>#REF!*0.85</f>
        <v>#REF!</v>
      </c>
      <c r="I352" s="42" t="e">
        <f t="shared" si="5"/>
        <v>#REF!</v>
      </c>
      <c r="J352" s="43" t="s">
        <v>940</v>
      </c>
      <c r="K352" s="336"/>
      <c r="L352" s="186"/>
      <c r="M352" s="98"/>
    </row>
    <row r="353" spans="1:22" ht="18" customHeight="1" x14ac:dyDescent="0.3">
      <c r="A353" s="45">
        <v>45357</v>
      </c>
      <c r="B353" s="69">
        <v>23102</v>
      </c>
      <c r="C353" s="36" t="s">
        <v>176</v>
      </c>
      <c r="D353" s="40" t="s">
        <v>225</v>
      </c>
      <c r="E353" s="44" t="s">
        <v>228</v>
      </c>
      <c r="F353" s="41">
        <v>1</v>
      </c>
      <c r="G353" s="42" t="s">
        <v>12</v>
      </c>
      <c r="H353" s="80" t="e">
        <f>#REF!*0.85</f>
        <v>#REF!</v>
      </c>
      <c r="I353" s="42" t="e">
        <f t="shared" si="5"/>
        <v>#REF!</v>
      </c>
      <c r="J353" s="43" t="s">
        <v>940</v>
      </c>
      <c r="K353" s="336"/>
      <c r="L353" s="186"/>
      <c r="M353" s="98"/>
    </row>
    <row r="354" spans="1:22" ht="18" customHeight="1" x14ac:dyDescent="0.3">
      <c r="A354" s="45">
        <v>45357</v>
      </c>
      <c r="B354" s="69">
        <v>23102</v>
      </c>
      <c r="C354" s="36" t="s">
        <v>176</v>
      </c>
      <c r="D354" s="40" t="s">
        <v>225</v>
      </c>
      <c r="E354" s="44" t="s">
        <v>229</v>
      </c>
      <c r="F354" s="41">
        <v>1</v>
      </c>
      <c r="G354" s="42" t="s">
        <v>12</v>
      </c>
      <c r="H354" s="80" t="e">
        <f>#REF!*0.85</f>
        <v>#REF!</v>
      </c>
      <c r="I354" s="42" t="e">
        <f t="shared" si="5"/>
        <v>#REF!</v>
      </c>
      <c r="J354" s="43" t="s">
        <v>940</v>
      </c>
      <c r="K354" s="336"/>
      <c r="L354" s="186"/>
      <c r="M354" s="98"/>
    </row>
    <row r="355" spans="1:22" ht="18" customHeight="1" x14ac:dyDescent="0.3">
      <c r="A355" s="45">
        <v>45357</v>
      </c>
      <c r="B355" s="69">
        <v>23102</v>
      </c>
      <c r="C355" s="36" t="s">
        <v>176</v>
      </c>
      <c r="D355" s="40" t="s">
        <v>225</v>
      </c>
      <c r="E355" s="63" t="s">
        <v>277</v>
      </c>
      <c r="F355" s="41">
        <v>1</v>
      </c>
      <c r="G355" s="42" t="s">
        <v>12</v>
      </c>
      <c r="H355" s="80" t="e">
        <f>#REF!*0.85</f>
        <v>#REF!</v>
      </c>
      <c r="I355" s="42" t="e">
        <f t="shared" si="5"/>
        <v>#REF!</v>
      </c>
      <c r="J355" s="43" t="s">
        <v>940</v>
      </c>
      <c r="K355" s="336"/>
      <c r="L355" s="186"/>
      <c r="M355" s="98"/>
    </row>
    <row r="356" spans="1:22" ht="18" customHeight="1" x14ac:dyDescent="0.3">
      <c r="A356" s="45">
        <v>45357</v>
      </c>
      <c r="B356" s="36"/>
      <c r="C356" s="36" t="s">
        <v>176</v>
      </c>
      <c r="D356" s="12" t="s">
        <v>340</v>
      </c>
      <c r="E356" s="40" t="s">
        <v>366</v>
      </c>
      <c r="F356" s="41">
        <v>2</v>
      </c>
      <c r="G356" s="42" t="s">
        <v>13</v>
      </c>
      <c r="H356" s="42">
        <v>1840</v>
      </c>
      <c r="I356" s="42">
        <f t="shared" si="5"/>
        <v>3680</v>
      </c>
      <c r="J356" s="43" t="s">
        <v>940</v>
      </c>
      <c r="K356" s="334"/>
      <c r="L356" s="188"/>
      <c r="M356" s="98"/>
    </row>
    <row r="357" spans="1:22" ht="18" customHeight="1" x14ac:dyDescent="0.3">
      <c r="A357" s="45">
        <v>45358</v>
      </c>
      <c r="B357" s="12"/>
      <c r="C357" s="12" t="s">
        <v>421</v>
      </c>
      <c r="D357" s="40" t="s">
        <v>630</v>
      </c>
      <c r="E357" s="40" t="s">
        <v>149</v>
      </c>
      <c r="F357" s="41">
        <v>10.4</v>
      </c>
      <c r="G357" s="42" t="s">
        <v>2</v>
      </c>
      <c r="H357" s="42">
        <v>180</v>
      </c>
      <c r="I357" s="42">
        <f t="shared" si="5"/>
        <v>1872</v>
      </c>
      <c r="J357" s="42" t="s">
        <v>935</v>
      </c>
      <c r="K357" s="202">
        <v>110</v>
      </c>
      <c r="L357" s="12" t="s">
        <v>939</v>
      </c>
      <c r="M357" s="98"/>
    </row>
    <row r="358" spans="1:22" ht="18" customHeight="1" x14ac:dyDescent="0.3">
      <c r="A358" s="45">
        <v>45358</v>
      </c>
      <c r="B358" s="69">
        <v>23103</v>
      </c>
      <c r="C358" s="73" t="s">
        <v>66</v>
      </c>
      <c r="D358" s="73" t="s">
        <v>268</v>
      </c>
      <c r="E358" s="12" t="s">
        <v>647</v>
      </c>
      <c r="F358" s="14">
        <v>4</v>
      </c>
      <c r="G358" s="41" t="s">
        <v>6</v>
      </c>
      <c r="H358" s="41">
        <f>0.725*90+6</f>
        <v>71.25</v>
      </c>
      <c r="I358" s="42">
        <f t="shared" si="5"/>
        <v>285</v>
      </c>
      <c r="J358" s="43" t="s">
        <v>940</v>
      </c>
      <c r="K358" s="202">
        <v>0</v>
      </c>
      <c r="L358" s="14" t="s">
        <v>937</v>
      </c>
    </row>
    <row r="359" spans="1:22" ht="18" customHeight="1" x14ac:dyDescent="0.3">
      <c r="A359" s="45">
        <v>45358</v>
      </c>
      <c r="B359" s="69">
        <v>23104</v>
      </c>
      <c r="C359" s="252" t="s">
        <v>88</v>
      </c>
      <c r="D359" s="76" t="s">
        <v>302</v>
      </c>
      <c r="E359" s="36" t="s">
        <v>90</v>
      </c>
      <c r="F359" s="41">
        <v>15</v>
      </c>
      <c r="G359" s="41" t="s">
        <v>4</v>
      </c>
      <c r="H359" s="41">
        <v>90</v>
      </c>
      <c r="I359" s="42">
        <f t="shared" si="5"/>
        <v>1350</v>
      </c>
      <c r="J359" s="42" t="s">
        <v>935</v>
      </c>
      <c r="K359" s="195">
        <v>23</v>
      </c>
      <c r="L359" s="12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</row>
    <row r="360" spans="1:22" ht="18" customHeight="1" x14ac:dyDescent="0.3">
      <c r="A360" s="13">
        <v>45359</v>
      </c>
      <c r="B360" s="16"/>
      <c r="C360" s="34" t="s">
        <v>151</v>
      </c>
      <c r="D360" s="34" t="s">
        <v>632</v>
      </c>
      <c r="E360" s="341" t="s">
        <v>434</v>
      </c>
      <c r="F360" s="35">
        <v>5</v>
      </c>
      <c r="G360" s="35" t="s">
        <v>0</v>
      </c>
      <c r="H360" s="35">
        <v>235</v>
      </c>
      <c r="I360" s="42">
        <f t="shared" si="5"/>
        <v>1175</v>
      </c>
      <c r="J360" s="35" t="s">
        <v>942</v>
      </c>
      <c r="K360" s="225"/>
      <c r="L360" s="14" t="s">
        <v>938</v>
      </c>
    </row>
    <row r="361" spans="1:22" ht="18" customHeight="1" x14ac:dyDescent="0.3">
      <c r="A361" s="45">
        <v>45359</v>
      </c>
      <c r="B361" s="40"/>
      <c r="C361" s="36" t="s">
        <v>519</v>
      </c>
      <c r="D361" s="40" t="s">
        <v>632</v>
      </c>
      <c r="E361" s="63" t="s">
        <v>434</v>
      </c>
      <c r="F361" s="42">
        <v>5</v>
      </c>
      <c r="G361" s="42" t="s">
        <v>0</v>
      </c>
      <c r="H361" s="42">
        <v>235</v>
      </c>
      <c r="I361" s="42">
        <f t="shared" si="5"/>
        <v>1175</v>
      </c>
      <c r="J361" s="42" t="s">
        <v>935</v>
      </c>
      <c r="K361" s="195">
        <v>30</v>
      </c>
      <c r="L361" s="14" t="s">
        <v>938</v>
      </c>
    </row>
    <row r="362" spans="1:22" ht="18" customHeight="1" x14ac:dyDescent="0.3">
      <c r="A362" s="66">
        <v>45359</v>
      </c>
      <c r="B362" s="69">
        <v>23106</v>
      </c>
      <c r="C362" s="44" t="s">
        <v>633</v>
      </c>
      <c r="D362" s="40" t="s">
        <v>747</v>
      </c>
      <c r="E362" s="40" t="s">
        <v>307</v>
      </c>
      <c r="F362" s="42">
        <v>3</v>
      </c>
      <c r="G362" s="42" t="s">
        <v>20</v>
      </c>
      <c r="H362" s="42">
        <v>1150</v>
      </c>
      <c r="I362" s="42">
        <f t="shared" si="5"/>
        <v>3450</v>
      </c>
      <c r="J362" s="42" t="s">
        <v>935</v>
      </c>
      <c r="K362" s="198">
        <v>210</v>
      </c>
      <c r="L362" s="191" t="s">
        <v>939</v>
      </c>
    </row>
    <row r="363" spans="1:22" ht="18" customHeight="1" x14ac:dyDescent="0.3">
      <c r="A363" s="45">
        <v>45359</v>
      </c>
      <c r="B363" s="40"/>
      <c r="C363" s="12" t="s">
        <v>633</v>
      </c>
      <c r="D363" s="40" t="s">
        <v>635</v>
      </c>
      <c r="E363" s="40" t="s">
        <v>648</v>
      </c>
      <c r="F363" s="41">
        <v>4</v>
      </c>
      <c r="G363" s="42" t="s">
        <v>13</v>
      </c>
      <c r="H363" s="42">
        <v>825</v>
      </c>
      <c r="I363" s="42">
        <f t="shared" ref="I363:I426" si="6">F363*H363</f>
        <v>3300</v>
      </c>
      <c r="J363" s="42" t="s">
        <v>935</v>
      </c>
      <c r="K363" s="200"/>
      <c r="L363" s="193"/>
    </row>
    <row r="364" spans="1:22" s="6" customFormat="1" ht="18" customHeight="1" x14ac:dyDescent="0.3">
      <c r="A364" s="30">
        <v>45359</v>
      </c>
      <c r="B364" s="31"/>
      <c r="C364" s="20" t="s">
        <v>258</v>
      </c>
      <c r="D364" s="31" t="s">
        <v>632</v>
      </c>
      <c r="E364" s="342" t="s">
        <v>110</v>
      </c>
      <c r="F364" s="61">
        <v>30</v>
      </c>
      <c r="G364" s="61" t="s">
        <v>0</v>
      </c>
      <c r="H364" s="61">
        <v>235</v>
      </c>
      <c r="I364" s="61">
        <f t="shared" si="6"/>
        <v>7050</v>
      </c>
      <c r="J364" s="61" t="s">
        <v>935</v>
      </c>
      <c r="K364" s="293">
        <v>130</v>
      </c>
      <c r="L364" s="343" t="s">
        <v>939</v>
      </c>
    </row>
    <row r="365" spans="1:22" s="6" customFormat="1" ht="18" customHeight="1" x14ac:dyDescent="0.3">
      <c r="A365" s="30">
        <v>45359</v>
      </c>
      <c r="B365" s="31"/>
      <c r="C365" s="20" t="s">
        <v>258</v>
      </c>
      <c r="D365" s="31" t="s">
        <v>635</v>
      </c>
      <c r="E365" s="31" t="s">
        <v>648</v>
      </c>
      <c r="F365" s="61">
        <v>1</v>
      </c>
      <c r="G365" s="61" t="s">
        <v>13</v>
      </c>
      <c r="H365" s="61">
        <v>825</v>
      </c>
      <c r="I365" s="61">
        <f t="shared" si="6"/>
        <v>825</v>
      </c>
      <c r="J365" s="61" t="s">
        <v>935</v>
      </c>
      <c r="K365" s="299"/>
      <c r="L365" s="344"/>
    </row>
    <row r="366" spans="1:22" ht="18" customHeight="1" x14ac:dyDescent="0.3">
      <c r="A366" s="45">
        <v>45359</v>
      </c>
      <c r="B366" s="69">
        <v>23107</v>
      </c>
      <c r="C366" s="55" t="s">
        <v>239</v>
      </c>
      <c r="D366" s="40" t="s">
        <v>636</v>
      </c>
      <c r="E366" s="40"/>
      <c r="F366" s="41">
        <v>5</v>
      </c>
      <c r="G366" s="42" t="s">
        <v>186</v>
      </c>
      <c r="H366" s="42">
        <v>120</v>
      </c>
      <c r="I366" s="42">
        <f t="shared" si="6"/>
        <v>600</v>
      </c>
      <c r="J366" s="43" t="s">
        <v>940</v>
      </c>
      <c r="K366" s="202">
        <v>0</v>
      </c>
      <c r="L366" s="14" t="s">
        <v>937</v>
      </c>
      <c r="M366" s="98"/>
    </row>
    <row r="367" spans="1:22" ht="18" customHeight="1" x14ac:dyDescent="0.3">
      <c r="A367" s="45">
        <v>45359</v>
      </c>
      <c r="B367" s="40"/>
      <c r="C367" s="73" t="s">
        <v>91</v>
      </c>
      <c r="D367" s="40" t="s">
        <v>635</v>
      </c>
      <c r="E367" s="40" t="s">
        <v>648</v>
      </c>
      <c r="F367" s="41">
        <v>1</v>
      </c>
      <c r="G367" s="42" t="s">
        <v>13</v>
      </c>
      <c r="H367" s="42">
        <v>825</v>
      </c>
      <c r="I367" s="42">
        <f t="shared" si="6"/>
        <v>825</v>
      </c>
      <c r="J367" s="43" t="s">
        <v>940</v>
      </c>
      <c r="K367" s="190">
        <v>0</v>
      </c>
      <c r="L367" s="184" t="s">
        <v>937</v>
      </c>
    </row>
    <row r="368" spans="1:22" ht="18" customHeight="1" x14ac:dyDescent="0.3">
      <c r="A368" s="45">
        <v>45359</v>
      </c>
      <c r="B368" s="40"/>
      <c r="C368" s="73" t="s">
        <v>91</v>
      </c>
      <c r="D368" s="40" t="s">
        <v>632</v>
      </c>
      <c r="E368" s="18" t="s">
        <v>110</v>
      </c>
      <c r="F368" s="41">
        <v>3</v>
      </c>
      <c r="G368" s="42" t="s">
        <v>0</v>
      </c>
      <c r="H368" s="42">
        <v>235</v>
      </c>
      <c r="I368" s="42">
        <f t="shared" si="6"/>
        <v>705</v>
      </c>
      <c r="J368" s="43" t="s">
        <v>940</v>
      </c>
      <c r="K368" s="192"/>
      <c r="L368" s="188"/>
    </row>
    <row r="369" spans="1:12" s="6" customFormat="1" ht="18" customHeight="1" x14ac:dyDescent="0.3">
      <c r="A369" s="30">
        <v>45361</v>
      </c>
      <c r="B369" s="31"/>
      <c r="C369" s="136" t="s">
        <v>24</v>
      </c>
      <c r="D369" s="31" t="s">
        <v>275</v>
      </c>
      <c r="E369" s="20" t="s">
        <v>649</v>
      </c>
      <c r="F369" s="61">
        <v>5.2</v>
      </c>
      <c r="G369" s="61" t="s">
        <v>2</v>
      </c>
      <c r="H369" s="61">
        <v>180</v>
      </c>
      <c r="I369" s="61">
        <f t="shared" si="6"/>
        <v>936</v>
      </c>
      <c r="J369" s="61" t="s">
        <v>935</v>
      </c>
      <c r="K369" s="189"/>
      <c r="L369" s="20" t="s">
        <v>947</v>
      </c>
    </row>
    <row r="370" spans="1:12" ht="18" customHeight="1" x14ac:dyDescent="0.3">
      <c r="A370" s="45">
        <v>45361</v>
      </c>
      <c r="B370" s="52"/>
      <c r="C370" s="12" t="s">
        <v>284</v>
      </c>
      <c r="D370" s="40" t="s">
        <v>320</v>
      </c>
      <c r="E370" s="40" t="s">
        <v>221</v>
      </c>
      <c r="F370" s="41">
        <v>1</v>
      </c>
      <c r="G370" s="42" t="s">
        <v>3</v>
      </c>
      <c r="H370" s="42">
        <v>530</v>
      </c>
      <c r="I370" s="42">
        <f t="shared" si="6"/>
        <v>530</v>
      </c>
      <c r="J370" s="43" t="s">
        <v>940</v>
      </c>
      <c r="K370" s="202">
        <v>0</v>
      </c>
      <c r="L370" s="14" t="s">
        <v>937</v>
      </c>
    </row>
    <row r="371" spans="1:12" ht="18" customHeight="1" x14ac:dyDescent="0.3">
      <c r="A371" s="45">
        <v>45361</v>
      </c>
      <c r="B371" s="52"/>
      <c r="C371" s="12" t="s">
        <v>410</v>
      </c>
      <c r="D371" s="40" t="s">
        <v>275</v>
      </c>
      <c r="E371" s="63" t="s">
        <v>149</v>
      </c>
      <c r="F371" s="345">
        <v>10.4</v>
      </c>
      <c r="G371" s="346" t="s">
        <v>48</v>
      </c>
      <c r="H371" s="346">
        <v>180</v>
      </c>
      <c r="I371" s="42">
        <f t="shared" si="6"/>
        <v>1872</v>
      </c>
      <c r="J371" s="42" t="s">
        <v>935</v>
      </c>
      <c r="K371" s="40"/>
      <c r="L371" s="12" t="s">
        <v>936</v>
      </c>
    </row>
    <row r="372" spans="1:12" ht="18" customHeight="1" x14ac:dyDescent="0.3">
      <c r="A372" s="45">
        <v>45362</v>
      </c>
      <c r="B372" s="69">
        <v>23111</v>
      </c>
      <c r="C372" s="44" t="s">
        <v>410</v>
      </c>
      <c r="D372" s="347" t="s">
        <v>503</v>
      </c>
      <c r="E372" s="40" t="s">
        <v>504</v>
      </c>
      <c r="F372" s="41">
        <v>50</v>
      </c>
      <c r="G372" s="42" t="s">
        <v>2</v>
      </c>
      <c r="H372" s="42">
        <v>75</v>
      </c>
      <c r="I372" s="42">
        <f t="shared" si="6"/>
        <v>3750</v>
      </c>
      <c r="J372" s="42" t="s">
        <v>935</v>
      </c>
      <c r="K372" s="195">
        <v>59</v>
      </c>
      <c r="L372" s="14" t="s">
        <v>938</v>
      </c>
    </row>
    <row r="373" spans="1:12" s="3" customFormat="1" ht="18" customHeight="1" x14ac:dyDescent="0.3">
      <c r="A373" s="57">
        <v>45362</v>
      </c>
      <c r="B373" s="68">
        <v>23110</v>
      </c>
      <c r="C373" s="25" t="s">
        <v>205</v>
      </c>
      <c r="D373" s="25" t="s">
        <v>351</v>
      </c>
      <c r="E373" s="25" t="s">
        <v>655</v>
      </c>
      <c r="F373" s="54">
        <v>10</v>
      </c>
      <c r="G373" s="54" t="s">
        <v>4</v>
      </c>
      <c r="H373" s="54">
        <v>53.3</v>
      </c>
      <c r="I373" s="54">
        <f t="shared" si="6"/>
        <v>533</v>
      </c>
      <c r="J373" s="54" t="s">
        <v>940</v>
      </c>
      <c r="K373" s="331">
        <v>0</v>
      </c>
      <c r="L373" s="288" t="s">
        <v>937</v>
      </c>
    </row>
    <row r="374" spans="1:12" ht="18" customHeight="1" x14ac:dyDescent="0.3">
      <c r="A374" s="45">
        <v>45362</v>
      </c>
      <c r="B374" s="69">
        <v>23112</v>
      </c>
      <c r="C374" s="40" t="s">
        <v>376</v>
      </c>
      <c r="D374" s="44" t="s">
        <v>347</v>
      </c>
      <c r="E374" s="44" t="s">
        <v>650</v>
      </c>
      <c r="F374" s="41">
        <v>560</v>
      </c>
      <c r="G374" s="42" t="s">
        <v>2</v>
      </c>
      <c r="H374" s="42">
        <v>17.600000000000001</v>
      </c>
      <c r="I374" s="42">
        <f t="shared" si="6"/>
        <v>9856</v>
      </c>
      <c r="J374" s="42" t="s">
        <v>935</v>
      </c>
      <c r="K374" s="195"/>
      <c r="L374" s="12" t="s">
        <v>939</v>
      </c>
    </row>
    <row r="375" spans="1:12" ht="18" customHeight="1" x14ac:dyDescent="0.3">
      <c r="A375" s="45">
        <v>45362</v>
      </c>
      <c r="B375" s="12"/>
      <c r="C375" s="12" t="s">
        <v>243</v>
      </c>
      <c r="D375" s="40" t="s">
        <v>630</v>
      </c>
      <c r="E375" s="40" t="s">
        <v>651</v>
      </c>
      <c r="F375" s="41">
        <v>5.2</v>
      </c>
      <c r="G375" s="42" t="s">
        <v>2</v>
      </c>
      <c r="H375" s="42">
        <v>180</v>
      </c>
      <c r="I375" s="42">
        <f t="shared" si="6"/>
        <v>936</v>
      </c>
      <c r="J375" s="42" t="s">
        <v>935</v>
      </c>
      <c r="K375" s="202">
        <v>80</v>
      </c>
      <c r="L375" s="12" t="s">
        <v>939</v>
      </c>
    </row>
    <row r="376" spans="1:12" ht="18" customHeight="1" x14ac:dyDescent="0.3">
      <c r="A376" s="49">
        <v>45362</v>
      </c>
      <c r="B376" s="149">
        <v>23113</v>
      </c>
      <c r="C376" s="236" t="s">
        <v>637</v>
      </c>
      <c r="D376" s="48" t="s">
        <v>634</v>
      </c>
      <c r="E376" s="48" t="s">
        <v>652</v>
      </c>
      <c r="F376" s="46">
        <v>1</v>
      </c>
      <c r="G376" s="46" t="s">
        <v>20</v>
      </c>
      <c r="H376" s="46">
        <v>1150</v>
      </c>
      <c r="I376" s="42">
        <f t="shared" si="6"/>
        <v>1150</v>
      </c>
      <c r="J376" s="46" t="s">
        <v>935</v>
      </c>
      <c r="K376" s="190">
        <v>100</v>
      </c>
      <c r="L376" s="184" t="s">
        <v>939</v>
      </c>
    </row>
    <row r="377" spans="1:12" ht="18" customHeight="1" x14ac:dyDescent="0.3">
      <c r="A377" s="45">
        <v>45362</v>
      </c>
      <c r="B377" s="12"/>
      <c r="C377" s="73" t="s">
        <v>637</v>
      </c>
      <c r="D377" s="36" t="s">
        <v>626</v>
      </c>
      <c r="E377" s="36" t="s">
        <v>221</v>
      </c>
      <c r="F377" s="41">
        <v>1</v>
      </c>
      <c r="G377" s="41" t="s">
        <v>3</v>
      </c>
      <c r="H377" s="41">
        <v>530</v>
      </c>
      <c r="I377" s="42">
        <f t="shared" si="6"/>
        <v>530</v>
      </c>
      <c r="J377" s="46" t="s">
        <v>935</v>
      </c>
      <c r="K377" s="192"/>
      <c r="L377" s="188"/>
    </row>
    <row r="378" spans="1:12" ht="18" customHeight="1" x14ac:dyDescent="0.3">
      <c r="A378" s="45">
        <v>45362</v>
      </c>
      <c r="B378" s="12"/>
      <c r="C378" s="12" t="s">
        <v>310</v>
      </c>
      <c r="D378" s="12" t="s">
        <v>635</v>
      </c>
      <c r="E378" s="12" t="s">
        <v>133</v>
      </c>
      <c r="F378" s="14">
        <v>2</v>
      </c>
      <c r="G378" s="42" t="s">
        <v>13</v>
      </c>
      <c r="H378" s="42">
        <v>825</v>
      </c>
      <c r="I378" s="42">
        <f t="shared" si="6"/>
        <v>1650</v>
      </c>
      <c r="J378" s="46" t="s">
        <v>935</v>
      </c>
      <c r="K378" s="202">
        <v>110</v>
      </c>
      <c r="L378" s="12" t="s">
        <v>939</v>
      </c>
    </row>
    <row r="379" spans="1:12" ht="18" customHeight="1" x14ac:dyDescent="0.3">
      <c r="A379" s="45">
        <v>45362</v>
      </c>
      <c r="B379" s="12"/>
      <c r="C379" s="40" t="s">
        <v>299</v>
      </c>
      <c r="D379" s="40" t="s">
        <v>630</v>
      </c>
      <c r="E379" s="40" t="s">
        <v>215</v>
      </c>
      <c r="F379" s="41">
        <v>10.199999999999999</v>
      </c>
      <c r="G379" s="42" t="s">
        <v>2</v>
      </c>
      <c r="H379" s="42">
        <v>180</v>
      </c>
      <c r="I379" s="42">
        <f t="shared" si="6"/>
        <v>1835.9999999999998</v>
      </c>
      <c r="J379" s="46" t="s">
        <v>935</v>
      </c>
      <c r="K379" s="202">
        <v>140</v>
      </c>
      <c r="L379" s="12" t="s">
        <v>939</v>
      </c>
    </row>
    <row r="380" spans="1:12" ht="18" customHeight="1" x14ac:dyDescent="0.3">
      <c r="A380" s="45">
        <v>45362</v>
      </c>
      <c r="B380" s="12"/>
      <c r="C380" s="73" t="s">
        <v>41</v>
      </c>
      <c r="D380" s="40" t="s">
        <v>630</v>
      </c>
      <c r="E380" s="40" t="s">
        <v>346</v>
      </c>
      <c r="F380" s="41">
        <v>15.6</v>
      </c>
      <c r="G380" s="250" t="s">
        <v>2</v>
      </c>
      <c r="H380" s="250">
        <v>180</v>
      </c>
      <c r="I380" s="42">
        <f t="shared" si="6"/>
        <v>2808</v>
      </c>
      <c r="J380" s="46" t="s">
        <v>935</v>
      </c>
      <c r="K380" s="190">
        <v>200</v>
      </c>
      <c r="L380" s="184" t="s">
        <v>939</v>
      </c>
    </row>
    <row r="381" spans="1:12" ht="18" customHeight="1" x14ac:dyDescent="0.3">
      <c r="A381" s="45">
        <v>45362</v>
      </c>
      <c r="B381" s="12"/>
      <c r="C381" s="73" t="s">
        <v>41</v>
      </c>
      <c r="D381" s="40" t="s">
        <v>577</v>
      </c>
      <c r="E381" s="40" t="s">
        <v>123</v>
      </c>
      <c r="F381" s="41">
        <v>10.4</v>
      </c>
      <c r="G381" s="250" t="s">
        <v>2</v>
      </c>
      <c r="H381" s="250">
        <v>167.5</v>
      </c>
      <c r="I381" s="42">
        <f t="shared" si="6"/>
        <v>1742</v>
      </c>
      <c r="J381" s="46" t="s">
        <v>935</v>
      </c>
      <c r="K381" s="192"/>
      <c r="L381" s="188"/>
    </row>
    <row r="382" spans="1:12" ht="18" customHeight="1" x14ac:dyDescent="0.3">
      <c r="A382" s="45">
        <v>45362</v>
      </c>
      <c r="B382" s="69">
        <v>23114</v>
      </c>
      <c r="C382" s="12" t="s">
        <v>381</v>
      </c>
      <c r="D382" s="73" t="s">
        <v>268</v>
      </c>
      <c r="E382" s="12" t="s">
        <v>653</v>
      </c>
      <c r="F382" s="46">
        <v>12</v>
      </c>
      <c r="G382" s="46" t="s">
        <v>6</v>
      </c>
      <c r="H382" s="46">
        <f>2.24*90+6</f>
        <v>207.60000000000002</v>
      </c>
      <c r="I382" s="42">
        <f t="shared" si="6"/>
        <v>2491.2000000000003</v>
      </c>
      <c r="J382" s="43" t="s">
        <v>940</v>
      </c>
      <c r="K382" s="202">
        <v>0</v>
      </c>
      <c r="L382" s="14" t="s">
        <v>937</v>
      </c>
    </row>
    <row r="383" spans="1:12" s="128" customFormat="1" ht="18" customHeight="1" x14ac:dyDescent="0.3">
      <c r="A383" s="348">
        <v>45362</v>
      </c>
      <c r="B383" s="349"/>
      <c r="C383" s="350" t="s">
        <v>162</v>
      </c>
      <c r="D383" s="351" t="s">
        <v>658</v>
      </c>
      <c r="E383" s="352" t="s">
        <v>654</v>
      </c>
      <c r="F383" s="353">
        <v>50</v>
      </c>
      <c r="G383" s="354" t="s">
        <v>6</v>
      </c>
      <c r="H383" s="354">
        <v>49</v>
      </c>
      <c r="I383" s="354">
        <f t="shared" si="6"/>
        <v>2450</v>
      </c>
      <c r="J383" s="355" t="s">
        <v>935</v>
      </c>
      <c r="K383" s="202">
        <v>135</v>
      </c>
      <c r="L383" s="356" t="s">
        <v>948</v>
      </c>
    </row>
    <row r="384" spans="1:12" ht="18" customHeight="1" x14ac:dyDescent="0.3">
      <c r="A384" s="45">
        <v>45362</v>
      </c>
      <c r="B384" s="357"/>
      <c r="C384" s="44" t="s">
        <v>67</v>
      </c>
      <c r="D384" s="40" t="s">
        <v>627</v>
      </c>
      <c r="E384" s="226" t="s">
        <v>311</v>
      </c>
      <c r="F384" s="42">
        <v>2</v>
      </c>
      <c r="G384" s="42" t="s">
        <v>20</v>
      </c>
      <c r="H384" s="42">
        <v>1147.5</v>
      </c>
      <c r="I384" s="42">
        <f t="shared" si="6"/>
        <v>2295</v>
      </c>
      <c r="J384" s="42" t="s">
        <v>935</v>
      </c>
      <c r="K384" s="225">
        <v>69</v>
      </c>
      <c r="L384" s="56" t="s">
        <v>938</v>
      </c>
    </row>
    <row r="385" spans="1:21" ht="18" customHeight="1" x14ac:dyDescent="0.3">
      <c r="A385" s="45">
        <v>45362</v>
      </c>
      <c r="B385" s="69">
        <v>23115</v>
      </c>
      <c r="C385" s="44" t="s">
        <v>410</v>
      </c>
      <c r="D385" s="73" t="s">
        <v>303</v>
      </c>
      <c r="E385" s="12" t="s">
        <v>659</v>
      </c>
      <c r="F385" s="46">
        <v>20</v>
      </c>
      <c r="G385" s="46" t="s">
        <v>6</v>
      </c>
      <c r="H385" s="46">
        <v>48.29</v>
      </c>
      <c r="I385" s="42">
        <f t="shared" si="6"/>
        <v>965.8</v>
      </c>
      <c r="J385" s="42" t="s">
        <v>935</v>
      </c>
      <c r="K385" s="202">
        <v>11</v>
      </c>
      <c r="L385" s="56" t="s">
        <v>938</v>
      </c>
    </row>
    <row r="386" spans="1:21" ht="18" customHeight="1" x14ac:dyDescent="0.3">
      <c r="A386" s="45">
        <v>45363</v>
      </c>
      <c r="B386" s="69">
        <v>23116</v>
      </c>
      <c r="C386" s="44" t="s">
        <v>343</v>
      </c>
      <c r="D386" s="36" t="s">
        <v>84</v>
      </c>
      <c r="E386" s="40" t="s">
        <v>218</v>
      </c>
      <c r="F386" s="41">
        <v>16.600000000000001</v>
      </c>
      <c r="G386" s="42" t="s">
        <v>2</v>
      </c>
      <c r="H386" s="42">
        <v>397.8</v>
      </c>
      <c r="I386" s="42">
        <f t="shared" si="6"/>
        <v>6603.4800000000005</v>
      </c>
      <c r="J386" s="42" t="s">
        <v>935</v>
      </c>
      <c r="K386" s="202">
        <v>150</v>
      </c>
      <c r="L386" s="12" t="s">
        <v>939</v>
      </c>
    </row>
    <row r="387" spans="1:21" ht="18" customHeight="1" x14ac:dyDescent="0.3">
      <c r="A387" s="64">
        <v>45363</v>
      </c>
      <c r="B387" s="148">
        <v>23117</v>
      </c>
      <c r="C387" s="24" t="s">
        <v>189</v>
      </c>
      <c r="D387" s="24" t="s">
        <v>31</v>
      </c>
      <c r="E387" s="24" t="s">
        <v>110</v>
      </c>
      <c r="F387" s="23">
        <v>8</v>
      </c>
      <c r="G387" s="23" t="s">
        <v>0</v>
      </c>
      <c r="H387" s="23">
        <v>235</v>
      </c>
      <c r="I387" s="42">
        <f t="shared" si="6"/>
        <v>1880</v>
      </c>
      <c r="J387" s="43" t="s">
        <v>935</v>
      </c>
      <c r="K387" s="213">
        <v>17</v>
      </c>
      <c r="L387" s="23" t="s">
        <v>938</v>
      </c>
    </row>
    <row r="388" spans="1:21" ht="18" customHeight="1" x14ac:dyDescent="0.3">
      <c r="A388" s="64">
        <v>45363</v>
      </c>
      <c r="B388" s="24"/>
      <c r="C388" s="24" t="s">
        <v>189</v>
      </c>
      <c r="D388" s="24" t="s">
        <v>340</v>
      </c>
      <c r="E388" s="52" t="s">
        <v>366</v>
      </c>
      <c r="F388" s="43">
        <v>1</v>
      </c>
      <c r="G388" s="43" t="s">
        <v>13</v>
      </c>
      <c r="H388" s="43">
        <v>1840</v>
      </c>
      <c r="I388" s="42">
        <f t="shared" si="6"/>
        <v>1840</v>
      </c>
      <c r="J388" s="43" t="s">
        <v>935</v>
      </c>
      <c r="K388" s="213">
        <v>34</v>
      </c>
      <c r="L388" s="24" t="s">
        <v>936</v>
      </c>
    </row>
    <row r="389" spans="1:21" s="6" customFormat="1" ht="18" customHeight="1" x14ac:dyDescent="0.3">
      <c r="A389" s="30">
        <v>45363</v>
      </c>
      <c r="B389" s="20"/>
      <c r="C389" s="295" t="s">
        <v>190</v>
      </c>
      <c r="D389" s="20" t="s">
        <v>135</v>
      </c>
      <c r="E389" s="20" t="s">
        <v>660</v>
      </c>
      <c r="F389" s="15">
        <v>1</v>
      </c>
      <c r="G389" s="61" t="s">
        <v>13</v>
      </c>
      <c r="H389" s="61">
        <v>825</v>
      </c>
      <c r="I389" s="61">
        <f t="shared" si="6"/>
        <v>825</v>
      </c>
      <c r="J389" s="61" t="s">
        <v>940</v>
      </c>
      <c r="K389" s="189">
        <v>0</v>
      </c>
      <c r="L389" s="15" t="s">
        <v>937</v>
      </c>
    </row>
    <row r="390" spans="1:21" ht="18" customHeight="1" x14ac:dyDescent="0.3">
      <c r="A390" s="45">
        <v>45364</v>
      </c>
      <c r="B390" s="69">
        <v>23126</v>
      </c>
      <c r="C390" s="12" t="s">
        <v>661</v>
      </c>
      <c r="D390" s="85" t="s">
        <v>303</v>
      </c>
      <c r="E390" s="36" t="s">
        <v>662</v>
      </c>
      <c r="F390" s="46">
        <v>2</v>
      </c>
      <c r="G390" s="46" t="s">
        <v>6</v>
      </c>
      <c r="H390" s="46">
        <v>46.51</v>
      </c>
      <c r="I390" s="42">
        <f t="shared" si="6"/>
        <v>93.02</v>
      </c>
      <c r="J390" s="43" t="s">
        <v>940</v>
      </c>
      <c r="K390" s="202">
        <v>0</v>
      </c>
      <c r="L390" s="14" t="s">
        <v>937</v>
      </c>
      <c r="M390" s="174"/>
      <c r="N390" s="174"/>
      <c r="O390" s="174"/>
      <c r="P390" s="174"/>
      <c r="Q390" s="174"/>
      <c r="R390" s="174"/>
      <c r="S390" s="174"/>
      <c r="T390" s="174"/>
      <c r="U390" s="174"/>
    </row>
    <row r="391" spans="1:21" ht="18" customHeight="1" x14ac:dyDescent="0.3">
      <c r="A391" s="45">
        <v>45364</v>
      </c>
      <c r="B391" s="69">
        <v>23127</v>
      </c>
      <c r="C391" s="113" t="s">
        <v>37</v>
      </c>
      <c r="D391" s="48" t="s">
        <v>122</v>
      </c>
      <c r="E391" s="47" t="s">
        <v>276</v>
      </c>
      <c r="F391" s="46">
        <v>10.4</v>
      </c>
      <c r="G391" s="46" t="s">
        <v>2</v>
      </c>
      <c r="H391" s="46">
        <v>167.5</v>
      </c>
      <c r="I391" s="42">
        <f t="shared" si="6"/>
        <v>1742</v>
      </c>
      <c r="J391" s="46" t="s">
        <v>935</v>
      </c>
      <c r="K391" s="202">
        <v>110</v>
      </c>
      <c r="L391" s="12" t="s">
        <v>939</v>
      </c>
    </row>
    <row r="392" spans="1:21" ht="18" customHeight="1" x14ac:dyDescent="0.3">
      <c r="A392" s="45">
        <v>45364</v>
      </c>
      <c r="B392" s="69">
        <v>23128</v>
      </c>
      <c r="C392" s="12" t="s">
        <v>349</v>
      </c>
      <c r="D392" s="40" t="s">
        <v>679</v>
      </c>
      <c r="E392" s="44" t="s">
        <v>350</v>
      </c>
      <c r="F392" s="41">
        <v>3.9</v>
      </c>
      <c r="G392" s="42" t="s">
        <v>2</v>
      </c>
      <c r="H392" s="42">
        <v>167.5</v>
      </c>
      <c r="I392" s="42">
        <f t="shared" si="6"/>
        <v>653.25</v>
      </c>
      <c r="J392" s="46" t="s">
        <v>935</v>
      </c>
      <c r="K392" s="190">
        <v>44</v>
      </c>
      <c r="L392" s="183" t="s">
        <v>938</v>
      </c>
    </row>
    <row r="393" spans="1:21" s="37" customFormat="1" ht="18" customHeight="1" x14ac:dyDescent="0.3">
      <c r="A393" s="134">
        <v>45364</v>
      </c>
      <c r="B393" s="60"/>
      <c r="C393" s="60" t="s">
        <v>349</v>
      </c>
      <c r="D393" s="135" t="s">
        <v>663</v>
      </c>
      <c r="E393" s="60" t="s">
        <v>678</v>
      </c>
      <c r="F393" s="62">
        <v>3.9</v>
      </c>
      <c r="G393" s="62" t="s">
        <v>2</v>
      </c>
      <c r="H393" s="62"/>
      <c r="I393" s="62">
        <f t="shared" si="6"/>
        <v>0</v>
      </c>
      <c r="J393" s="62" t="s">
        <v>935</v>
      </c>
      <c r="K393" s="330"/>
      <c r="L393" s="185"/>
    </row>
    <row r="394" spans="1:21" ht="18" customHeight="1" x14ac:dyDescent="0.3">
      <c r="A394" s="45">
        <v>45364</v>
      </c>
      <c r="B394" s="12"/>
      <c r="C394" s="12" t="s">
        <v>349</v>
      </c>
      <c r="D394" s="36" t="s">
        <v>626</v>
      </c>
      <c r="E394" s="36" t="s">
        <v>221</v>
      </c>
      <c r="F394" s="41">
        <v>1</v>
      </c>
      <c r="G394" s="41" t="s">
        <v>3</v>
      </c>
      <c r="H394" s="41">
        <v>530</v>
      </c>
      <c r="I394" s="42">
        <f t="shared" si="6"/>
        <v>530</v>
      </c>
      <c r="J394" s="46" t="s">
        <v>935</v>
      </c>
      <c r="K394" s="192"/>
      <c r="L394" s="187"/>
    </row>
    <row r="395" spans="1:21" s="8" customFormat="1" ht="18" customHeight="1" x14ac:dyDescent="0.3">
      <c r="A395" s="66">
        <v>45364</v>
      </c>
      <c r="B395" s="83">
        <v>23129</v>
      </c>
      <c r="C395" s="63" t="s">
        <v>73</v>
      </c>
      <c r="D395" s="40" t="s">
        <v>634</v>
      </c>
      <c r="E395" s="40" t="s">
        <v>664</v>
      </c>
      <c r="F395" s="42">
        <v>1</v>
      </c>
      <c r="G395" s="42" t="s">
        <v>20</v>
      </c>
      <c r="H395" s="42">
        <v>1150</v>
      </c>
      <c r="I395" s="42">
        <f t="shared" si="6"/>
        <v>1150</v>
      </c>
      <c r="J395" s="42" t="s">
        <v>935</v>
      </c>
      <c r="K395" s="202">
        <v>29</v>
      </c>
      <c r="L395" s="56" t="s">
        <v>938</v>
      </c>
    </row>
    <row r="396" spans="1:21" ht="18" customHeight="1" x14ac:dyDescent="0.3">
      <c r="A396" s="45">
        <v>45364</v>
      </c>
      <c r="B396" s="12"/>
      <c r="C396" s="48" t="s">
        <v>330</v>
      </c>
      <c r="D396" s="48" t="s">
        <v>625</v>
      </c>
      <c r="E396" s="48" t="s">
        <v>665</v>
      </c>
      <c r="F396" s="46">
        <v>22.5</v>
      </c>
      <c r="G396" s="46" t="s">
        <v>2</v>
      </c>
      <c r="H396" s="46">
        <v>397.8</v>
      </c>
      <c r="I396" s="42">
        <f t="shared" si="6"/>
        <v>8950.5</v>
      </c>
      <c r="J396" s="46" t="s">
        <v>935</v>
      </c>
      <c r="K396" s="202">
        <v>200</v>
      </c>
      <c r="L396" s="12" t="s">
        <v>939</v>
      </c>
    </row>
    <row r="397" spans="1:21" ht="18" customHeight="1" x14ac:dyDescent="0.3">
      <c r="A397" s="45">
        <v>45364</v>
      </c>
      <c r="B397" s="12"/>
      <c r="C397" s="129" t="s">
        <v>50</v>
      </c>
      <c r="D397" s="129" t="s">
        <v>627</v>
      </c>
      <c r="E397" s="129" t="s">
        <v>60</v>
      </c>
      <c r="F397" s="39">
        <v>1</v>
      </c>
      <c r="G397" s="39" t="s">
        <v>17</v>
      </c>
      <c r="H397" s="39">
        <v>1147.5</v>
      </c>
      <c r="I397" s="42">
        <f t="shared" si="6"/>
        <v>1147.5</v>
      </c>
      <c r="J397" s="196" t="s">
        <v>940</v>
      </c>
      <c r="K397" s="202">
        <v>0</v>
      </c>
      <c r="L397" s="14" t="s">
        <v>937</v>
      </c>
    </row>
    <row r="398" spans="1:21" ht="18" customHeight="1" x14ac:dyDescent="0.3">
      <c r="A398" s="45">
        <v>45364</v>
      </c>
      <c r="B398" s="69">
        <v>23131</v>
      </c>
      <c r="C398" s="18" t="s">
        <v>673</v>
      </c>
      <c r="D398" s="85" t="s">
        <v>303</v>
      </c>
      <c r="E398" s="36" t="s">
        <v>666</v>
      </c>
      <c r="F398" s="46">
        <v>11</v>
      </c>
      <c r="G398" s="46" t="s">
        <v>6</v>
      </c>
      <c r="H398" s="46">
        <v>48.29</v>
      </c>
      <c r="I398" s="42">
        <f t="shared" si="6"/>
        <v>531.18999999999994</v>
      </c>
      <c r="J398" s="43" t="s">
        <v>940</v>
      </c>
      <c r="K398" s="202">
        <v>0</v>
      </c>
      <c r="L398" s="14" t="s">
        <v>937</v>
      </c>
    </row>
    <row r="399" spans="1:21" ht="18" customHeight="1" x14ac:dyDescent="0.3">
      <c r="A399" s="45">
        <v>45365</v>
      </c>
      <c r="B399" s="69">
        <v>23132</v>
      </c>
      <c r="C399" s="73" t="s">
        <v>609</v>
      </c>
      <c r="D399" s="40" t="s">
        <v>610</v>
      </c>
      <c r="E399" s="40" t="s">
        <v>667</v>
      </c>
      <c r="F399" s="41">
        <v>31</v>
      </c>
      <c r="G399" s="42" t="s">
        <v>6</v>
      </c>
      <c r="H399" s="42">
        <f>3.98*26+15</f>
        <v>118.48</v>
      </c>
      <c r="I399" s="42">
        <f t="shared" si="6"/>
        <v>3672.88</v>
      </c>
      <c r="J399" s="46" t="s">
        <v>935</v>
      </c>
      <c r="K399" s="202">
        <v>36</v>
      </c>
      <c r="L399" s="41" t="s">
        <v>938</v>
      </c>
    </row>
    <row r="400" spans="1:21" ht="18" customHeight="1" x14ac:dyDescent="0.3">
      <c r="A400" s="45">
        <v>45365</v>
      </c>
      <c r="B400" s="69">
        <v>23134</v>
      </c>
      <c r="C400" s="85" t="s">
        <v>41</v>
      </c>
      <c r="D400" s="75" t="s">
        <v>172</v>
      </c>
      <c r="E400" s="36" t="s">
        <v>668</v>
      </c>
      <c r="F400" s="41">
        <v>1</v>
      </c>
      <c r="G400" s="42" t="s">
        <v>29</v>
      </c>
      <c r="H400" s="42">
        <v>87</v>
      </c>
      <c r="I400" s="42">
        <f t="shared" si="6"/>
        <v>87</v>
      </c>
      <c r="J400" s="196" t="s">
        <v>940</v>
      </c>
      <c r="K400" s="190">
        <v>0</v>
      </c>
      <c r="L400" s="183" t="s">
        <v>937</v>
      </c>
    </row>
    <row r="401" spans="1:12" ht="18" customHeight="1" x14ac:dyDescent="0.3">
      <c r="A401" s="45">
        <v>45365</v>
      </c>
      <c r="B401" s="12"/>
      <c r="C401" s="85" t="s">
        <v>41</v>
      </c>
      <c r="D401" s="75" t="s">
        <v>669</v>
      </c>
      <c r="E401" s="36" t="s">
        <v>668</v>
      </c>
      <c r="F401" s="41">
        <v>29</v>
      </c>
      <c r="G401" s="42" t="s">
        <v>29</v>
      </c>
      <c r="H401" s="42">
        <v>87</v>
      </c>
      <c r="I401" s="42">
        <f t="shared" si="6"/>
        <v>2523</v>
      </c>
      <c r="J401" s="196" t="s">
        <v>940</v>
      </c>
      <c r="K401" s="330"/>
      <c r="L401" s="185"/>
    </row>
    <row r="402" spans="1:12" ht="18" customHeight="1" x14ac:dyDescent="0.3">
      <c r="A402" s="45">
        <v>45365</v>
      </c>
      <c r="B402" s="12"/>
      <c r="C402" s="85" t="s">
        <v>41</v>
      </c>
      <c r="D402" s="75" t="s">
        <v>670</v>
      </c>
      <c r="E402" s="36" t="s">
        <v>668</v>
      </c>
      <c r="F402" s="41">
        <v>10</v>
      </c>
      <c r="G402" s="42" t="s">
        <v>29</v>
      </c>
      <c r="H402" s="42">
        <v>83</v>
      </c>
      <c r="I402" s="42">
        <f t="shared" si="6"/>
        <v>830</v>
      </c>
      <c r="J402" s="196" t="s">
        <v>940</v>
      </c>
      <c r="K402" s="192"/>
      <c r="L402" s="187"/>
    </row>
    <row r="403" spans="1:12" ht="18" customHeight="1" x14ac:dyDescent="0.3">
      <c r="A403" s="45">
        <v>45365</v>
      </c>
      <c r="C403" s="12" t="s">
        <v>102</v>
      </c>
      <c r="D403" s="40" t="s">
        <v>632</v>
      </c>
      <c r="E403" s="40" t="s">
        <v>110</v>
      </c>
      <c r="F403" s="42">
        <v>2</v>
      </c>
      <c r="G403" s="42" t="s">
        <v>0</v>
      </c>
      <c r="H403" s="42">
        <v>235</v>
      </c>
      <c r="I403" s="42">
        <f t="shared" si="6"/>
        <v>470</v>
      </c>
      <c r="J403" s="46" t="s">
        <v>935</v>
      </c>
      <c r="K403" s="202">
        <v>19</v>
      </c>
      <c r="L403" s="41" t="s">
        <v>949</v>
      </c>
    </row>
    <row r="404" spans="1:12" ht="18" customHeight="1" x14ac:dyDescent="0.3">
      <c r="A404" s="45">
        <v>45365</v>
      </c>
      <c r="B404" s="12"/>
      <c r="C404" s="40" t="s">
        <v>312</v>
      </c>
      <c r="D404" s="36" t="s">
        <v>340</v>
      </c>
      <c r="E404" s="40" t="s">
        <v>199</v>
      </c>
      <c r="F404" s="41">
        <v>1</v>
      </c>
      <c r="G404" s="42" t="s">
        <v>13</v>
      </c>
      <c r="H404" s="42">
        <v>1840</v>
      </c>
      <c r="I404" s="42">
        <f t="shared" si="6"/>
        <v>1840</v>
      </c>
      <c r="J404" s="46" t="s">
        <v>942</v>
      </c>
      <c r="K404" s="202">
        <v>75</v>
      </c>
      <c r="L404" s="36" t="s">
        <v>936</v>
      </c>
    </row>
    <row r="405" spans="1:12" ht="18" customHeight="1" x14ac:dyDescent="0.3">
      <c r="A405" s="130">
        <v>45365</v>
      </c>
      <c r="B405" s="131"/>
      <c r="C405" s="132" t="s">
        <v>312</v>
      </c>
      <c r="D405" s="131" t="s">
        <v>671</v>
      </c>
      <c r="E405" s="132" t="s">
        <v>199</v>
      </c>
      <c r="F405" s="127">
        <v>1</v>
      </c>
      <c r="G405" s="133" t="s">
        <v>13</v>
      </c>
      <c r="H405" s="133">
        <v>1840</v>
      </c>
      <c r="I405" s="42">
        <f t="shared" si="6"/>
        <v>1840</v>
      </c>
      <c r="J405" s="358" t="s">
        <v>942</v>
      </c>
      <c r="K405" s="131"/>
      <c r="L405" s="131"/>
    </row>
    <row r="406" spans="1:12" ht="18" customHeight="1" x14ac:dyDescent="0.3">
      <c r="A406" s="45">
        <v>45365</v>
      </c>
      <c r="B406" s="12"/>
      <c r="C406" s="36" t="s">
        <v>16</v>
      </c>
      <c r="D406" s="129" t="s">
        <v>627</v>
      </c>
      <c r="E406" s="40" t="s">
        <v>138</v>
      </c>
      <c r="F406" s="41">
        <v>2</v>
      </c>
      <c r="G406" s="42" t="s">
        <v>20</v>
      </c>
      <c r="H406" s="42">
        <v>1147.5</v>
      </c>
      <c r="I406" s="42">
        <f t="shared" si="6"/>
        <v>2295</v>
      </c>
      <c r="J406" s="46" t="s">
        <v>935</v>
      </c>
      <c r="K406" s="202">
        <v>100</v>
      </c>
      <c r="L406" s="12" t="s">
        <v>939</v>
      </c>
    </row>
    <row r="407" spans="1:12" ht="18" customHeight="1" x14ac:dyDescent="0.3">
      <c r="A407" s="45">
        <v>45366</v>
      </c>
      <c r="B407" s="150">
        <v>23136</v>
      </c>
      <c r="C407" s="12" t="s">
        <v>803</v>
      </c>
      <c r="D407" s="12" t="s">
        <v>266</v>
      </c>
      <c r="E407" s="12" t="s">
        <v>672</v>
      </c>
      <c r="F407" s="41">
        <v>7</v>
      </c>
      <c r="G407" s="42" t="s">
        <v>6</v>
      </c>
      <c r="H407" s="42">
        <f>1.72*8.4+6</f>
        <v>20.448</v>
      </c>
      <c r="I407" s="42">
        <f t="shared" si="6"/>
        <v>143.136</v>
      </c>
      <c r="J407" s="326" t="s">
        <v>940</v>
      </c>
      <c r="K407" s="202">
        <v>0</v>
      </c>
      <c r="L407" s="14" t="s">
        <v>937</v>
      </c>
    </row>
    <row r="408" spans="1:12" ht="18" customHeight="1" x14ac:dyDescent="0.3">
      <c r="A408" s="49">
        <v>45363</v>
      </c>
      <c r="B408" s="149">
        <v>23120</v>
      </c>
      <c r="C408" s="48" t="s">
        <v>173</v>
      </c>
      <c r="D408" s="48" t="s">
        <v>174</v>
      </c>
      <c r="E408" s="48" t="s">
        <v>674</v>
      </c>
      <c r="F408" s="46">
        <v>2</v>
      </c>
      <c r="G408" s="46" t="s">
        <v>6</v>
      </c>
      <c r="H408" s="46">
        <f>2.355*0.04*2125</f>
        <v>200.17500000000001</v>
      </c>
      <c r="I408" s="42">
        <f t="shared" si="6"/>
        <v>400.35</v>
      </c>
      <c r="J408" s="46" t="s">
        <v>935</v>
      </c>
      <c r="K408" s="190">
        <v>35</v>
      </c>
      <c r="L408" s="184" t="s">
        <v>938</v>
      </c>
    </row>
    <row r="409" spans="1:12" ht="18" customHeight="1" x14ac:dyDescent="0.3">
      <c r="A409" s="49">
        <v>45363</v>
      </c>
      <c r="B409" s="149">
        <v>23120</v>
      </c>
      <c r="C409" s="48" t="s">
        <v>173</v>
      </c>
      <c r="D409" s="48" t="s">
        <v>306</v>
      </c>
      <c r="E409" s="48" t="s">
        <v>664</v>
      </c>
      <c r="F409" s="46">
        <v>1</v>
      </c>
      <c r="G409" s="46" t="s">
        <v>20</v>
      </c>
      <c r="H409" s="46">
        <v>1150</v>
      </c>
      <c r="I409" s="42">
        <f t="shared" si="6"/>
        <v>1150</v>
      </c>
      <c r="J409" s="46" t="s">
        <v>935</v>
      </c>
      <c r="K409" s="330"/>
      <c r="L409" s="186"/>
    </row>
    <row r="410" spans="1:12" ht="18" customHeight="1" x14ac:dyDescent="0.3">
      <c r="A410" s="45">
        <v>45363</v>
      </c>
      <c r="B410" s="48"/>
      <c r="C410" s="40" t="s">
        <v>173</v>
      </c>
      <c r="D410" s="75" t="s">
        <v>670</v>
      </c>
      <c r="E410" s="36" t="s">
        <v>668</v>
      </c>
      <c r="F410" s="41">
        <v>10</v>
      </c>
      <c r="G410" s="42" t="s">
        <v>29</v>
      </c>
      <c r="H410" s="42">
        <v>83</v>
      </c>
      <c r="I410" s="42">
        <f t="shared" si="6"/>
        <v>830</v>
      </c>
      <c r="J410" s="46" t="s">
        <v>935</v>
      </c>
      <c r="K410" s="192"/>
      <c r="L410" s="188"/>
    </row>
    <row r="411" spans="1:12" ht="18" customHeight="1" x14ac:dyDescent="0.3">
      <c r="A411" s="45">
        <v>45366</v>
      </c>
      <c r="B411" s="12"/>
      <c r="C411" s="12" t="s">
        <v>164</v>
      </c>
      <c r="D411" s="40" t="s">
        <v>675</v>
      </c>
      <c r="E411" s="40" t="s">
        <v>676</v>
      </c>
      <c r="F411" s="41">
        <v>6</v>
      </c>
      <c r="G411" s="42" t="s">
        <v>6</v>
      </c>
      <c r="H411" s="42"/>
      <c r="I411" s="42">
        <f t="shared" si="6"/>
        <v>0</v>
      </c>
      <c r="J411" s="46" t="s">
        <v>935</v>
      </c>
      <c r="K411" s="36"/>
      <c r="L411" s="12"/>
    </row>
    <row r="412" spans="1:12" ht="18" customHeight="1" x14ac:dyDescent="0.3">
      <c r="A412" s="45">
        <v>45366</v>
      </c>
      <c r="B412" s="12"/>
      <c r="C412" s="12" t="s">
        <v>164</v>
      </c>
      <c r="D412" s="40" t="s">
        <v>677</v>
      </c>
      <c r="E412" s="40" t="s">
        <v>676</v>
      </c>
      <c r="F412" s="41">
        <v>6</v>
      </c>
      <c r="G412" s="42" t="s">
        <v>6</v>
      </c>
      <c r="H412" s="42"/>
      <c r="I412" s="42">
        <f t="shared" si="6"/>
        <v>0</v>
      </c>
      <c r="J412" s="46" t="s">
        <v>935</v>
      </c>
      <c r="K412" s="36"/>
      <c r="L412" s="12"/>
    </row>
    <row r="413" spans="1:12" ht="18" customHeight="1" x14ac:dyDescent="0.3">
      <c r="A413" s="45">
        <v>45366</v>
      </c>
      <c r="B413" s="69">
        <v>23138</v>
      </c>
      <c r="C413" s="12" t="s">
        <v>703</v>
      </c>
      <c r="D413" s="40" t="s">
        <v>402</v>
      </c>
      <c r="E413" s="36" t="s">
        <v>681</v>
      </c>
      <c r="F413" s="41">
        <v>22.8</v>
      </c>
      <c r="G413" s="42" t="s">
        <v>2</v>
      </c>
      <c r="H413" s="42">
        <v>738</v>
      </c>
      <c r="I413" s="42">
        <f t="shared" si="6"/>
        <v>16826.400000000001</v>
      </c>
      <c r="J413" s="42" t="s">
        <v>935</v>
      </c>
      <c r="K413" s="190">
        <v>190</v>
      </c>
      <c r="L413" s="184" t="s">
        <v>939</v>
      </c>
    </row>
    <row r="414" spans="1:12" ht="18" customHeight="1" x14ac:dyDescent="0.3">
      <c r="A414" s="45">
        <v>45366</v>
      </c>
      <c r="B414" s="12"/>
      <c r="C414" s="12" t="s">
        <v>703</v>
      </c>
      <c r="D414" s="36" t="s">
        <v>626</v>
      </c>
      <c r="E414" s="36" t="s">
        <v>221</v>
      </c>
      <c r="F414" s="41">
        <v>1</v>
      </c>
      <c r="G414" s="41" t="s">
        <v>3</v>
      </c>
      <c r="H414" s="41">
        <v>530</v>
      </c>
      <c r="I414" s="42">
        <f t="shared" si="6"/>
        <v>530</v>
      </c>
      <c r="J414" s="46" t="s">
        <v>935</v>
      </c>
      <c r="K414" s="192"/>
      <c r="L414" s="188"/>
    </row>
    <row r="415" spans="1:12" ht="18" customHeight="1" x14ac:dyDescent="0.3">
      <c r="A415" s="45">
        <v>45366</v>
      </c>
      <c r="B415" s="69">
        <v>23139</v>
      </c>
      <c r="C415" s="36" t="s">
        <v>176</v>
      </c>
      <c r="D415" s="40" t="s">
        <v>223</v>
      </c>
      <c r="E415" s="40" t="s">
        <v>682</v>
      </c>
      <c r="F415" s="41">
        <v>2</v>
      </c>
      <c r="G415" s="42" t="s">
        <v>3</v>
      </c>
      <c r="H415" s="42">
        <v>580</v>
      </c>
      <c r="I415" s="42">
        <f t="shared" si="6"/>
        <v>1160</v>
      </c>
      <c r="J415" s="326" t="s">
        <v>940</v>
      </c>
      <c r="K415" s="36"/>
      <c r="L415" s="12"/>
    </row>
    <row r="416" spans="1:12" ht="18" customHeight="1" x14ac:dyDescent="0.3">
      <c r="A416" s="45">
        <v>45366</v>
      </c>
      <c r="B416" s="69">
        <v>23139</v>
      </c>
      <c r="C416" s="36" t="s">
        <v>176</v>
      </c>
      <c r="D416" s="40" t="s">
        <v>257</v>
      </c>
      <c r="E416" s="40" t="s">
        <v>196</v>
      </c>
      <c r="F416" s="41">
        <v>5</v>
      </c>
      <c r="G416" s="41" t="s">
        <v>48</v>
      </c>
      <c r="H416" s="41">
        <v>72</v>
      </c>
      <c r="I416" s="42">
        <f t="shared" si="6"/>
        <v>360</v>
      </c>
      <c r="J416" s="326" t="s">
        <v>940</v>
      </c>
      <c r="K416" s="36"/>
      <c r="L416" s="12"/>
    </row>
    <row r="417" spans="1:12" ht="18" customHeight="1" x14ac:dyDescent="0.3">
      <c r="A417" s="45">
        <v>45366</v>
      </c>
      <c r="B417" s="69">
        <v>23140</v>
      </c>
      <c r="C417" s="36" t="s">
        <v>176</v>
      </c>
      <c r="D417" s="40" t="s">
        <v>683</v>
      </c>
      <c r="E417" s="40" t="s">
        <v>684</v>
      </c>
      <c r="F417" s="41">
        <v>1</v>
      </c>
      <c r="G417" s="41" t="s">
        <v>12</v>
      </c>
      <c r="H417" s="41">
        <v>100</v>
      </c>
      <c r="I417" s="42">
        <f t="shared" si="6"/>
        <v>100</v>
      </c>
      <c r="J417" s="326" t="s">
        <v>940</v>
      </c>
      <c r="K417" s="36"/>
      <c r="L417" s="12"/>
    </row>
    <row r="418" spans="1:12" ht="18" customHeight="1" x14ac:dyDescent="0.3">
      <c r="A418" s="45">
        <v>45366</v>
      </c>
      <c r="B418" s="69">
        <v>23141</v>
      </c>
      <c r="C418" s="85" t="s">
        <v>164</v>
      </c>
      <c r="D418" s="40" t="s">
        <v>122</v>
      </c>
      <c r="E418" s="36" t="s">
        <v>398</v>
      </c>
      <c r="F418" s="41">
        <v>25.75</v>
      </c>
      <c r="G418" s="42" t="s">
        <v>2</v>
      </c>
      <c r="H418" s="42">
        <v>167.5</v>
      </c>
      <c r="I418" s="42">
        <f t="shared" si="6"/>
        <v>4313.125</v>
      </c>
      <c r="J418" s="180" t="s">
        <v>935</v>
      </c>
      <c r="K418" s="36"/>
      <c r="L418" s="12"/>
    </row>
    <row r="419" spans="1:12" ht="18" customHeight="1" x14ac:dyDescent="0.3">
      <c r="A419" s="45">
        <v>45366</v>
      </c>
      <c r="B419" s="69">
        <v>23141</v>
      </c>
      <c r="C419" s="85" t="s">
        <v>164</v>
      </c>
      <c r="D419" s="36" t="s">
        <v>84</v>
      </c>
      <c r="E419" s="40" t="s">
        <v>399</v>
      </c>
      <c r="F419" s="41">
        <v>37.75</v>
      </c>
      <c r="G419" s="42" t="s">
        <v>2</v>
      </c>
      <c r="H419" s="42">
        <v>397.8</v>
      </c>
      <c r="I419" s="42">
        <f t="shared" si="6"/>
        <v>15016.95</v>
      </c>
      <c r="J419" s="42" t="s">
        <v>935</v>
      </c>
      <c r="K419" s="36"/>
      <c r="L419" s="12"/>
    </row>
    <row r="420" spans="1:12" ht="18" customHeight="1" x14ac:dyDescent="0.3">
      <c r="A420" s="45">
        <v>45366</v>
      </c>
      <c r="B420" s="69">
        <v>23141</v>
      </c>
      <c r="C420" s="85" t="s">
        <v>164</v>
      </c>
      <c r="D420" s="36" t="s">
        <v>187</v>
      </c>
      <c r="E420" s="40" t="s">
        <v>285</v>
      </c>
      <c r="F420" s="41">
        <v>50</v>
      </c>
      <c r="G420" s="42" t="s">
        <v>29</v>
      </c>
      <c r="H420" s="42">
        <v>83</v>
      </c>
      <c r="I420" s="42">
        <f t="shared" si="6"/>
        <v>4150</v>
      </c>
      <c r="J420" s="42" t="s">
        <v>935</v>
      </c>
      <c r="K420" s="36"/>
      <c r="L420" s="12"/>
    </row>
    <row r="421" spans="1:12" ht="18" customHeight="1" x14ac:dyDescent="0.3">
      <c r="A421" s="45">
        <v>45366</v>
      </c>
      <c r="B421" s="69">
        <v>23141</v>
      </c>
      <c r="C421" s="85" t="s">
        <v>164</v>
      </c>
      <c r="D421" s="36" t="s">
        <v>172</v>
      </c>
      <c r="E421" s="40" t="s">
        <v>285</v>
      </c>
      <c r="F421" s="41">
        <v>50</v>
      </c>
      <c r="G421" s="42" t="s">
        <v>29</v>
      </c>
      <c r="H421" s="42">
        <v>87</v>
      </c>
      <c r="I421" s="42">
        <f t="shared" si="6"/>
        <v>4350</v>
      </c>
      <c r="J421" s="42" t="s">
        <v>935</v>
      </c>
      <c r="K421" s="36"/>
      <c r="L421" s="12"/>
    </row>
    <row r="422" spans="1:12" ht="18" customHeight="1" x14ac:dyDescent="0.3">
      <c r="A422" s="45">
        <v>45366</v>
      </c>
      <c r="B422" s="69">
        <v>23141</v>
      </c>
      <c r="C422" s="85" t="s">
        <v>164</v>
      </c>
      <c r="D422" s="36" t="s">
        <v>31</v>
      </c>
      <c r="E422" s="40" t="s">
        <v>110</v>
      </c>
      <c r="F422" s="41">
        <v>50</v>
      </c>
      <c r="G422" s="42" t="s">
        <v>0</v>
      </c>
      <c r="H422" s="42">
        <v>235</v>
      </c>
      <c r="I422" s="42">
        <f t="shared" si="6"/>
        <v>11750</v>
      </c>
      <c r="J422" s="42" t="s">
        <v>935</v>
      </c>
      <c r="K422" s="36"/>
      <c r="L422" s="12"/>
    </row>
    <row r="423" spans="1:12" ht="18" customHeight="1" x14ac:dyDescent="0.3">
      <c r="A423" s="45">
        <v>45366</v>
      </c>
      <c r="B423" s="69">
        <v>23141</v>
      </c>
      <c r="C423" s="85" t="s">
        <v>164</v>
      </c>
      <c r="D423" s="36" t="s">
        <v>223</v>
      </c>
      <c r="E423" s="40" t="s">
        <v>685</v>
      </c>
      <c r="F423" s="41">
        <v>3</v>
      </c>
      <c r="G423" s="42" t="s">
        <v>3</v>
      </c>
      <c r="H423" s="42">
        <v>450</v>
      </c>
      <c r="I423" s="42">
        <f t="shared" si="6"/>
        <v>1350</v>
      </c>
      <c r="J423" s="42" t="s">
        <v>935</v>
      </c>
      <c r="K423" s="36"/>
      <c r="L423" s="12"/>
    </row>
    <row r="424" spans="1:12" ht="18" customHeight="1" x14ac:dyDescent="0.3">
      <c r="A424" s="45">
        <v>45366</v>
      </c>
      <c r="B424" s="69">
        <v>23141</v>
      </c>
      <c r="C424" s="85" t="s">
        <v>164</v>
      </c>
      <c r="D424" s="36" t="s">
        <v>223</v>
      </c>
      <c r="E424" s="40" t="s">
        <v>221</v>
      </c>
      <c r="F424" s="41">
        <v>2</v>
      </c>
      <c r="G424" s="42" t="s">
        <v>3</v>
      </c>
      <c r="H424" s="42">
        <v>530</v>
      </c>
      <c r="I424" s="42">
        <f t="shared" si="6"/>
        <v>1060</v>
      </c>
      <c r="J424" s="42" t="s">
        <v>935</v>
      </c>
      <c r="K424" s="36"/>
      <c r="L424" s="12"/>
    </row>
    <row r="425" spans="1:12" ht="18" customHeight="1" x14ac:dyDescent="0.3">
      <c r="A425" s="45">
        <v>45366</v>
      </c>
      <c r="B425" s="69">
        <v>23141</v>
      </c>
      <c r="C425" s="85" t="s">
        <v>164</v>
      </c>
      <c r="D425" s="48" t="s">
        <v>634</v>
      </c>
      <c r="E425" s="48" t="s">
        <v>664</v>
      </c>
      <c r="F425" s="46">
        <v>5</v>
      </c>
      <c r="G425" s="46" t="s">
        <v>20</v>
      </c>
      <c r="H425" s="46">
        <v>1150</v>
      </c>
      <c r="I425" s="42">
        <f t="shared" si="6"/>
        <v>5750</v>
      </c>
      <c r="J425" s="42" t="s">
        <v>935</v>
      </c>
      <c r="K425" s="36"/>
      <c r="L425" s="12"/>
    </row>
    <row r="426" spans="1:12" ht="18" customHeight="1" x14ac:dyDescent="0.3">
      <c r="A426" s="45">
        <v>45366</v>
      </c>
      <c r="B426" s="69">
        <v>23141</v>
      </c>
      <c r="C426" s="85" t="s">
        <v>164</v>
      </c>
      <c r="D426" s="48" t="s">
        <v>36</v>
      </c>
      <c r="E426" s="48" t="s">
        <v>311</v>
      </c>
      <c r="F426" s="46">
        <v>10</v>
      </c>
      <c r="G426" s="46" t="s">
        <v>20</v>
      </c>
      <c r="H426" s="46">
        <v>1147.5</v>
      </c>
      <c r="I426" s="42">
        <f t="shared" si="6"/>
        <v>11475</v>
      </c>
      <c r="J426" s="42" t="s">
        <v>935</v>
      </c>
      <c r="K426" s="36"/>
      <c r="L426" s="12"/>
    </row>
    <row r="427" spans="1:12" ht="18" customHeight="1" x14ac:dyDescent="0.3">
      <c r="A427" s="45">
        <v>45369</v>
      </c>
      <c r="B427" s="12"/>
      <c r="C427" s="73" t="s">
        <v>686</v>
      </c>
      <c r="D427" s="75" t="s">
        <v>670</v>
      </c>
      <c r="E427" s="36" t="s">
        <v>668</v>
      </c>
      <c r="F427" s="41">
        <v>10</v>
      </c>
      <c r="G427" s="42" t="s">
        <v>29</v>
      </c>
      <c r="H427" s="42">
        <v>83</v>
      </c>
      <c r="I427" s="42">
        <f t="shared" ref="I427:I472" si="7">F427*H427</f>
        <v>830</v>
      </c>
      <c r="J427" s="46" t="s">
        <v>935</v>
      </c>
      <c r="K427" s="190">
        <v>62</v>
      </c>
      <c r="L427" s="184" t="s">
        <v>938</v>
      </c>
    </row>
    <row r="428" spans="1:12" ht="18" customHeight="1" x14ac:dyDescent="0.3">
      <c r="A428" s="45">
        <v>45369</v>
      </c>
      <c r="B428" s="12"/>
      <c r="C428" s="73" t="s">
        <v>686</v>
      </c>
      <c r="D428" s="40" t="s">
        <v>632</v>
      </c>
      <c r="E428" s="40" t="s">
        <v>110</v>
      </c>
      <c r="F428" s="42">
        <v>10</v>
      </c>
      <c r="G428" s="42" t="s">
        <v>0</v>
      </c>
      <c r="H428" s="42">
        <v>235</v>
      </c>
      <c r="I428" s="42">
        <f t="shared" si="7"/>
        <v>2350</v>
      </c>
      <c r="J428" s="46" t="s">
        <v>935</v>
      </c>
      <c r="K428" s="192"/>
      <c r="L428" s="188"/>
    </row>
    <row r="429" spans="1:12" ht="18" customHeight="1" x14ac:dyDescent="0.3">
      <c r="A429" s="45">
        <v>45369</v>
      </c>
      <c r="B429" s="69">
        <v>23143</v>
      </c>
      <c r="C429" s="12" t="s">
        <v>687</v>
      </c>
      <c r="D429" s="12" t="s">
        <v>266</v>
      </c>
      <c r="E429" s="12" t="s">
        <v>592</v>
      </c>
      <c r="F429" s="41">
        <v>42</v>
      </c>
      <c r="G429" s="42" t="s">
        <v>6</v>
      </c>
      <c r="H429" s="42">
        <f>6.14*8.4+6</f>
        <v>57.576000000000001</v>
      </c>
      <c r="I429" s="42">
        <f t="shared" si="7"/>
        <v>2418.192</v>
      </c>
      <c r="J429" s="42" t="s">
        <v>935</v>
      </c>
      <c r="K429" s="190">
        <v>80</v>
      </c>
      <c r="L429" s="184" t="s">
        <v>939</v>
      </c>
    </row>
    <row r="430" spans="1:12" ht="18" customHeight="1" x14ac:dyDescent="0.3">
      <c r="A430" s="45">
        <v>45369</v>
      </c>
      <c r="B430" s="69">
        <v>23143</v>
      </c>
      <c r="C430" s="12" t="s">
        <v>687</v>
      </c>
      <c r="D430" s="12" t="s">
        <v>266</v>
      </c>
      <c r="E430" s="12" t="s">
        <v>688</v>
      </c>
      <c r="F430" s="41">
        <v>42</v>
      </c>
      <c r="G430" s="42" t="s">
        <v>6</v>
      </c>
      <c r="H430" s="42">
        <f>2.84*8.4+6</f>
        <v>29.855999999999998</v>
      </c>
      <c r="I430" s="42">
        <f t="shared" si="7"/>
        <v>1253.952</v>
      </c>
      <c r="J430" s="42" t="s">
        <v>935</v>
      </c>
      <c r="K430" s="192"/>
      <c r="L430" s="188"/>
    </row>
    <row r="431" spans="1:12" ht="18" customHeight="1" x14ac:dyDescent="0.3">
      <c r="A431" s="66">
        <v>45369</v>
      </c>
      <c r="B431" s="83">
        <v>23146</v>
      </c>
      <c r="C431" s="44" t="s">
        <v>614</v>
      </c>
      <c r="D431" s="44" t="s">
        <v>610</v>
      </c>
      <c r="E431" s="44" t="s">
        <v>689</v>
      </c>
      <c r="F431" s="42">
        <v>31</v>
      </c>
      <c r="G431" s="42" t="s">
        <v>6</v>
      </c>
      <c r="H431" s="42">
        <f>3.75*26</f>
        <v>97.5</v>
      </c>
      <c r="I431" s="42">
        <f t="shared" si="7"/>
        <v>3022.5</v>
      </c>
      <c r="J431" s="326" t="s">
        <v>940</v>
      </c>
      <c r="K431" s="190">
        <v>0</v>
      </c>
      <c r="L431" s="183" t="s">
        <v>937</v>
      </c>
    </row>
    <row r="432" spans="1:12" ht="18" customHeight="1" x14ac:dyDescent="0.3">
      <c r="A432" s="66">
        <v>45369</v>
      </c>
      <c r="B432" s="83">
        <v>23146</v>
      </c>
      <c r="C432" s="44" t="s">
        <v>614</v>
      </c>
      <c r="D432" s="44" t="s">
        <v>610</v>
      </c>
      <c r="E432" s="44" t="s">
        <v>690</v>
      </c>
      <c r="F432" s="42">
        <v>31</v>
      </c>
      <c r="G432" s="42" t="s">
        <v>6</v>
      </c>
      <c r="H432" s="42">
        <f>6.3*26</f>
        <v>163.79999999999998</v>
      </c>
      <c r="I432" s="42">
        <f t="shared" si="7"/>
        <v>5077.7999999999993</v>
      </c>
      <c r="J432" s="326" t="s">
        <v>940</v>
      </c>
      <c r="K432" s="330"/>
      <c r="L432" s="185"/>
    </row>
    <row r="433" spans="1:12" ht="18" customHeight="1" x14ac:dyDescent="0.3">
      <c r="A433" s="66">
        <v>45369</v>
      </c>
      <c r="B433" s="83">
        <v>23146</v>
      </c>
      <c r="C433" s="44" t="s">
        <v>614</v>
      </c>
      <c r="D433" s="44" t="s">
        <v>610</v>
      </c>
      <c r="E433" s="44" t="s">
        <v>691</v>
      </c>
      <c r="F433" s="42">
        <v>31</v>
      </c>
      <c r="G433" s="42" t="s">
        <v>6</v>
      </c>
      <c r="H433" s="42">
        <f>5.02*26</f>
        <v>130.51999999999998</v>
      </c>
      <c r="I433" s="42">
        <f t="shared" si="7"/>
        <v>4046.1199999999994</v>
      </c>
      <c r="J433" s="326" t="s">
        <v>940</v>
      </c>
      <c r="K433" s="192"/>
      <c r="L433" s="187"/>
    </row>
    <row r="434" spans="1:12" ht="18" customHeight="1" x14ac:dyDescent="0.3">
      <c r="A434" s="45">
        <v>45369</v>
      </c>
      <c r="B434" s="12"/>
      <c r="C434" s="89" t="s">
        <v>72</v>
      </c>
      <c r="D434" s="36" t="s">
        <v>404</v>
      </c>
      <c r="E434" s="40" t="s">
        <v>159</v>
      </c>
      <c r="F434" s="41">
        <v>1</v>
      </c>
      <c r="G434" s="42" t="s">
        <v>3</v>
      </c>
      <c r="H434" s="42">
        <v>1425</v>
      </c>
      <c r="I434" s="42">
        <f t="shared" si="7"/>
        <v>1425</v>
      </c>
      <c r="J434" s="46" t="s">
        <v>935</v>
      </c>
      <c r="K434" s="202">
        <v>26</v>
      </c>
      <c r="L434" s="14" t="s">
        <v>938</v>
      </c>
    </row>
    <row r="435" spans="1:12" ht="18" customHeight="1" x14ac:dyDescent="0.3">
      <c r="A435" s="45">
        <v>45369</v>
      </c>
      <c r="B435" s="69">
        <v>23148</v>
      </c>
      <c r="C435" s="73" t="s">
        <v>589</v>
      </c>
      <c r="D435" s="12" t="s">
        <v>115</v>
      </c>
      <c r="E435" s="12" t="s">
        <v>692</v>
      </c>
      <c r="F435" s="41">
        <v>8</v>
      </c>
      <c r="G435" s="42" t="s">
        <v>6</v>
      </c>
      <c r="H435" s="90">
        <f>2.445*23.18+10</f>
        <v>66.675099999999986</v>
      </c>
      <c r="I435" s="90">
        <f t="shared" si="7"/>
        <v>533.40079999999989</v>
      </c>
      <c r="J435" s="42" t="s">
        <v>935</v>
      </c>
      <c r="K435" s="190">
        <v>80</v>
      </c>
      <c r="L435" s="184" t="s">
        <v>939</v>
      </c>
    </row>
    <row r="436" spans="1:12" ht="18" customHeight="1" x14ac:dyDescent="0.3">
      <c r="A436" s="45">
        <v>45369</v>
      </c>
      <c r="B436" s="69">
        <v>23148</v>
      </c>
      <c r="C436" s="73" t="s">
        <v>589</v>
      </c>
      <c r="D436" s="12" t="s">
        <v>115</v>
      </c>
      <c r="E436" s="12" t="s">
        <v>693</v>
      </c>
      <c r="F436" s="41">
        <v>8</v>
      </c>
      <c r="G436" s="42" t="s">
        <v>6</v>
      </c>
      <c r="H436" s="90">
        <f>2.57*23.18+10</f>
        <v>69.572599999999994</v>
      </c>
      <c r="I436" s="90">
        <f t="shared" si="7"/>
        <v>556.58079999999995</v>
      </c>
      <c r="J436" s="42" t="s">
        <v>935</v>
      </c>
      <c r="K436" s="330"/>
      <c r="L436" s="186"/>
    </row>
    <row r="437" spans="1:12" ht="18" customHeight="1" x14ac:dyDescent="0.3">
      <c r="A437" s="45">
        <v>45369</v>
      </c>
      <c r="B437" s="69">
        <v>23148</v>
      </c>
      <c r="C437" s="73" t="s">
        <v>589</v>
      </c>
      <c r="D437" s="12" t="s">
        <v>628</v>
      </c>
      <c r="E437" s="12" t="s">
        <v>694</v>
      </c>
      <c r="F437" s="41">
        <v>30</v>
      </c>
      <c r="G437" s="42" t="s">
        <v>6</v>
      </c>
      <c r="H437" s="42">
        <v>88.86</v>
      </c>
      <c r="I437" s="42">
        <f t="shared" si="7"/>
        <v>2665.8</v>
      </c>
      <c r="J437" s="42" t="s">
        <v>935</v>
      </c>
      <c r="K437" s="192"/>
      <c r="L437" s="188"/>
    </row>
    <row r="438" spans="1:12" ht="18" customHeight="1" x14ac:dyDescent="0.3">
      <c r="A438" s="45">
        <v>45370</v>
      </c>
      <c r="B438" s="69">
        <v>23152</v>
      </c>
      <c r="C438" s="36" t="s">
        <v>297</v>
      </c>
      <c r="D438" s="40" t="s">
        <v>257</v>
      </c>
      <c r="E438" s="40" t="s">
        <v>196</v>
      </c>
      <c r="F438" s="41">
        <v>10</v>
      </c>
      <c r="G438" s="41" t="s">
        <v>48</v>
      </c>
      <c r="H438" s="41">
        <v>72</v>
      </c>
      <c r="I438" s="42">
        <f t="shared" si="7"/>
        <v>720</v>
      </c>
      <c r="J438" s="326" t="s">
        <v>940</v>
      </c>
      <c r="K438" s="202">
        <v>0</v>
      </c>
      <c r="L438" s="14" t="s">
        <v>937</v>
      </c>
    </row>
    <row r="439" spans="1:12" ht="18" customHeight="1" x14ac:dyDescent="0.3">
      <c r="A439" s="45">
        <v>45370</v>
      </c>
      <c r="B439" s="69">
        <v>23153</v>
      </c>
      <c r="C439" s="73" t="s">
        <v>343</v>
      </c>
      <c r="D439" s="40" t="s">
        <v>1</v>
      </c>
      <c r="E439" s="40" t="s">
        <v>695</v>
      </c>
      <c r="F439" s="41">
        <v>25</v>
      </c>
      <c r="G439" s="41" t="s">
        <v>48</v>
      </c>
      <c r="H439" s="41">
        <v>18</v>
      </c>
      <c r="I439" s="42">
        <f t="shared" si="7"/>
        <v>450</v>
      </c>
      <c r="J439" s="326" t="s">
        <v>940</v>
      </c>
      <c r="K439" s="190">
        <v>0</v>
      </c>
      <c r="L439" s="184" t="s">
        <v>937</v>
      </c>
    </row>
    <row r="440" spans="1:12" ht="18" customHeight="1" x14ac:dyDescent="0.3">
      <c r="A440" s="45">
        <v>45370</v>
      </c>
      <c r="B440" s="69">
        <v>23153</v>
      </c>
      <c r="C440" s="73" t="s">
        <v>343</v>
      </c>
      <c r="D440" s="40" t="s">
        <v>125</v>
      </c>
      <c r="E440" s="40" t="s">
        <v>696</v>
      </c>
      <c r="F440" s="41">
        <v>28</v>
      </c>
      <c r="G440" s="41" t="s">
        <v>6</v>
      </c>
      <c r="H440" s="41">
        <f>1.22*16+10</f>
        <v>29.52</v>
      </c>
      <c r="I440" s="42">
        <f t="shared" si="7"/>
        <v>826.56</v>
      </c>
      <c r="J440" s="326" t="s">
        <v>940</v>
      </c>
      <c r="K440" s="192"/>
      <c r="L440" s="188"/>
    </row>
    <row r="441" spans="1:12" ht="18" customHeight="1" x14ac:dyDescent="0.3">
      <c r="A441" s="45">
        <v>45370</v>
      </c>
      <c r="B441" s="69">
        <v>23154</v>
      </c>
      <c r="C441" s="40" t="s">
        <v>54</v>
      </c>
      <c r="D441" s="40" t="s">
        <v>225</v>
      </c>
      <c r="E441" s="40" t="s">
        <v>697</v>
      </c>
      <c r="F441" s="41">
        <v>1</v>
      </c>
      <c r="G441" s="42" t="s">
        <v>12</v>
      </c>
      <c r="H441" s="80" t="e">
        <f>#REF!*0.85</f>
        <v>#REF!</v>
      </c>
      <c r="I441" s="42" t="e">
        <f t="shared" si="7"/>
        <v>#REF!</v>
      </c>
      <c r="J441" s="326" t="s">
        <v>940</v>
      </c>
      <c r="K441" s="202">
        <v>0</v>
      </c>
      <c r="L441" s="14" t="s">
        <v>937</v>
      </c>
    </row>
    <row r="442" spans="1:12" ht="18" customHeight="1" x14ac:dyDescent="0.3">
      <c r="A442" s="45">
        <v>45370</v>
      </c>
      <c r="B442" s="12"/>
      <c r="C442" s="44" t="s">
        <v>26</v>
      </c>
      <c r="D442" s="44" t="s">
        <v>630</v>
      </c>
      <c r="E442" s="44" t="s">
        <v>70</v>
      </c>
      <c r="F442" s="56">
        <v>15</v>
      </c>
      <c r="G442" s="56" t="s">
        <v>48</v>
      </c>
      <c r="H442" s="56">
        <v>180</v>
      </c>
      <c r="I442" s="42">
        <f t="shared" si="7"/>
        <v>2700</v>
      </c>
      <c r="J442" s="46" t="s">
        <v>935</v>
      </c>
      <c r="K442" s="198">
        <v>160</v>
      </c>
      <c r="L442" s="184" t="s">
        <v>939</v>
      </c>
    </row>
    <row r="443" spans="1:12" ht="18" customHeight="1" x14ac:dyDescent="0.3">
      <c r="A443" s="45">
        <v>45370</v>
      </c>
      <c r="B443" s="12"/>
      <c r="C443" s="44" t="s">
        <v>26</v>
      </c>
      <c r="D443" s="40" t="s">
        <v>627</v>
      </c>
      <c r="E443" s="40" t="s">
        <v>138</v>
      </c>
      <c r="F443" s="41">
        <v>2</v>
      </c>
      <c r="G443" s="42" t="s">
        <v>20</v>
      </c>
      <c r="H443" s="42">
        <v>1147.5</v>
      </c>
      <c r="I443" s="42">
        <f t="shared" si="7"/>
        <v>2295</v>
      </c>
      <c r="J443" s="46" t="s">
        <v>935</v>
      </c>
      <c r="K443" s="200"/>
      <c r="L443" s="188"/>
    </row>
    <row r="444" spans="1:12" ht="18" customHeight="1" x14ac:dyDescent="0.3">
      <c r="A444" s="45">
        <v>45370</v>
      </c>
      <c r="B444" s="69">
        <v>23155</v>
      </c>
      <c r="C444" s="12" t="s">
        <v>698</v>
      </c>
      <c r="D444" s="85" t="s">
        <v>303</v>
      </c>
      <c r="E444" s="36" t="s">
        <v>699</v>
      </c>
      <c r="F444" s="46">
        <v>2</v>
      </c>
      <c r="G444" s="46" t="s">
        <v>6</v>
      </c>
      <c r="H444" s="46">
        <v>48.29</v>
      </c>
      <c r="I444" s="42">
        <f t="shared" si="7"/>
        <v>96.58</v>
      </c>
      <c r="J444" s="326" t="s">
        <v>940</v>
      </c>
      <c r="K444" s="202">
        <v>0</v>
      </c>
      <c r="L444" s="14" t="s">
        <v>937</v>
      </c>
    </row>
    <row r="445" spans="1:12" ht="18" customHeight="1" x14ac:dyDescent="0.3">
      <c r="A445" s="45">
        <v>45370</v>
      </c>
      <c r="B445" s="12"/>
      <c r="C445" s="73" t="s">
        <v>700</v>
      </c>
      <c r="D445" s="75" t="s">
        <v>701</v>
      </c>
      <c r="E445" s="36" t="s">
        <v>668</v>
      </c>
      <c r="F445" s="41">
        <v>10</v>
      </c>
      <c r="G445" s="42" t="s">
        <v>29</v>
      </c>
      <c r="H445" s="42">
        <v>87</v>
      </c>
      <c r="I445" s="42">
        <f t="shared" si="7"/>
        <v>870</v>
      </c>
      <c r="J445" s="326" t="s">
        <v>940</v>
      </c>
      <c r="K445" s="202">
        <v>0</v>
      </c>
      <c r="L445" s="14" t="s">
        <v>937</v>
      </c>
    </row>
    <row r="446" spans="1:12" ht="18" customHeight="1" x14ac:dyDescent="0.3">
      <c r="A446" s="45">
        <v>45370</v>
      </c>
      <c r="B446" s="12"/>
      <c r="C446" s="73" t="s">
        <v>176</v>
      </c>
      <c r="D446" s="75" t="s">
        <v>702</v>
      </c>
      <c r="E446" s="36" t="s">
        <v>668</v>
      </c>
      <c r="F446" s="41">
        <v>20</v>
      </c>
      <c r="G446" s="42" t="s">
        <v>29</v>
      </c>
      <c r="H446" s="42">
        <v>83</v>
      </c>
      <c r="I446" s="42">
        <f t="shared" si="7"/>
        <v>1660</v>
      </c>
      <c r="J446" s="326" t="s">
        <v>940</v>
      </c>
      <c r="K446" s="190">
        <v>0</v>
      </c>
      <c r="L446" s="184" t="s">
        <v>937</v>
      </c>
    </row>
    <row r="447" spans="1:12" ht="18" customHeight="1" x14ac:dyDescent="0.3">
      <c r="A447" s="45">
        <v>45370</v>
      </c>
      <c r="B447" s="12"/>
      <c r="C447" s="73" t="s">
        <v>176</v>
      </c>
      <c r="D447" s="75" t="s">
        <v>701</v>
      </c>
      <c r="E447" s="36" t="s">
        <v>668</v>
      </c>
      <c r="F447" s="41">
        <v>10</v>
      </c>
      <c r="G447" s="42" t="s">
        <v>29</v>
      </c>
      <c r="H447" s="42">
        <v>87</v>
      </c>
      <c r="I447" s="42">
        <f t="shared" si="7"/>
        <v>870</v>
      </c>
      <c r="J447" s="326" t="s">
        <v>940</v>
      </c>
      <c r="K447" s="192"/>
      <c r="L447" s="188"/>
    </row>
    <row r="448" spans="1:12" ht="18" customHeight="1" x14ac:dyDescent="0.3">
      <c r="A448" s="45">
        <v>45370</v>
      </c>
      <c r="B448" s="12"/>
      <c r="C448" s="36" t="s">
        <v>393</v>
      </c>
      <c r="D448" s="40" t="s">
        <v>632</v>
      </c>
      <c r="E448" s="40" t="s">
        <v>110</v>
      </c>
      <c r="F448" s="42">
        <v>2</v>
      </c>
      <c r="G448" s="42" t="s">
        <v>0</v>
      </c>
      <c r="H448" s="42">
        <v>235</v>
      </c>
      <c r="I448" s="42">
        <f t="shared" si="7"/>
        <v>470</v>
      </c>
      <c r="J448" s="46" t="s">
        <v>935</v>
      </c>
      <c r="K448" s="202">
        <v>19</v>
      </c>
      <c r="L448" s="2" t="s">
        <v>938</v>
      </c>
    </row>
    <row r="449" spans="1:12" ht="18" customHeight="1" x14ac:dyDescent="0.3">
      <c r="A449" s="45">
        <v>45370</v>
      </c>
      <c r="B449" s="12"/>
      <c r="C449" s="12" t="s">
        <v>202</v>
      </c>
      <c r="D449" s="12" t="s">
        <v>702</v>
      </c>
      <c r="E449" s="12" t="s">
        <v>55</v>
      </c>
      <c r="F449" s="14">
        <v>5</v>
      </c>
      <c r="G449" s="14" t="s">
        <v>56</v>
      </c>
      <c r="H449" s="14">
        <v>83</v>
      </c>
      <c r="I449" s="42">
        <f t="shared" si="7"/>
        <v>415</v>
      </c>
      <c r="J449" s="326" t="s">
        <v>940</v>
      </c>
      <c r="K449" s="202">
        <v>0</v>
      </c>
      <c r="L449" s="14" t="s">
        <v>937</v>
      </c>
    </row>
    <row r="450" spans="1:12" ht="18" customHeight="1" x14ac:dyDescent="0.3">
      <c r="A450" s="45">
        <v>45370</v>
      </c>
      <c r="B450" s="12"/>
      <c r="C450" s="40" t="s">
        <v>237</v>
      </c>
      <c r="D450" s="44" t="s">
        <v>630</v>
      </c>
      <c r="E450" s="44" t="s">
        <v>120</v>
      </c>
      <c r="F450" s="14">
        <v>15</v>
      </c>
      <c r="G450" s="56" t="s">
        <v>2</v>
      </c>
      <c r="H450" s="56">
        <v>180</v>
      </c>
      <c r="I450" s="42">
        <f t="shared" si="7"/>
        <v>2700</v>
      </c>
      <c r="J450" s="46" t="s">
        <v>935</v>
      </c>
      <c r="K450" s="202">
        <v>150</v>
      </c>
      <c r="L450" s="12" t="s">
        <v>939</v>
      </c>
    </row>
    <row r="451" spans="1:12" ht="18" customHeight="1" x14ac:dyDescent="0.3">
      <c r="A451" s="13">
        <v>45371</v>
      </c>
      <c r="B451" s="16"/>
      <c r="C451" s="34" t="s">
        <v>16</v>
      </c>
      <c r="D451" s="34" t="s">
        <v>630</v>
      </c>
      <c r="E451" s="34" t="s">
        <v>127</v>
      </c>
      <c r="F451" s="17">
        <v>22.5</v>
      </c>
      <c r="G451" s="35" t="s">
        <v>2</v>
      </c>
      <c r="H451" s="35">
        <v>180</v>
      </c>
      <c r="I451" s="42">
        <f t="shared" si="7"/>
        <v>4050</v>
      </c>
      <c r="J451" s="359" t="s">
        <v>935</v>
      </c>
      <c r="K451" s="202">
        <v>180</v>
      </c>
      <c r="L451" s="12" t="s">
        <v>939</v>
      </c>
    </row>
    <row r="452" spans="1:12" ht="18" customHeight="1" x14ac:dyDescent="0.3">
      <c r="A452" s="45">
        <v>45371</v>
      </c>
      <c r="B452" s="69">
        <v>23159</v>
      </c>
      <c r="C452" s="38" t="s">
        <v>381</v>
      </c>
      <c r="D452" s="38" t="s">
        <v>63</v>
      </c>
      <c r="E452" s="40" t="s">
        <v>704</v>
      </c>
      <c r="F452" s="41">
        <v>2</v>
      </c>
      <c r="G452" s="42" t="s">
        <v>12</v>
      </c>
      <c r="H452" s="80">
        <v>396.35</v>
      </c>
      <c r="I452" s="42">
        <f t="shared" si="7"/>
        <v>792.7</v>
      </c>
      <c r="J452" s="326" t="s">
        <v>940</v>
      </c>
      <c r="K452" s="190">
        <v>0</v>
      </c>
      <c r="L452" s="184" t="s">
        <v>937</v>
      </c>
    </row>
    <row r="453" spans="1:12" ht="18" customHeight="1" x14ac:dyDescent="0.3">
      <c r="A453" s="45">
        <v>45371</v>
      </c>
      <c r="B453" s="69">
        <v>23159</v>
      </c>
      <c r="C453" s="38" t="s">
        <v>381</v>
      </c>
      <c r="D453" s="38" t="s">
        <v>63</v>
      </c>
      <c r="E453" s="63" t="s">
        <v>705</v>
      </c>
      <c r="F453" s="41">
        <v>2</v>
      </c>
      <c r="G453" s="42" t="s">
        <v>12</v>
      </c>
      <c r="H453" s="80">
        <v>480</v>
      </c>
      <c r="I453" s="42">
        <f t="shared" si="7"/>
        <v>960</v>
      </c>
      <c r="J453" s="326" t="s">
        <v>940</v>
      </c>
      <c r="K453" s="330"/>
      <c r="L453" s="186"/>
    </row>
    <row r="454" spans="1:12" ht="18" customHeight="1" x14ac:dyDescent="0.3">
      <c r="A454" s="45">
        <v>45371</v>
      </c>
      <c r="B454" s="69">
        <v>23159</v>
      </c>
      <c r="C454" s="38" t="s">
        <v>381</v>
      </c>
      <c r="D454" s="38" t="s">
        <v>63</v>
      </c>
      <c r="E454" s="63" t="s">
        <v>706</v>
      </c>
      <c r="F454" s="41">
        <v>2</v>
      </c>
      <c r="G454" s="42" t="s">
        <v>12</v>
      </c>
      <c r="H454" s="80" t="e">
        <f>#REF!*0.85</f>
        <v>#REF!</v>
      </c>
      <c r="I454" s="42" t="e">
        <f t="shared" si="7"/>
        <v>#REF!</v>
      </c>
      <c r="J454" s="326" t="s">
        <v>940</v>
      </c>
      <c r="K454" s="330"/>
      <c r="L454" s="186"/>
    </row>
    <row r="455" spans="1:12" s="3" customFormat="1" ht="18" customHeight="1" x14ac:dyDescent="0.3">
      <c r="A455" s="57">
        <v>45371</v>
      </c>
      <c r="B455" s="68">
        <v>23160</v>
      </c>
      <c r="C455" s="137" t="s">
        <v>381</v>
      </c>
      <c r="D455" s="137" t="s">
        <v>707</v>
      </c>
      <c r="E455" s="138" t="s">
        <v>712</v>
      </c>
      <c r="F455" s="54">
        <v>12</v>
      </c>
      <c r="G455" s="54" t="s">
        <v>6</v>
      </c>
      <c r="H455" s="54">
        <v>12.5</v>
      </c>
      <c r="I455" s="54">
        <f t="shared" si="7"/>
        <v>150</v>
      </c>
      <c r="J455" s="54" t="s">
        <v>940</v>
      </c>
      <c r="K455" s="330"/>
      <c r="L455" s="186"/>
    </row>
    <row r="456" spans="1:12" ht="18" customHeight="1" x14ac:dyDescent="0.3">
      <c r="A456" s="45">
        <v>45371</v>
      </c>
      <c r="B456" s="12"/>
      <c r="C456" s="38" t="s">
        <v>381</v>
      </c>
      <c r="D456" s="38" t="s">
        <v>708</v>
      </c>
      <c r="E456" s="63" t="s">
        <v>159</v>
      </c>
      <c r="F456" s="41">
        <v>1</v>
      </c>
      <c r="G456" s="42" t="s">
        <v>3</v>
      </c>
      <c r="H456" s="42">
        <v>1420</v>
      </c>
      <c r="I456" s="42">
        <f t="shared" si="7"/>
        <v>1420</v>
      </c>
      <c r="J456" s="326" t="s">
        <v>940</v>
      </c>
      <c r="K456" s="192"/>
      <c r="L456" s="188"/>
    </row>
    <row r="457" spans="1:12" s="6" customFormat="1" ht="18" customHeight="1" x14ac:dyDescent="0.3">
      <c r="A457" s="30">
        <v>45371</v>
      </c>
      <c r="B457" s="20"/>
      <c r="C457" s="164" t="s">
        <v>403</v>
      </c>
      <c r="D457" s="31" t="s">
        <v>180</v>
      </c>
      <c r="E457" s="31" t="s">
        <v>100</v>
      </c>
      <c r="F457" s="61">
        <v>3</v>
      </c>
      <c r="G457" s="61" t="s">
        <v>69</v>
      </c>
      <c r="H457" s="61">
        <v>638</v>
      </c>
      <c r="I457" s="61">
        <f t="shared" si="7"/>
        <v>1914</v>
      </c>
      <c r="J457" s="61" t="s">
        <v>935</v>
      </c>
      <c r="K457" s="189">
        <v>55</v>
      </c>
      <c r="L457" s="15" t="s">
        <v>938</v>
      </c>
    </row>
    <row r="458" spans="1:12" ht="18" customHeight="1" x14ac:dyDescent="0.3">
      <c r="A458" s="45">
        <v>45371</v>
      </c>
      <c r="B458" s="69">
        <v>23161</v>
      </c>
      <c r="C458" s="36" t="s">
        <v>162</v>
      </c>
      <c r="D458" s="40" t="s">
        <v>125</v>
      </c>
      <c r="E458" s="40" t="s">
        <v>709</v>
      </c>
      <c r="F458" s="41">
        <v>12</v>
      </c>
      <c r="G458" s="42" t="s">
        <v>6</v>
      </c>
      <c r="H458" s="42">
        <f>4.83*6.4+6</f>
        <v>36.912000000000006</v>
      </c>
      <c r="I458" s="42">
        <f t="shared" si="7"/>
        <v>442.94400000000007</v>
      </c>
      <c r="J458" s="42" t="s">
        <v>935</v>
      </c>
      <c r="K458" s="202">
        <v>19</v>
      </c>
      <c r="L458" s="14" t="s">
        <v>938</v>
      </c>
    </row>
    <row r="459" spans="1:12" ht="18" customHeight="1" x14ac:dyDescent="0.3">
      <c r="A459" s="45">
        <v>45371</v>
      </c>
      <c r="B459" s="69">
        <v>23165</v>
      </c>
      <c r="C459" s="44" t="s">
        <v>170</v>
      </c>
      <c r="D459" s="40" t="s">
        <v>175</v>
      </c>
      <c r="E459" s="19" t="s">
        <v>710</v>
      </c>
      <c r="F459" s="41">
        <v>46</v>
      </c>
      <c r="G459" s="42" t="s">
        <v>6</v>
      </c>
      <c r="H459" s="42">
        <f>7.03*8+6</f>
        <v>62.24</v>
      </c>
      <c r="I459" s="42">
        <f t="shared" si="7"/>
        <v>2863.04</v>
      </c>
      <c r="J459" s="326" t="s">
        <v>940</v>
      </c>
      <c r="K459" s="202"/>
      <c r="L459" s="14"/>
    </row>
    <row r="460" spans="1:12" ht="18" customHeight="1" x14ac:dyDescent="0.3">
      <c r="A460" s="45">
        <v>45371</v>
      </c>
      <c r="B460" s="69">
        <v>23166</v>
      </c>
      <c r="C460" s="12" t="s">
        <v>711</v>
      </c>
      <c r="D460" s="76" t="s">
        <v>302</v>
      </c>
      <c r="E460" s="36" t="s">
        <v>445</v>
      </c>
      <c r="F460" s="41">
        <v>2</v>
      </c>
      <c r="G460" s="41" t="s">
        <v>4</v>
      </c>
      <c r="H460" s="41">
        <v>90</v>
      </c>
      <c r="I460" s="42">
        <f t="shared" si="7"/>
        <v>180</v>
      </c>
      <c r="J460" s="326" t="s">
        <v>940</v>
      </c>
      <c r="K460" s="36"/>
      <c r="L460" s="14"/>
    </row>
    <row r="461" spans="1:12" ht="18" customHeight="1" x14ac:dyDescent="0.3">
      <c r="A461" s="45">
        <v>45371</v>
      </c>
      <c r="B461" s="151">
        <v>23167</v>
      </c>
      <c r="C461" s="12" t="s">
        <v>713</v>
      </c>
      <c r="D461" s="40" t="s">
        <v>156</v>
      </c>
      <c r="E461" s="40" t="s">
        <v>293</v>
      </c>
      <c r="F461" s="201">
        <v>8</v>
      </c>
      <c r="G461" s="42" t="s">
        <v>6</v>
      </c>
      <c r="H461" s="42">
        <v>68.400000000000006</v>
      </c>
      <c r="I461" s="42">
        <f t="shared" si="7"/>
        <v>547.20000000000005</v>
      </c>
      <c r="J461" s="326" t="s">
        <v>940</v>
      </c>
      <c r="K461" s="190">
        <v>0</v>
      </c>
      <c r="L461" s="184" t="s">
        <v>937</v>
      </c>
    </row>
    <row r="462" spans="1:12" ht="18" customHeight="1" x14ac:dyDescent="0.3">
      <c r="A462" s="45">
        <v>45371</v>
      </c>
      <c r="B462" s="151">
        <v>23167</v>
      </c>
      <c r="C462" s="12" t="s">
        <v>714</v>
      </c>
      <c r="D462" s="40" t="s">
        <v>156</v>
      </c>
      <c r="E462" s="40" t="s">
        <v>294</v>
      </c>
      <c r="F462" s="201">
        <v>8</v>
      </c>
      <c r="G462" s="42" t="s">
        <v>6</v>
      </c>
      <c r="H462" s="42">
        <v>42.6</v>
      </c>
      <c r="I462" s="42">
        <f t="shared" si="7"/>
        <v>340.8</v>
      </c>
      <c r="J462" s="326" t="s">
        <v>940</v>
      </c>
      <c r="K462" s="330"/>
      <c r="L462" s="186"/>
    </row>
    <row r="463" spans="1:12" ht="18" customHeight="1" x14ac:dyDescent="0.3">
      <c r="A463" s="45">
        <v>45371</v>
      </c>
      <c r="B463" s="151">
        <v>23167</v>
      </c>
      <c r="C463" s="12" t="s">
        <v>714</v>
      </c>
      <c r="D463" s="40" t="s">
        <v>156</v>
      </c>
      <c r="E463" s="40" t="s">
        <v>292</v>
      </c>
      <c r="F463" s="201">
        <v>8</v>
      </c>
      <c r="G463" s="42" t="s">
        <v>6</v>
      </c>
      <c r="H463" s="42">
        <v>40.9</v>
      </c>
      <c r="I463" s="42">
        <f t="shared" si="7"/>
        <v>327.2</v>
      </c>
      <c r="J463" s="326" t="s">
        <v>940</v>
      </c>
      <c r="K463" s="330"/>
      <c r="L463" s="186"/>
    </row>
    <row r="464" spans="1:12" ht="18" customHeight="1" x14ac:dyDescent="0.3">
      <c r="A464" s="45">
        <v>45371</v>
      </c>
      <c r="B464" s="151">
        <v>23167</v>
      </c>
      <c r="C464" s="12" t="s">
        <v>714</v>
      </c>
      <c r="D464" s="40" t="s">
        <v>156</v>
      </c>
      <c r="E464" s="40" t="s">
        <v>291</v>
      </c>
      <c r="F464" s="201">
        <v>8</v>
      </c>
      <c r="G464" s="42" t="s">
        <v>6</v>
      </c>
      <c r="H464" s="42">
        <v>36.4</v>
      </c>
      <c r="I464" s="42">
        <f t="shared" si="7"/>
        <v>291.2</v>
      </c>
      <c r="J464" s="326" t="s">
        <v>940</v>
      </c>
      <c r="K464" s="192"/>
      <c r="L464" s="188"/>
    </row>
    <row r="465" spans="1:12" ht="18" customHeight="1" x14ac:dyDescent="0.3">
      <c r="A465" s="45">
        <v>45371</v>
      </c>
      <c r="B465" s="12"/>
      <c r="C465" s="40" t="s">
        <v>438</v>
      </c>
      <c r="D465" s="48" t="s">
        <v>715</v>
      </c>
      <c r="E465" s="48" t="s">
        <v>716</v>
      </c>
      <c r="F465" s="46">
        <v>15</v>
      </c>
      <c r="G465" s="46" t="s">
        <v>2</v>
      </c>
      <c r="H465" s="46">
        <v>397.8</v>
      </c>
      <c r="I465" s="42">
        <f t="shared" si="7"/>
        <v>5967</v>
      </c>
      <c r="J465" s="46" t="s">
        <v>935</v>
      </c>
      <c r="K465" s="202">
        <v>200</v>
      </c>
      <c r="L465" t="s">
        <v>939</v>
      </c>
    </row>
    <row r="466" spans="1:12" ht="18" customHeight="1" x14ac:dyDescent="0.3">
      <c r="A466" s="45">
        <v>45372</v>
      </c>
      <c r="B466" s="151">
        <v>23168</v>
      </c>
      <c r="C466" s="12" t="s">
        <v>717</v>
      </c>
      <c r="D466" s="40" t="s">
        <v>122</v>
      </c>
      <c r="E466" s="40" t="s">
        <v>718</v>
      </c>
      <c r="F466" s="41">
        <v>16.399999999999999</v>
      </c>
      <c r="G466" s="42" t="s">
        <v>2</v>
      </c>
      <c r="H466" s="42">
        <v>180</v>
      </c>
      <c r="I466" s="42">
        <f t="shared" si="7"/>
        <v>2951.9999999999995</v>
      </c>
      <c r="J466" s="46" t="s">
        <v>935</v>
      </c>
      <c r="K466" s="202">
        <v>200</v>
      </c>
      <c r="L466" s="12" t="s">
        <v>939</v>
      </c>
    </row>
    <row r="467" spans="1:12" ht="18" customHeight="1" x14ac:dyDescent="0.3">
      <c r="A467" s="45">
        <v>45372</v>
      </c>
      <c r="B467" s="12"/>
      <c r="C467" s="40" t="s">
        <v>549</v>
      </c>
      <c r="D467" s="40" t="s">
        <v>630</v>
      </c>
      <c r="E467" s="40" t="s">
        <v>719</v>
      </c>
      <c r="F467" s="41">
        <v>10.4</v>
      </c>
      <c r="G467" s="250" t="s">
        <v>2</v>
      </c>
      <c r="H467" s="250">
        <v>180</v>
      </c>
      <c r="I467" s="42">
        <f t="shared" si="7"/>
        <v>1872</v>
      </c>
      <c r="J467" s="46" t="s">
        <v>935</v>
      </c>
      <c r="K467" s="202">
        <v>63</v>
      </c>
      <c r="L467" s="14" t="s">
        <v>938</v>
      </c>
    </row>
    <row r="468" spans="1:12" ht="18" customHeight="1" x14ac:dyDescent="0.3">
      <c r="A468" s="45">
        <v>45372</v>
      </c>
      <c r="B468" s="12"/>
      <c r="C468" s="40" t="s">
        <v>413</v>
      </c>
      <c r="D468" s="40" t="s">
        <v>635</v>
      </c>
      <c r="E468" s="40" t="s">
        <v>648</v>
      </c>
      <c r="F468" s="41">
        <v>3</v>
      </c>
      <c r="G468" s="42" t="s">
        <v>13</v>
      </c>
      <c r="H468" s="42">
        <v>825</v>
      </c>
      <c r="I468" s="42">
        <f t="shared" si="7"/>
        <v>2475</v>
      </c>
      <c r="J468" s="42" t="s">
        <v>935</v>
      </c>
      <c r="K468" s="202">
        <v>140</v>
      </c>
      <c r="L468" s="12" t="s">
        <v>939</v>
      </c>
    </row>
    <row r="469" spans="1:12" ht="18" customHeight="1" x14ac:dyDescent="0.3">
      <c r="A469" s="45">
        <v>45373</v>
      </c>
      <c r="B469" s="360"/>
      <c r="C469" s="12" t="s">
        <v>384</v>
      </c>
      <c r="D469" s="77" t="s">
        <v>135</v>
      </c>
      <c r="E469" s="77" t="s">
        <v>366</v>
      </c>
      <c r="F469" s="78">
        <v>1</v>
      </c>
      <c r="G469" s="79" t="s">
        <v>13</v>
      </c>
      <c r="H469" s="216">
        <v>825</v>
      </c>
      <c r="I469" s="42">
        <f t="shared" si="7"/>
        <v>825</v>
      </c>
      <c r="J469" s="361" t="s">
        <v>935</v>
      </c>
      <c r="K469" s="202">
        <v>34</v>
      </c>
      <c r="L469" s="12" t="s">
        <v>936</v>
      </c>
    </row>
    <row r="470" spans="1:12" ht="18" customHeight="1" x14ac:dyDescent="0.3">
      <c r="A470" s="45">
        <v>45373</v>
      </c>
      <c r="B470" s="362">
        <v>23170</v>
      </c>
      <c r="C470" s="63" t="s">
        <v>319</v>
      </c>
      <c r="D470" s="40" t="s">
        <v>156</v>
      </c>
      <c r="E470" s="40" t="s">
        <v>720</v>
      </c>
      <c r="F470" s="201">
        <v>39</v>
      </c>
      <c r="G470" s="42" t="s">
        <v>6</v>
      </c>
      <c r="H470" s="42">
        <v>31.3</v>
      </c>
      <c r="I470" s="42">
        <f t="shared" si="7"/>
        <v>1220.7</v>
      </c>
      <c r="J470" s="46" t="s">
        <v>935</v>
      </c>
      <c r="K470" s="190">
        <v>38</v>
      </c>
      <c r="L470" s="184" t="s">
        <v>938</v>
      </c>
    </row>
    <row r="471" spans="1:12" ht="18" customHeight="1" x14ac:dyDescent="0.3">
      <c r="A471" s="45">
        <v>45373</v>
      </c>
      <c r="B471" s="362">
        <v>23170</v>
      </c>
      <c r="C471" s="63" t="s">
        <v>319</v>
      </c>
      <c r="D471" s="40" t="s">
        <v>156</v>
      </c>
      <c r="E471" s="40" t="s">
        <v>721</v>
      </c>
      <c r="F471" s="201">
        <v>13</v>
      </c>
      <c r="G471" s="42" t="s">
        <v>6</v>
      </c>
      <c r="H471" s="42">
        <v>40.1</v>
      </c>
      <c r="I471" s="42">
        <f t="shared" si="7"/>
        <v>521.30000000000007</v>
      </c>
      <c r="J471" s="46" t="s">
        <v>935</v>
      </c>
      <c r="K471" s="330"/>
      <c r="L471" s="186"/>
    </row>
    <row r="472" spans="1:12" ht="18" customHeight="1" x14ac:dyDescent="0.3">
      <c r="A472" s="45">
        <v>45373</v>
      </c>
      <c r="B472" s="22"/>
      <c r="C472" s="63" t="s">
        <v>319</v>
      </c>
      <c r="D472" s="40" t="s">
        <v>635</v>
      </c>
      <c r="E472" s="40" t="s">
        <v>133</v>
      </c>
      <c r="F472" s="41">
        <v>1</v>
      </c>
      <c r="G472" s="42" t="s">
        <v>13</v>
      </c>
      <c r="H472" s="42">
        <v>825</v>
      </c>
      <c r="I472" s="42">
        <f t="shared" si="7"/>
        <v>825</v>
      </c>
      <c r="J472" s="46" t="s">
        <v>935</v>
      </c>
      <c r="K472" s="192"/>
      <c r="L472" s="188"/>
    </row>
    <row r="473" spans="1:12" ht="18" customHeight="1" x14ac:dyDescent="0.3">
      <c r="A473" s="45">
        <v>45373</v>
      </c>
      <c r="B473" s="362">
        <v>23171</v>
      </c>
      <c r="C473" s="40" t="s">
        <v>237</v>
      </c>
      <c r="D473" s="44" t="s">
        <v>332</v>
      </c>
      <c r="E473" s="363" t="s">
        <v>727</v>
      </c>
      <c r="F473" s="41">
        <v>9.9</v>
      </c>
      <c r="G473" s="42" t="s">
        <v>2</v>
      </c>
      <c r="H473" s="42">
        <v>1850</v>
      </c>
      <c r="I473" s="42">
        <f>1850*9.45</f>
        <v>17482.5</v>
      </c>
      <c r="J473" s="46" t="s">
        <v>935</v>
      </c>
      <c r="K473" s="36">
        <v>350</v>
      </c>
      <c r="L473" s="12" t="s">
        <v>939</v>
      </c>
    </row>
    <row r="474" spans="1:12" ht="18" customHeight="1" x14ac:dyDescent="0.3">
      <c r="A474" s="45">
        <v>45373</v>
      </c>
      <c r="B474" s="362">
        <v>23172</v>
      </c>
      <c r="C474" s="44" t="s">
        <v>173</v>
      </c>
      <c r="D474" s="44" t="s">
        <v>9</v>
      </c>
      <c r="E474" s="44" t="s">
        <v>722</v>
      </c>
      <c r="F474" s="41">
        <v>1</v>
      </c>
      <c r="G474" s="42" t="s">
        <v>6</v>
      </c>
      <c r="H474" s="42">
        <v>74.38</v>
      </c>
      <c r="I474" s="42">
        <f t="shared" ref="I474:I537" si="8">F474*H474</f>
        <v>74.38</v>
      </c>
      <c r="J474" s="46" t="s">
        <v>935</v>
      </c>
      <c r="K474" s="36"/>
      <c r="L474" s="14" t="s">
        <v>938</v>
      </c>
    </row>
    <row r="475" spans="1:12" ht="18" customHeight="1" x14ac:dyDescent="0.3">
      <c r="A475" s="45">
        <v>45373</v>
      </c>
      <c r="B475" s="362">
        <v>23175</v>
      </c>
      <c r="C475" s="139" t="s">
        <v>723</v>
      </c>
      <c r="D475" s="89" t="s">
        <v>158</v>
      </c>
      <c r="E475" s="63" t="s">
        <v>724</v>
      </c>
      <c r="F475" s="41">
        <v>1</v>
      </c>
      <c r="G475" s="42" t="s">
        <v>3</v>
      </c>
      <c r="H475" s="42">
        <v>1425</v>
      </c>
      <c r="I475" s="42">
        <f t="shared" si="8"/>
        <v>1425</v>
      </c>
      <c r="J475" s="326" t="s">
        <v>940</v>
      </c>
      <c r="K475" s="190">
        <v>0</v>
      </c>
      <c r="L475" s="184" t="s">
        <v>937</v>
      </c>
    </row>
    <row r="476" spans="1:12" ht="18" customHeight="1" x14ac:dyDescent="0.3">
      <c r="A476" s="45">
        <v>45373</v>
      </c>
      <c r="B476" s="364">
        <v>23175</v>
      </c>
      <c r="C476" s="139" t="s">
        <v>723</v>
      </c>
      <c r="D476" s="89" t="s">
        <v>158</v>
      </c>
      <c r="E476" s="63" t="s">
        <v>725</v>
      </c>
      <c r="F476" s="41">
        <v>1</v>
      </c>
      <c r="G476" s="42" t="s">
        <v>3</v>
      </c>
      <c r="H476" s="42">
        <v>1425</v>
      </c>
      <c r="I476" s="42">
        <f t="shared" si="8"/>
        <v>1425</v>
      </c>
      <c r="J476" s="326" t="s">
        <v>940</v>
      </c>
      <c r="K476" s="192"/>
      <c r="L476" s="188"/>
    </row>
    <row r="477" spans="1:12" s="3" customFormat="1" ht="18" customHeight="1" x14ac:dyDescent="0.3">
      <c r="A477" s="57">
        <v>45373</v>
      </c>
      <c r="B477" s="53" t="s">
        <v>30</v>
      </c>
      <c r="C477" s="53" t="s">
        <v>297</v>
      </c>
      <c r="D477" s="53" t="s">
        <v>122</v>
      </c>
      <c r="E477" s="53" t="s">
        <v>356</v>
      </c>
      <c r="F477" s="54">
        <v>10.199999999999999</v>
      </c>
      <c r="G477" s="54" t="s">
        <v>2</v>
      </c>
      <c r="H477" s="54">
        <v>180</v>
      </c>
      <c r="I477" s="54">
        <f t="shared" si="8"/>
        <v>1835.9999999999998</v>
      </c>
      <c r="J477" s="54" t="s">
        <v>935</v>
      </c>
      <c r="K477" s="202">
        <v>110</v>
      </c>
      <c r="L477" s="12" t="s">
        <v>939</v>
      </c>
    </row>
    <row r="478" spans="1:12" s="3" customFormat="1" ht="18" customHeight="1" x14ac:dyDescent="0.3">
      <c r="A478" s="57">
        <v>45373</v>
      </c>
      <c r="B478" s="53" t="s">
        <v>30</v>
      </c>
      <c r="C478" s="25" t="s">
        <v>429</v>
      </c>
      <c r="D478" s="25" t="s">
        <v>132</v>
      </c>
      <c r="E478" s="25" t="s">
        <v>133</v>
      </c>
      <c r="F478" s="288">
        <v>1</v>
      </c>
      <c r="G478" s="288" t="s">
        <v>13</v>
      </c>
      <c r="H478" s="288">
        <v>825</v>
      </c>
      <c r="I478" s="54">
        <f t="shared" si="8"/>
        <v>825</v>
      </c>
      <c r="J478" s="54" t="s">
        <v>935</v>
      </c>
      <c r="K478" s="202">
        <v>33</v>
      </c>
      <c r="L478" s="14" t="s">
        <v>938</v>
      </c>
    </row>
    <row r="479" spans="1:12" ht="18" customHeight="1" x14ac:dyDescent="0.3">
      <c r="A479" s="45">
        <v>45373</v>
      </c>
      <c r="B479" s="362">
        <v>23177</v>
      </c>
      <c r="C479" s="40" t="s">
        <v>62</v>
      </c>
      <c r="D479" s="12" t="s">
        <v>726</v>
      </c>
      <c r="E479" s="12" t="s">
        <v>131</v>
      </c>
      <c r="F479" s="41">
        <v>14</v>
      </c>
      <c r="G479" s="42" t="s">
        <v>6</v>
      </c>
      <c r="H479" s="42">
        <v>50.46</v>
      </c>
      <c r="I479" s="42">
        <f t="shared" si="8"/>
        <v>706.44</v>
      </c>
      <c r="J479" s="46" t="s">
        <v>935</v>
      </c>
      <c r="K479" s="190">
        <v>19</v>
      </c>
      <c r="L479" s="184" t="s">
        <v>938</v>
      </c>
    </row>
    <row r="480" spans="1:12" ht="18" customHeight="1" x14ac:dyDescent="0.3">
      <c r="A480" s="45">
        <v>45373</v>
      </c>
      <c r="B480" s="362">
        <v>23177</v>
      </c>
      <c r="C480" s="40" t="s">
        <v>62</v>
      </c>
      <c r="D480" s="12" t="s">
        <v>726</v>
      </c>
      <c r="E480" s="12" t="s">
        <v>77</v>
      </c>
      <c r="F480" s="41">
        <v>14</v>
      </c>
      <c r="G480" s="42" t="s">
        <v>6</v>
      </c>
      <c r="H480" s="42">
        <v>52.8</v>
      </c>
      <c r="I480" s="42">
        <f t="shared" si="8"/>
        <v>739.19999999999993</v>
      </c>
      <c r="J480" s="46" t="s">
        <v>935</v>
      </c>
      <c r="K480" s="192"/>
      <c r="L480" s="188"/>
    </row>
    <row r="481" spans="1:12" ht="18" customHeight="1" x14ac:dyDescent="0.3">
      <c r="A481" s="45">
        <v>45373</v>
      </c>
      <c r="B481" s="36"/>
      <c r="C481" s="36" t="s">
        <v>395</v>
      </c>
      <c r="D481" s="40" t="s">
        <v>728</v>
      </c>
      <c r="E481" s="40" t="s">
        <v>285</v>
      </c>
      <c r="F481" s="41">
        <v>5</v>
      </c>
      <c r="G481" s="42" t="s">
        <v>29</v>
      </c>
      <c r="H481" s="42">
        <v>87</v>
      </c>
      <c r="I481" s="42">
        <f t="shared" si="8"/>
        <v>435</v>
      </c>
      <c r="J481" s="42" t="s">
        <v>935</v>
      </c>
      <c r="K481" s="202">
        <v>19</v>
      </c>
      <c r="L481" s="14" t="s">
        <v>938</v>
      </c>
    </row>
    <row r="482" spans="1:12" ht="18" customHeight="1" x14ac:dyDescent="0.3">
      <c r="A482" s="45">
        <v>45373</v>
      </c>
      <c r="B482" s="36"/>
      <c r="C482" s="44" t="s">
        <v>263</v>
      </c>
      <c r="D482" s="40" t="s">
        <v>630</v>
      </c>
      <c r="E482" s="40" t="s">
        <v>415</v>
      </c>
      <c r="F482" s="41">
        <v>5.2</v>
      </c>
      <c r="G482" s="42" t="s">
        <v>2</v>
      </c>
      <c r="H482" s="42">
        <v>180</v>
      </c>
      <c r="I482" s="42">
        <f t="shared" si="8"/>
        <v>936</v>
      </c>
      <c r="J482" s="46" t="s">
        <v>935</v>
      </c>
      <c r="K482" s="202">
        <v>80</v>
      </c>
      <c r="L482" s="12" t="s">
        <v>939</v>
      </c>
    </row>
    <row r="483" spans="1:12" ht="18" customHeight="1" x14ac:dyDescent="0.3">
      <c r="A483" s="45">
        <v>45373</v>
      </c>
      <c r="B483" s="362">
        <v>23178</v>
      </c>
      <c r="C483" s="12" t="s">
        <v>164</v>
      </c>
      <c r="D483" s="40" t="s">
        <v>122</v>
      </c>
      <c r="E483" s="36" t="s">
        <v>370</v>
      </c>
      <c r="F483" s="41">
        <v>5.2</v>
      </c>
      <c r="G483" s="42" t="s">
        <v>2</v>
      </c>
      <c r="H483" s="42">
        <v>180</v>
      </c>
      <c r="I483" s="42">
        <f t="shared" si="8"/>
        <v>936</v>
      </c>
      <c r="J483" s="180" t="s">
        <v>935</v>
      </c>
      <c r="K483" s="190">
        <v>0</v>
      </c>
      <c r="L483" s="184" t="s">
        <v>937</v>
      </c>
    </row>
    <row r="484" spans="1:12" ht="18" customHeight="1" x14ac:dyDescent="0.3">
      <c r="A484" s="45">
        <v>45373</v>
      </c>
      <c r="B484" s="362">
        <v>23178</v>
      </c>
      <c r="C484" s="12" t="s">
        <v>164</v>
      </c>
      <c r="D484" s="40" t="s">
        <v>122</v>
      </c>
      <c r="E484" s="36" t="s">
        <v>127</v>
      </c>
      <c r="F484" s="41">
        <v>22.5</v>
      </c>
      <c r="G484" s="42" t="s">
        <v>2</v>
      </c>
      <c r="H484" s="42">
        <v>180</v>
      </c>
      <c r="I484" s="42">
        <f t="shared" si="8"/>
        <v>4050</v>
      </c>
      <c r="J484" s="42" t="s">
        <v>935</v>
      </c>
      <c r="K484" s="330"/>
      <c r="L484" s="186"/>
    </row>
    <row r="485" spans="1:12" ht="18" customHeight="1" x14ac:dyDescent="0.3">
      <c r="A485" s="45">
        <v>45373</v>
      </c>
      <c r="B485" s="362">
        <v>23178</v>
      </c>
      <c r="C485" s="12" t="s">
        <v>164</v>
      </c>
      <c r="D485" s="36" t="s">
        <v>223</v>
      </c>
      <c r="E485" s="36" t="s">
        <v>221</v>
      </c>
      <c r="F485" s="41">
        <v>4</v>
      </c>
      <c r="G485" s="41" t="s">
        <v>3</v>
      </c>
      <c r="H485" s="41">
        <v>530</v>
      </c>
      <c r="I485" s="42">
        <f t="shared" si="8"/>
        <v>2120</v>
      </c>
      <c r="J485" s="42" t="s">
        <v>935</v>
      </c>
      <c r="K485" s="330"/>
      <c r="L485" s="186"/>
    </row>
    <row r="486" spans="1:12" ht="18" customHeight="1" x14ac:dyDescent="0.3">
      <c r="A486" s="45">
        <v>45373</v>
      </c>
      <c r="B486" s="362">
        <v>23178</v>
      </c>
      <c r="C486" s="12" t="s">
        <v>164</v>
      </c>
      <c r="D486" s="36" t="s">
        <v>31</v>
      </c>
      <c r="E486" s="36" t="s">
        <v>110</v>
      </c>
      <c r="F486" s="41">
        <v>60</v>
      </c>
      <c r="G486" s="41" t="s">
        <v>0</v>
      </c>
      <c r="H486" s="41">
        <v>235</v>
      </c>
      <c r="I486" s="42">
        <f t="shared" si="8"/>
        <v>14100</v>
      </c>
      <c r="J486" s="42" t="s">
        <v>935</v>
      </c>
      <c r="K486" s="330"/>
      <c r="L486" s="186"/>
    </row>
    <row r="487" spans="1:12" ht="18" customHeight="1" x14ac:dyDescent="0.3">
      <c r="A487" s="45">
        <v>45373</v>
      </c>
      <c r="B487" s="362">
        <v>23178</v>
      </c>
      <c r="C487" s="12" t="s">
        <v>164</v>
      </c>
      <c r="D487" s="36" t="s">
        <v>36</v>
      </c>
      <c r="E487" s="36" t="s">
        <v>311</v>
      </c>
      <c r="F487" s="41">
        <v>2</v>
      </c>
      <c r="G487" s="42" t="s">
        <v>20</v>
      </c>
      <c r="H487" s="42">
        <v>1147.5</v>
      </c>
      <c r="I487" s="42">
        <f t="shared" si="8"/>
        <v>2295</v>
      </c>
      <c r="J487" s="42" t="s">
        <v>935</v>
      </c>
      <c r="K487" s="330"/>
      <c r="L487" s="186"/>
    </row>
    <row r="488" spans="1:12" ht="18" customHeight="1" x14ac:dyDescent="0.3">
      <c r="A488" s="45">
        <v>45373</v>
      </c>
      <c r="B488" s="362">
        <v>23178</v>
      </c>
      <c r="C488" s="12" t="s">
        <v>164</v>
      </c>
      <c r="D488" s="36" t="s">
        <v>167</v>
      </c>
      <c r="E488" s="36" t="s">
        <v>128</v>
      </c>
      <c r="F488" s="41">
        <v>2</v>
      </c>
      <c r="G488" s="41" t="s">
        <v>3</v>
      </c>
      <c r="H488" s="41">
        <v>700</v>
      </c>
      <c r="I488" s="42">
        <f t="shared" si="8"/>
        <v>1400</v>
      </c>
      <c r="J488" s="42" t="s">
        <v>935</v>
      </c>
      <c r="K488" s="330"/>
      <c r="L488" s="186"/>
    </row>
    <row r="489" spans="1:12" ht="18" customHeight="1" x14ac:dyDescent="0.3">
      <c r="A489" s="45">
        <v>45373</v>
      </c>
      <c r="B489" s="362">
        <v>23178</v>
      </c>
      <c r="C489" s="12" t="s">
        <v>164</v>
      </c>
      <c r="D489" s="36" t="s">
        <v>14</v>
      </c>
      <c r="E489" s="40" t="s">
        <v>729</v>
      </c>
      <c r="F489" s="41">
        <v>2</v>
      </c>
      <c r="G489" s="42" t="s">
        <v>13</v>
      </c>
      <c r="H489" s="42">
        <v>1840</v>
      </c>
      <c r="I489" s="42">
        <f t="shared" si="8"/>
        <v>3680</v>
      </c>
      <c r="J489" s="42" t="s">
        <v>935</v>
      </c>
      <c r="K489" s="192"/>
      <c r="L489" s="188"/>
    </row>
    <row r="490" spans="1:12" ht="18" customHeight="1" x14ac:dyDescent="0.3">
      <c r="A490" s="45">
        <v>45373</v>
      </c>
      <c r="B490" s="362">
        <v>23180</v>
      </c>
      <c r="C490" s="103" t="s">
        <v>106</v>
      </c>
      <c r="D490" s="103" t="s">
        <v>129</v>
      </c>
      <c r="E490" s="103" t="s">
        <v>730</v>
      </c>
      <c r="F490" s="104">
        <v>14</v>
      </c>
      <c r="G490" s="105" t="s">
        <v>4</v>
      </c>
      <c r="H490" s="74">
        <f>5.55*8.4+6</f>
        <v>52.62</v>
      </c>
      <c r="I490" s="42">
        <f t="shared" si="8"/>
        <v>736.68</v>
      </c>
      <c r="J490" s="326" t="s">
        <v>940</v>
      </c>
      <c r="K490" s="202">
        <v>0</v>
      </c>
      <c r="L490" s="14" t="s">
        <v>937</v>
      </c>
    </row>
    <row r="491" spans="1:12" ht="18" customHeight="1" x14ac:dyDescent="0.3">
      <c r="A491" s="45">
        <v>45376</v>
      </c>
      <c r="B491" s="362">
        <v>23182</v>
      </c>
      <c r="C491" s="124" t="s">
        <v>549</v>
      </c>
      <c r="D491" s="40" t="s">
        <v>122</v>
      </c>
      <c r="E491" s="36" t="s">
        <v>731</v>
      </c>
      <c r="F491" s="41">
        <v>9</v>
      </c>
      <c r="G491" s="42" t="s">
        <v>2</v>
      </c>
      <c r="H491" s="42">
        <v>167.5</v>
      </c>
      <c r="I491" s="42">
        <f t="shared" si="8"/>
        <v>1507.5</v>
      </c>
      <c r="J491" s="42" t="s">
        <v>935</v>
      </c>
      <c r="K491" s="202">
        <v>51</v>
      </c>
      <c r="L491" s="14" t="s">
        <v>938</v>
      </c>
    </row>
    <row r="492" spans="1:12" ht="18" customHeight="1" x14ac:dyDescent="0.3">
      <c r="A492" s="45">
        <v>45376</v>
      </c>
      <c r="B492" s="362">
        <v>23183</v>
      </c>
      <c r="C492" s="73" t="s">
        <v>22</v>
      </c>
      <c r="D492" s="40" t="s">
        <v>156</v>
      </c>
      <c r="E492" s="40" t="s">
        <v>732</v>
      </c>
      <c r="F492" s="201">
        <v>11</v>
      </c>
      <c r="G492" s="42" t="s">
        <v>6</v>
      </c>
      <c r="H492" s="42">
        <v>29.8</v>
      </c>
      <c r="I492" s="42">
        <f t="shared" si="8"/>
        <v>327.8</v>
      </c>
      <c r="J492" s="46" t="s">
        <v>935</v>
      </c>
      <c r="K492" s="190">
        <v>0</v>
      </c>
      <c r="L492" s="184" t="s">
        <v>938</v>
      </c>
    </row>
    <row r="493" spans="1:12" ht="18" customHeight="1" x14ac:dyDescent="0.3">
      <c r="A493" s="45">
        <v>45376</v>
      </c>
      <c r="B493" s="362">
        <v>23183</v>
      </c>
      <c r="C493" s="73" t="s">
        <v>22</v>
      </c>
      <c r="D493" s="40" t="s">
        <v>125</v>
      </c>
      <c r="E493" s="40" t="s">
        <v>270</v>
      </c>
      <c r="F493" s="201">
        <v>11</v>
      </c>
      <c r="G493" s="42" t="s">
        <v>6</v>
      </c>
      <c r="H493" s="42">
        <f>0.635*6.4+6</f>
        <v>10.064</v>
      </c>
      <c r="I493" s="42">
        <f t="shared" si="8"/>
        <v>110.70400000000001</v>
      </c>
      <c r="J493" s="46" t="s">
        <v>935</v>
      </c>
      <c r="K493" s="192"/>
      <c r="L493" s="188"/>
    </row>
    <row r="494" spans="1:12" ht="18" customHeight="1" x14ac:dyDescent="0.3">
      <c r="A494" s="45">
        <v>45376</v>
      </c>
      <c r="B494" s="362">
        <v>23184</v>
      </c>
      <c r="C494" s="12" t="s">
        <v>733</v>
      </c>
      <c r="D494" s="12" t="s">
        <v>344</v>
      </c>
      <c r="E494" s="12" t="s">
        <v>345</v>
      </c>
      <c r="F494" s="201">
        <v>1</v>
      </c>
      <c r="G494" s="42" t="s">
        <v>3</v>
      </c>
      <c r="H494" s="42">
        <v>530</v>
      </c>
      <c r="I494" s="42">
        <f t="shared" si="8"/>
        <v>530</v>
      </c>
      <c r="J494" s="46" t="s">
        <v>935</v>
      </c>
      <c r="K494" s="190">
        <v>90</v>
      </c>
      <c r="L494" s="184" t="s">
        <v>938</v>
      </c>
    </row>
    <row r="495" spans="1:12" ht="18" customHeight="1" x14ac:dyDescent="0.3">
      <c r="A495" s="45">
        <v>45376</v>
      </c>
      <c r="B495" s="22"/>
      <c r="C495" s="12" t="s">
        <v>733</v>
      </c>
      <c r="D495" s="40" t="s">
        <v>675</v>
      </c>
      <c r="E495" s="40" t="s">
        <v>734</v>
      </c>
      <c r="F495" s="41">
        <v>1</v>
      </c>
      <c r="G495" s="42" t="s">
        <v>6</v>
      </c>
      <c r="H495" s="42"/>
      <c r="I495" s="42">
        <f t="shared" si="8"/>
        <v>0</v>
      </c>
      <c r="J495" s="46" t="s">
        <v>935</v>
      </c>
      <c r="K495" s="330"/>
      <c r="L495" s="186"/>
    </row>
    <row r="496" spans="1:12" ht="18" customHeight="1" x14ac:dyDescent="0.3">
      <c r="A496" s="45">
        <v>45376</v>
      </c>
      <c r="B496" s="22"/>
      <c r="C496" s="12" t="s">
        <v>733</v>
      </c>
      <c r="D496" s="40" t="s">
        <v>677</v>
      </c>
      <c r="E496" s="40" t="s">
        <v>734</v>
      </c>
      <c r="F496" s="41">
        <v>1</v>
      </c>
      <c r="G496" s="42" t="s">
        <v>6</v>
      </c>
      <c r="H496" s="42"/>
      <c r="I496" s="42">
        <f t="shared" si="8"/>
        <v>0</v>
      </c>
      <c r="J496" s="46" t="s">
        <v>935</v>
      </c>
      <c r="K496" s="330"/>
      <c r="L496" s="186"/>
    </row>
    <row r="497" spans="1:12" ht="18" customHeight="1" x14ac:dyDescent="0.3">
      <c r="A497" s="45">
        <v>45376</v>
      </c>
      <c r="B497" s="22"/>
      <c r="C497" s="12" t="s">
        <v>733</v>
      </c>
      <c r="D497" s="40" t="s">
        <v>635</v>
      </c>
      <c r="E497" s="40" t="s">
        <v>133</v>
      </c>
      <c r="F497" s="41">
        <v>1</v>
      </c>
      <c r="G497" s="42" t="s">
        <v>13</v>
      </c>
      <c r="H497" s="42">
        <v>825</v>
      </c>
      <c r="I497" s="42">
        <f t="shared" si="8"/>
        <v>825</v>
      </c>
      <c r="J497" s="46" t="s">
        <v>935</v>
      </c>
      <c r="K497" s="192"/>
      <c r="L497" s="188"/>
    </row>
    <row r="498" spans="1:12" ht="18" customHeight="1" x14ac:dyDescent="0.3">
      <c r="A498" s="45">
        <v>45376</v>
      </c>
      <c r="B498" s="362">
        <v>23185</v>
      </c>
      <c r="C498" s="73" t="s">
        <v>42</v>
      </c>
      <c r="D498" s="40" t="s">
        <v>122</v>
      </c>
      <c r="E498" s="36" t="s">
        <v>333</v>
      </c>
      <c r="F498" s="41">
        <v>10.8</v>
      </c>
      <c r="G498" s="42" t="s">
        <v>2</v>
      </c>
      <c r="H498" s="42">
        <v>180</v>
      </c>
      <c r="I498" s="42">
        <f t="shared" si="8"/>
        <v>1944.0000000000002</v>
      </c>
      <c r="J498" s="42" t="s">
        <v>935</v>
      </c>
      <c r="K498" s="202">
        <v>63</v>
      </c>
      <c r="L498" s="14" t="s">
        <v>938</v>
      </c>
    </row>
    <row r="499" spans="1:12" ht="18" customHeight="1" x14ac:dyDescent="0.3">
      <c r="A499" s="45">
        <v>45376</v>
      </c>
      <c r="B499" s="22"/>
      <c r="C499" s="365" t="s">
        <v>305</v>
      </c>
      <c r="D499" s="40" t="s">
        <v>735</v>
      </c>
      <c r="E499" s="40" t="s">
        <v>110</v>
      </c>
      <c r="F499" s="41">
        <v>2</v>
      </c>
      <c r="G499" s="42" t="s">
        <v>0</v>
      </c>
      <c r="H499" s="42">
        <v>415</v>
      </c>
      <c r="I499" s="42">
        <f t="shared" si="8"/>
        <v>830</v>
      </c>
      <c r="J499" s="43" t="s">
        <v>940</v>
      </c>
      <c r="K499" s="190">
        <v>0</v>
      </c>
      <c r="L499" s="184" t="s">
        <v>937</v>
      </c>
    </row>
    <row r="500" spans="1:12" ht="18" customHeight="1" x14ac:dyDescent="0.3">
      <c r="A500" s="45">
        <v>45376</v>
      </c>
      <c r="B500" s="22"/>
      <c r="C500" s="365" t="s">
        <v>305</v>
      </c>
      <c r="D500" s="40" t="s">
        <v>632</v>
      </c>
      <c r="E500" s="40" t="s">
        <v>110</v>
      </c>
      <c r="F500" s="42">
        <v>6</v>
      </c>
      <c r="G500" s="42" t="s">
        <v>0</v>
      </c>
      <c r="H500" s="42">
        <v>235</v>
      </c>
      <c r="I500" s="42">
        <f t="shared" si="8"/>
        <v>1410</v>
      </c>
      <c r="J500" s="43" t="s">
        <v>940</v>
      </c>
      <c r="K500" s="192"/>
      <c r="L500" s="188"/>
    </row>
    <row r="501" spans="1:12" ht="18" customHeight="1" x14ac:dyDescent="0.3">
      <c r="A501" s="45">
        <v>45376</v>
      </c>
      <c r="B501" s="22"/>
      <c r="C501" s="44" t="s">
        <v>67</v>
      </c>
      <c r="D501" s="40" t="s">
        <v>632</v>
      </c>
      <c r="E501" s="40" t="s">
        <v>110</v>
      </c>
      <c r="F501" s="42">
        <v>10</v>
      </c>
      <c r="G501" s="42" t="s">
        <v>0</v>
      </c>
      <c r="H501" s="42">
        <v>235</v>
      </c>
      <c r="I501" s="42">
        <f t="shared" si="8"/>
        <v>2350</v>
      </c>
      <c r="J501" s="42" t="s">
        <v>935</v>
      </c>
      <c r="K501" s="202">
        <v>21</v>
      </c>
      <c r="L501" s="14" t="s">
        <v>938</v>
      </c>
    </row>
    <row r="502" spans="1:12" ht="18" customHeight="1" x14ac:dyDescent="0.3">
      <c r="A502" s="45">
        <v>45376</v>
      </c>
      <c r="B502" s="36"/>
      <c r="C502" s="36" t="s">
        <v>364</v>
      </c>
      <c r="D502" s="40" t="s">
        <v>630</v>
      </c>
      <c r="E502" s="63" t="s">
        <v>149</v>
      </c>
      <c r="F502" s="41">
        <v>10.4</v>
      </c>
      <c r="G502" s="42" t="s">
        <v>2</v>
      </c>
      <c r="H502" s="42">
        <v>180</v>
      </c>
      <c r="I502" s="42">
        <f t="shared" si="8"/>
        <v>1872</v>
      </c>
      <c r="J502" s="42" t="s">
        <v>935</v>
      </c>
      <c r="K502" s="202">
        <v>120</v>
      </c>
      <c r="L502" s="14" t="s">
        <v>939</v>
      </c>
    </row>
    <row r="503" spans="1:12" ht="18" customHeight="1" x14ac:dyDescent="0.3">
      <c r="A503" s="45">
        <v>45376</v>
      </c>
      <c r="B503" s="36"/>
      <c r="C503" s="36" t="s">
        <v>248</v>
      </c>
      <c r="D503" s="36" t="s">
        <v>627</v>
      </c>
      <c r="E503" s="40" t="s">
        <v>138</v>
      </c>
      <c r="F503" s="41">
        <v>3</v>
      </c>
      <c r="G503" s="42" t="s">
        <v>20</v>
      </c>
      <c r="H503" s="42">
        <v>1147.5</v>
      </c>
      <c r="I503" s="42">
        <f t="shared" si="8"/>
        <v>3442.5</v>
      </c>
      <c r="J503" s="42" t="s">
        <v>935</v>
      </c>
      <c r="K503" s="202">
        <v>120</v>
      </c>
      <c r="L503" s="14" t="s">
        <v>939</v>
      </c>
    </row>
    <row r="504" spans="1:12" s="6" customFormat="1" ht="18" customHeight="1" x14ac:dyDescent="0.3">
      <c r="A504" s="30">
        <v>45376</v>
      </c>
      <c r="B504" s="366">
        <v>23186</v>
      </c>
      <c r="C504" s="267" t="s">
        <v>931</v>
      </c>
      <c r="D504" s="20" t="s">
        <v>118</v>
      </c>
      <c r="E504" s="367" t="s">
        <v>736</v>
      </c>
      <c r="F504" s="61">
        <v>2</v>
      </c>
      <c r="G504" s="61" t="s">
        <v>6</v>
      </c>
      <c r="H504" s="61">
        <f>1.75*15+6</f>
        <v>32.25</v>
      </c>
      <c r="I504" s="61">
        <f t="shared" si="8"/>
        <v>64.5</v>
      </c>
      <c r="J504" s="61" t="s">
        <v>940</v>
      </c>
      <c r="K504" s="189">
        <v>0</v>
      </c>
      <c r="L504" s="15" t="s">
        <v>937</v>
      </c>
    </row>
    <row r="505" spans="1:12" ht="18" customHeight="1" x14ac:dyDescent="0.3">
      <c r="A505" s="45">
        <v>45376</v>
      </c>
      <c r="B505" s="362">
        <v>23188</v>
      </c>
      <c r="C505" s="103" t="s">
        <v>47</v>
      </c>
      <c r="D505" s="103" t="s">
        <v>65</v>
      </c>
      <c r="E505" s="103" t="s">
        <v>103</v>
      </c>
      <c r="F505" s="104">
        <v>8</v>
      </c>
      <c r="G505" s="105" t="s">
        <v>4</v>
      </c>
      <c r="H505" s="74">
        <f>3.8*8+6</f>
        <v>36.4</v>
      </c>
      <c r="I505" s="42">
        <f t="shared" si="8"/>
        <v>291.2</v>
      </c>
      <c r="J505" s="326" t="s">
        <v>940</v>
      </c>
      <c r="K505" s="202">
        <v>0</v>
      </c>
      <c r="L505" s="14" t="s">
        <v>937</v>
      </c>
    </row>
    <row r="506" spans="1:12" ht="18" customHeight="1" x14ac:dyDescent="0.3">
      <c r="A506" s="45">
        <v>45377</v>
      </c>
      <c r="B506" s="12"/>
      <c r="C506" s="22" t="s">
        <v>549</v>
      </c>
      <c r="D506" s="40" t="s">
        <v>122</v>
      </c>
      <c r="E506" s="63" t="s">
        <v>737</v>
      </c>
      <c r="F506" s="41">
        <v>10.4</v>
      </c>
      <c r="G506" s="42" t="s">
        <v>2</v>
      </c>
      <c r="H506" s="42">
        <v>180</v>
      </c>
      <c r="I506" s="42">
        <f t="shared" si="8"/>
        <v>1872</v>
      </c>
      <c r="J506" s="42" t="s">
        <v>935</v>
      </c>
      <c r="K506" s="202">
        <v>63</v>
      </c>
      <c r="L506" s="14" t="s">
        <v>938</v>
      </c>
    </row>
    <row r="507" spans="1:12" s="6" customFormat="1" ht="18" customHeight="1" x14ac:dyDescent="0.3">
      <c r="A507" s="30">
        <v>45377</v>
      </c>
      <c r="B507" s="366">
        <v>23191</v>
      </c>
      <c r="C507" s="164" t="s">
        <v>738</v>
      </c>
      <c r="D507" s="31" t="s">
        <v>187</v>
      </c>
      <c r="E507" s="31" t="s">
        <v>285</v>
      </c>
      <c r="F507" s="61">
        <v>100</v>
      </c>
      <c r="G507" s="61" t="s">
        <v>29</v>
      </c>
      <c r="H507" s="61">
        <v>83</v>
      </c>
      <c r="I507" s="61">
        <f t="shared" si="8"/>
        <v>8300</v>
      </c>
      <c r="J507" s="61" t="s">
        <v>935</v>
      </c>
      <c r="K507" s="293">
        <v>360</v>
      </c>
      <c r="L507" s="368" t="s">
        <v>939</v>
      </c>
    </row>
    <row r="508" spans="1:12" s="6" customFormat="1" ht="18" customHeight="1" x14ac:dyDescent="0.3">
      <c r="A508" s="30">
        <v>45377</v>
      </c>
      <c r="B508" s="369"/>
      <c r="C508" s="164" t="s">
        <v>738</v>
      </c>
      <c r="D508" s="31" t="s">
        <v>625</v>
      </c>
      <c r="E508" s="31" t="s">
        <v>928</v>
      </c>
      <c r="F508" s="61">
        <v>15.2</v>
      </c>
      <c r="G508" s="61" t="s">
        <v>2</v>
      </c>
      <c r="H508" s="61">
        <v>397.8</v>
      </c>
      <c r="I508" s="61">
        <f t="shared" si="8"/>
        <v>6046.5599999999995</v>
      </c>
      <c r="J508" s="61" t="s">
        <v>935</v>
      </c>
      <c r="K508" s="297"/>
      <c r="L508" s="370"/>
    </row>
    <row r="509" spans="1:12" s="6" customFormat="1" ht="18" customHeight="1" x14ac:dyDescent="0.3">
      <c r="A509" s="30">
        <v>45377</v>
      </c>
      <c r="B509" s="369"/>
      <c r="C509" s="164" t="s">
        <v>738</v>
      </c>
      <c r="D509" s="31" t="s">
        <v>627</v>
      </c>
      <c r="E509" s="31" t="s">
        <v>138</v>
      </c>
      <c r="F509" s="61">
        <v>2</v>
      </c>
      <c r="G509" s="61" t="s">
        <v>20</v>
      </c>
      <c r="H509" s="61">
        <v>1147.5</v>
      </c>
      <c r="I509" s="61">
        <f t="shared" si="8"/>
        <v>2295</v>
      </c>
      <c r="J509" s="61" t="s">
        <v>935</v>
      </c>
      <c r="K509" s="299"/>
      <c r="L509" s="371"/>
    </row>
    <row r="510" spans="1:12" ht="18" customHeight="1" x14ac:dyDescent="0.3">
      <c r="A510" s="45">
        <v>45377</v>
      </c>
      <c r="B510" s="22"/>
      <c r="C510" s="252" t="s">
        <v>43</v>
      </c>
      <c r="D510" s="40" t="s">
        <v>627</v>
      </c>
      <c r="E510" s="40" t="s">
        <v>256</v>
      </c>
      <c r="F510" s="41">
        <v>1</v>
      </c>
      <c r="G510" s="42" t="s">
        <v>20</v>
      </c>
      <c r="H510" s="42">
        <v>1147.5</v>
      </c>
      <c r="I510" s="42">
        <f t="shared" si="8"/>
        <v>1147.5</v>
      </c>
      <c r="J510" s="42" t="s">
        <v>935</v>
      </c>
      <c r="K510" s="202">
        <v>80</v>
      </c>
      <c r="L510" s="14" t="s">
        <v>939</v>
      </c>
    </row>
    <row r="511" spans="1:12" ht="18" customHeight="1" x14ac:dyDescent="0.3">
      <c r="A511" s="45">
        <v>45377</v>
      </c>
      <c r="B511" s="69">
        <v>23194</v>
      </c>
      <c r="C511" s="89" t="s">
        <v>381</v>
      </c>
      <c r="D511" s="89" t="s">
        <v>63</v>
      </c>
      <c r="E511" s="36" t="s">
        <v>739</v>
      </c>
      <c r="F511" s="41">
        <v>2</v>
      </c>
      <c r="G511" s="42" t="s">
        <v>12</v>
      </c>
      <c r="H511" s="42">
        <v>51.85</v>
      </c>
      <c r="I511" s="42">
        <f t="shared" si="8"/>
        <v>103.7</v>
      </c>
      <c r="J511" s="326" t="s">
        <v>940</v>
      </c>
      <c r="K511" s="202">
        <v>0</v>
      </c>
      <c r="L511" s="14" t="s">
        <v>937</v>
      </c>
    </row>
    <row r="512" spans="1:12" ht="18" customHeight="1" x14ac:dyDescent="0.3">
      <c r="A512" s="45">
        <v>45377</v>
      </c>
      <c r="B512" s="12"/>
      <c r="C512" s="12" t="s">
        <v>411</v>
      </c>
      <c r="D512" s="12" t="s">
        <v>522</v>
      </c>
      <c r="E512" s="12" t="s">
        <v>740</v>
      </c>
      <c r="F512" s="41">
        <v>10</v>
      </c>
      <c r="G512" s="42" t="s">
        <v>6</v>
      </c>
      <c r="H512" s="42">
        <v>14</v>
      </c>
      <c r="I512" s="42">
        <f t="shared" si="8"/>
        <v>140</v>
      </c>
      <c r="J512" s="326" t="s">
        <v>940</v>
      </c>
      <c r="K512" s="202">
        <v>0</v>
      </c>
      <c r="L512" s="14" t="s">
        <v>937</v>
      </c>
    </row>
    <row r="513" spans="1:12" ht="18" customHeight="1" x14ac:dyDescent="0.3">
      <c r="A513" s="45">
        <v>45377</v>
      </c>
      <c r="B513" s="12"/>
      <c r="C513" s="12" t="s">
        <v>411</v>
      </c>
      <c r="D513" s="12" t="s">
        <v>522</v>
      </c>
      <c r="E513" s="12" t="s">
        <v>740</v>
      </c>
      <c r="F513" s="41">
        <v>40</v>
      </c>
      <c r="G513" s="42" t="s">
        <v>6</v>
      </c>
      <c r="H513" s="42">
        <v>14</v>
      </c>
      <c r="I513" s="42">
        <f t="shared" si="8"/>
        <v>560</v>
      </c>
      <c r="J513" s="42" t="s">
        <v>935</v>
      </c>
      <c r="K513" s="190">
        <v>90</v>
      </c>
      <c r="L513" s="184" t="s">
        <v>948</v>
      </c>
    </row>
    <row r="514" spans="1:12" ht="18" customHeight="1" x14ac:dyDescent="0.3">
      <c r="A514" s="45">
        <v>45377</v>
      </c>
      <c r="B514" s="12"/>
      <c r="C514" s="12" t="s">
        <v>411</v>
      </c>
      <c r="D514" s="12" t="s">
        <v>522</v>
      </c>
      <c r="E514" s="12" t="s">
        <v>741</v>
      </c>
      <c r="F514" s="41">
        <v>100</v>
      </c>
      <c r="G514" s="42" t="s">
        <v>6</v>
      </c>
      <c r="H514" s="42">
        <v>16</v>
      </c>
      <c r="I514" s="42">
        <f t="shared" si="8"/>
        <v>1600</v>
      </c>
      <c r="J514" s="42" t="s">
        <v>935</v>
      </c>
      <c r="K514" s="192"/>
      <c r="L514" s="188"/>
    </row>
    <row r="515" spans="1:12" ht="18" customHeight="1" x14ac:dyDescent="0.3">
      <c r="A515" s="45">
        <v>45377</v>
      </c>
      <c r="B515" s="22"/>
      <c r="C515" s="73" t="s">
        <v>754</v>
      </c>
      <c r="D515" s="40" t="s">
        <v>742</v>
      </c>
      <c r="E515" s="36" t="s">
        <v>100</v>
      </c>
      <c r="F515" s="41">
        <v>3</v>
      </c>
      <c r="G515" s="41" t="s">
        <v>69</v>
      </c>
      <c r="H515" s="41">
        <v>640</v>
      </c>
      <c r="I515" s="42">
        <f t="shared" si="8"/>
        <v>1920</v>
      </c>
      <c r="J515" s="43" t="s">
        <v>940</v>
      </c>
      <c r="K515" s="202">
        <v>0</v>
      </c>
      <c r="L515" s="14" t="s">
        <v>937</v>
      </c>
    </row>
    <row r="516" spans="1:12" ht="18" customHeight="1" x14ac:dyDescent="0.3">
      <c r="A516" s="45">
        <v>45377</v>
      </c>
      <c r="B516" s="69">
        <v>23195</v>
      </c>
      <c r="C516" s="89" t="s">
        <v>78</v>
      </c>
      <c r="D516" s="89" t="s">
        <v>75</v>
      </c>
      <c r="E516" s="89" t="s">
        <v>92</v>
      </c>
      <c r="F516" s="65">
        <v>5</v>
      </c>
      <c r="G516" s="140" t="s">
        <v>49</v>
      </c>
      <c r="H516" s="141">
        <v>34</v>
      </c>
      <c r="I516" s="42">
        <f t="shared" si="8"/>
        <v>170</v>
      </c>
      <c r="J516" s="326" t="s">
        <v>940</v>
      </c>
      <c r="K516" s="202">
        <v>0</v>
      </c>
      <c r="L516" s="14" t="s">
        <v>937</v>
      </c>
    </row>
    <row r="517" spans="1:12" ht="18" customHeight="1" x14ac:dyDescent="0.3">
      <c r="A517" s="13">
        <v>45378</v>
      </c>
      <c r="B517" s="16"/>
      <c r="C517" s="34" t="s">
        <v>312</v>
      </c>
      <c r="D517" s="16" t="s">
        <v>743</v>
      </c>
      <c r="E517" s="34" t="s">
        <v>199</v>
      </c>
      <c r="F517" s="17">
        <v>1</v>
      </c>
      <c r="G517" s="35" t="s">
        <v>13</v>
      </c>
      <c r="H517" s="35">
        <v>1840</v>
      </c>
      <c r="I517" s="42">
        <f t="shared" si="8"/>
        <v>1840</v>
      </c>
      <c r="J517" s="35" t="s">
        <v>935</v>
      </c>
      <c r="K517" s="247">
        <v>80</v>
      </c>
      <c r="L517" s="12" t="s">
        <v>939</v>
      </c>
    </row>
    <row r="518" spans="1:12" ht="18" customHeight="1" x14ac:dyDescent="0.3">
      <c r="A518" s="45">
        <v>45378</v>
      </c>
      <c r="B518" s="81"/>
      <c r="C518" s="40" t="s">
        <v>211</v>
      </c>
      <c r="D518" s="40" t="s">
        <v>627</v>
      </c>
      <c r="E518" s="40" t="s">
        <v>325</v>
      </c>
      <c r="F518" s="41">
        <v>4</v>
      </c>
      <c r="G518" s="42" t="s">
        <v>20</v>
      </c>
      <c r="H518" s="42">
        <v>1147.5</v>
      </c>
      <c r="I518" s="42">
        <f t="shared" si="8"/>
        <v>4590</v>
      </c>
      <c r="J518" s="42" t="s">
        <v>935</v>
      </c>
      <c r="K518" s="247">
        <v>100</v>
      </c>
      <c r="L518" s="12" t="s">
        <v>939</v>
      </c>
    </row>
    <row r="519" spans="1:12" s="6" customFormat="1" ht="18" customHeight="1" x14ac:dyDescent="0.3">
      <c r="A519" s="30">
        <v>45378</v>
      </c>
      <c r="B519" s="366">
        <v>23198</v>
      </c>
      <c r="C519" s="31" t="s">
        <v>162</v>
      </c>
      <c r="D519" s="31" t="s">
        <v>115</v>
      </c>
      <c r="E519" s="31" t="s">
        <v>744</v>
      </c>
      <c r="F519" s="61">
        <v>36</v>
      </c>
      <c r="G519" s="61" t="s">
        <v>6</v>
      </c>
      <c r="H519" s="61">
        <f>1.16*16+6</f>
        <v>24.56</v>
      </c>
      <c r="I519" s="61">
        <f t="shared" si="8"/>
        <v>884.16</v>
      </c>
      <c r="J519" s="61" t="s">
        <v>935</v>
      </c>
      <c r="K519" s="202">
        <v>19</v>
      </c>
      <c r="L519" s="14" t="s">
        <v>938</v>
      </c>
    </row>
    <row r="520" spans="1:12" ht="18" customHeight="1" x14ac:dyDescent="0.3">
      <c r="A520" s="45">
        <v>45378</v>
      </c>
      <c r="B520" s="81"/>
      <c r="C520" s="12" t="s">
        <v>745</v>
      </c>
      <c r="D520" s="40" t="s">
        <v>630</v>
      </c>
      <c r="E520" s="48" t="s">
        <v>746</v>
      </c>
      <c r="F520" s="46">
        <v>15.2</v>
      </c>
      <c r="G520" s="46" t="s">
        <v>2</v>
      </c>
      <c r="H520" s="46">
        <v>180</v>
      </c>
      <c r="I520" s="42">
        <f t="shared" si="8"/>
        <v>2736</v>
      </c>
      <c r="J520" s="46" t="s">
        <v>935</v>
      </c>
      <c r="K520" s="202">
        <v>180</v>
      </c>
      <c r="L520" s="7" t="s">
        <v>939</v>
      </c>
    </row>
    <row r="521" spans="1:12" ht="18" customHeight="1" x14ac:dyDescent="0.3">
      <c r="A521" s="45">
        <v>45378</v>
      </c>
      <c r="B521" s="362">
        <v>23199</v>
      </c>
      <c r="C521" s="40" t="s">
        <v>173</v>
      </c>
      <c r="D521" s="40" t="s">
        <v>156</v>
      </c>
      <c r="E521" s="40" t="s">
        <v>250</v>
      </c>
      <c r="F521" s="41">
        <v>11</v>
      </c>
      <c r="G521" s="42" t="s">
        <v>6</v>
      </c>
      <c r="H521" s="42">
        <v>29.8</v>
      </c>
      <c r="I521" s="42">
        <f t="shared" si="8"/>
        <v>327.8</v>
      </c>
      <c r="J521" s="46" t="s">
        <v>935</v>
      </c>
      <c r="K521" s="202">
        <v>12</v>
      </c>
      <c r="L521" s="14" t="s">
        <v>938</v>
      </c>
    </row>
    <row r="522" spans="1:12" ht="18" customHeight="1" x14ac:dyDescent="0.3">
      <c r="A522" s="45">
        <v>45378</v>
      </c>
      <c r="B522" s="152">
        <v>23200</v>
      </c>
      <c r="C522" s="44" t="s">
        <v>753</v>
      </c>
      <c r="D522" s="44" t="s">
        <v>950</v>
      </c>
      <c r="E522" s="44" t="s">
        <v>748</v>
      </c>
      <c r="F522" s="14">
        <v>20.8</v>
      </c>
      <c r="G522" s="56" t="s">
        <v>2</v>
      </c>
      <c r="H522" s="56">
        <v>167.5</v>
      </c>
      <c r="I522" s="42">
        <f t="shared" si="8"/>
        <v>3484</v>
      </c>
      <c r="J522" s="46" t="s">
        <v>935</v>
      </c>
      <c r="K522" s="202">
        <v>240</v>
      </c>
      <c r="L522" s="7" t="s">
        <v>939</v>
      </c>
    </row>
    <row r="523" spans="1:12" ht="18" customHeight="1" x14ac:dyDescent="0.3">
      <c r="A523" s="45">
        <v>45378</v>
      </c>
      <c r="B523" s="81"/>
      <c r="C523" s="44" t="s">
        <v>373</v>
      </c>
      <c r="D523" s="40" t="s">
        <v>743</v>
      </c>
      <c r="E523" s="40" t="s">
        <v>366</v>
      </c>
      <c r="F523" s="41">
        <v>1</v>
      </c>
      <c r="G523" s="42" t="s">
        <v>13</v>
      </c>
      <c r="H523" s="42">
        <v>1840</v>
      </c>
      <c r="I523" s="42">
        <f t="shared" si="8"/>
        <v>1840</v>
      </c>
      <c r="J523" s="46" t="s">
        <v>935</v>
      </c>
      <c r="K523" s="190">
        <v>130</v>
      </c>
      <c r="L523" s="184" t="s">
        <v>939</v>
      </c>
    </row>
    <row r="524" spans="1:12" ht="18" customHeight="1" x14ac:dyDescent="0.3">
      <c r="A524" s="45">
        <v>45378</v>
      </c>
      <c r="B524" s="81"/>
      <c r="C524" s="44" t="s">
        <v>373</v>
      </c>
      <c r="D524" s="40" t="s">
        <v>635</v>
      </c>
      <c r="E524" s="40" t="s">
        <v>366</v>
      </c>
      <c r="F524" s="41">
        <v>1</v>
      </c>
      <c r="G524" s="42" t="s">
        <v>13</v>
      </c>
      <c r="H524" s="42">
        <v>825</v>
      </c>
      <c r="I524" s="42">
        <f t="shared" si="8"/>
        <v>825</v>
      </c>
      <c r="J524" s="46" t="s">
        <v>935</v>
      </c>
      <c r="K524" s="330"/>
      <c r="L524" s="186"/>
    </row>
    <row r="525" spans="1:12" ht="18" customHeight="1" x14ac:dyDescent="0.3">
      <c r="A525" s="45">
        <v>45378</v>
      </c>
      <c r="B525" s="81"/>
      <c r="C525" s="44" t="s">
        <v>373</v>
      </c>
      <c r="D525" s="40" t="s">
        <v>632</v>
      </c>
      <c r="E525" s="40" t="s">
        <v>110</v>
      </c>
      <c r="F525" s="42">
        <v>3</v>
      </c>
      <c r="G525" s="42" t="s">
        <v>0</v>
      </c>
      <c r="H525" s="42">
        <v>235</v>
      </c>
      <c r="I525" s="42">
        <f t="shared" si="8"/>
        <v>705</v>
      </c>
      <c r="J525" s="46" t="s">
        <v>935</v>
      </c>
      <c r="K525" s="192"/>
      <c r="L525" s="188"/>
    </row>
    <row r="526" spans="1:12" ht="18" customHeight="1" x14ac:dyDescent="0.3">
      <c r="A526" s="45">
        <v>45379</v>
      </c>
      <c r="B526" s="362">
        <v>23202</v>
      </c>
      <c r="C526" s="36" t="s">
        <v>164</v>
      </c>
      <c r="D526" s="36" t="s">
        <v>749</v>
      </c>
      <c r="E526" s="36" t="s">
        <v>166</v>
      </c>
      <c r="F526" s="41">
        <v>2</v>
      </c>
      <c r="G526" s="41" t="s">
        <v>3</v>
      </c>
      <c r="H526" s="41">
        <v>530</v>
      </c>
      <c r="I526" s="42">
        <f t="shared" si="8"/>
        <v>1060</v>
      </c>
      <c r="J526" s="42" t="s">
        <v>935</v>
      </c>
      <c r="K526" s="202">
        <v>0</v>
      </c>
      <c r="L526" s="14" t="s">
        <v>937</v>
      </c>
    </row>
    <row r="527" spans="1:12" ht="18" customHeight="1" x14ac:dyDescent="0.3">
      <c r="A527" s="45">
        <v>45379</v>
      </c>
      <c r="B527" s="362">
        <v>23203</v>
      </c>
      <c r="C527" s="55" t="s">
        <v>239</v>
      </c>
      <c r="D527" s="40" t="s">
        <v>136</v>
      </c>
      <c r="E527" s="40" t="s">
        <v>324</v>
      </c>
      <c r="F527" s="42">
        <v>10</v>
      </c>
      <c r="G527" s="42" t="s">
        <v>12</v>
      </c>
      <c r="H527" s="42">
        <v>55</v>
      </c>
      <c r="I527" s="42">
        <f t="shared" si="8"/>
        <v>550</v>
      </c>
      <c r="J527" s="43" t="s">
        <v>940</v>
      </c>
      <c r="K527" s="202">
        <v>0</v>
      </c>
      <c r="L527" s="14" t="s">
        <v>937</v>
      </c>
    </row>
    <row r="528" spans="1:12" ht="18" customHeight="1" x14ac:dyDescent="0.3">
      <c r="A528" s="45">
        <v>45379</v>
      </c>
      <c r="B528" s="81"/>
      <c r="C528" s="12" t="s">
        <v>750</v>
      </c>
      <c r="D528" s="48" t="s">
        <v>751</v>
      </c>
      <c r="E528" s="48" t="s">
        <v>752</v>
      </c>
      <c r="F528" s="46">
        <v>7.6</v>
      </c>
      <c r="G528" s="46" t="s">
        <v>2</v>
      </c>
      <c r="H528" s="46">
        <v>397.8</v>
      </c>
      <c r="I528" s="42">
        <f t="shared" si="8"/>
        <v>3023.2799999999997</v>
      </c>
      <c r="J528" s="46" t="s">
        <v>935</v>
      </c>
      <c r="K528" s="202">
        <v>130</v>
      </c>
      <c r="L528" s="7" t="s">
        <v>939</v>
      </c>
    </row>
    <row r="529" spans="1:12" ht="18" customHeight="1" x14ac:dyDescent="0.3">
      <c r="A529" s="45">
        <v>45379</v>
      </c>
      <c r="B529" s="152">
        <v>23204</v>
      </c>
      <c r="C529" s="36" t="s">
        <v>755</v>
      </c>
      <c r="D529" s="85" t="s">
        <v>125</v>
      </c>
      <c r="E529" s="36" t="s">
        <v>756</v>
      </c>
      <c r="F529" s="46">
        <v>2</v>
      </c>
      <c r="G529" s="46" t="s">
        <v>6</v>
      </c>
      <c r="H529" s="46">
        <v>64.180000000000007</v>
      </c>
      <c r="I529" s="42">
        <f t="shared" si="8"/>
        <v>128.36000000000001</v>
      </c>
      <c r="J529" s="326" t="s">
        <v>940</v>
      </c>
      <c r="K529" s="202">
        <v>0</v>
      </c>
      <c r="L529" s="14" t="s">
        <v>937</v>
      </c>
    </row>
    <row r="530" spans="1:12" ht="18" customHeight="1" x14ac:dyDescent="0.3">
      <c r="A530" s="45">
        <v>45379</v>
      </c>
      <c r="B530" s="69">
        <v>23205</v>
      </c>
      <c r="C530" s="12" t="s">
        <v>757</v>
      </c>
      <c r="D530" s="36" t="s">
        <v>610</v>
      </c>
      <c r="E530" s="36" t="s">
        <v>758</v>
      </c>
      <c r="F530" s="41">
        <v>10</v>
      </c>
      <c r="G530" s="42" t="s">
        <v>6</v>
      </c>
      <c r="H530" s="42">
        <f>4.05*26</f>
        <v>105.3</v>
      </c>
      <c r="I530" s="42">
        <f t="shared" si="8"/>
        <v>1053</v>
      </c>
      <c r="J530" s="326" t="s">
        <v>940</v>
      </c>
      <c r="K530" s="202">
        <v>0</v>
      </c>
      <c r="L530" s="14" t="s">
        <v>937</v>
      </c>
    </row>
    <row r="531" spans="1:12" ht="18" customHeight="1" x14ac:dyDescent="0.3">
      <c r="A531" s="45">
        <v>45380</v>
      </c>
      <c r="B531" s="152">
        <v>23207</v>
      </c>
      <c r="C531" s="12" t="s">
        <v>53</v>
      </c>
      <c r="D531" s="40" t="s">
        <v>122</v>
      </c>
      <c r="E531" s="36" t="s">
        <v>370</v>
      </c>
      <c r="F531" s="41">
        <v>5.2</v>
      </c>
      <c r="G531" s="42" t="s">
        <v>2</v>
      </c>
      <c r="H531" s="42">
        <v>180</v>
      </c>
      <c r="I531" s="42">
        <f t="shared" si="8"/>
        <v>936</v>
      </c>
      <c r="J531" s="42" t="s">
        <v>935</v>
      </c>
      <c r="K531" s="190">
        <v>180</v>
      </c>
      <c r="L531" s="184" t="s">
        <v>939</v>
      </c>
    </row>
    <row r="532" spans="1:12" ht="18" customHeight="1" x14ac:dyDescent="0.3">
      <c r="A532" s="45">
        <v>45380</v>
      </c>
      <c r="B532" s="81"/>
      <c r="C532" s="12" t="s">
        <v>53</v>
      </c>
      <c r="D532" s="40" t="s">
        <v>630</v>
      </c>
      <c r="E532" s="36" t="s">
        <v>346</v>
      </c>
      <c r="F532" s="41">
        <v>15.6</v>
      </c>
      <c r="G532" s="42" t="s">
        <v>2</v>
      </c>
      <c r="H532" s="42">
        <v>180</v>
      </c>
      <c r="I532" s="42">
        <f t="shared" si="8"/>
        <v>2808</v>
      </c>
      <c r="J532" s="42" t="s">
        <v>935</v>
      </c>
      <c r="K532" s="192"/>
      <c r="L532" s="188"/>
    </row>
    <row r="533" spans="1:12" ht="18" customHeight="1" x14ac:dyDescent="0.3">
      <c r="A533" s="45">
        <v>45380</v>
      </c>
      <c r="B533" s="81"/>
      <c r="C533" s="12" t="s">
        <v>760</v>
      </c>
      <c r="D533" s="40" t="s">
        <v>630</v>
      </c>
      <c r="E533" s="63" t="s">
        <v>446</v>
      </c>
      <c r="F533" s="41">
        <v>30.4</v>
      </c>
      <c r="G533" s="250" t="s">
        <v>2</v>
      </c>
      <c r="H533" s="250">
        <v>180</v>
      </c>
      <c r="I533" s="42">
        <f t="shared" si="8"/>
        <v>5472</v>
      </c>
      <c r="J533" s="42" t="s">
        <v>935</v>
      </c>
      <c r="K533" s="202">
        <v>160</v>
      </c>
      <c r="L533" s="7" t="s">
        <v>939</v>
      </c>
    </row>
    <row r="534" spans="1:12" ht="18" customHeight="1" x14ac:dyDescent="0.3">
      <c r="A534" s="45">
        <v>45380</v>
      </c>
      <c r="B534" s="81"/>
      <c r="C534" s="36" t="s">
        <v>222</v>
      </c>
      <c r="D534" s="40" t="s">
        <v>761</v>
      </c>
      <c r="E534" s="40" t="s">
        <v>256</v>
      </c>
      <c r="F534" s="78">
        <v>5</v>
      </c>
      <c r="G534" s="79" t="s">
        <v>17</v>
      </c>
      <c r="H534" s="216">
        <v>1147.5</v>
      </c>
      <c r="I534" s="42">
        <f t="shared" si="8"/>
        <v>5737.5</v>
      </c>
      <c r="J534" s="43" t="s">
        <v>940</v>
      </c>
      <c r="K534" s="202">
        <v>0</v>
      </c>
      <c r="L534" s="14" t="s">
        <v>937</v>
      </c>
    </row>
    <row r="535" spans="1:12" ht="18" customHeight="1" x14ac:dyDescent="0.3">
      <c r="A535" s="45">
        <v>45380</v>
      </c>
      <c r="B535" s="100"/>
      <c r="C535" s="85" t="s">
        <v>496</v>
      </c>
      <c r="D535" s="36" t="s">
        <v>743</v>
      </c>
      <c r="E535" s="36" t="s">
        <v>366</v>
      </c>
      <c r="F535" s="78">
        <v>2</v>
      </c>
      <c r="G535" s="79" t="s">
        <v>13</v>
      </c>
      <c r="H535" s="216">
        <v>1840</v>
      </c>
      <c r="I535" s="42">
        <f t="shared" si="8"/>
        <v>3680</v>
      </c>
      <c r="J535" s="42" t="s">
        <v>935</v>
      </c>
      <c r="K535" s="202">
        <v>120</v>
      </c>
      <c r="L535" s="7" t="s">
        <v>939</v>
      </c>
    </row>
    <row r="536" spans="1:12" ht="18" customHeight="1" x14ac:dyDescent="0.3">
      <c r="A536" s="45">
        <v>45380</v>
      </c>
      <c r="B536" s="152">
        <v>23209</v>
      </c>
      <c r="C536" s="89" t="s">
        <v>381</v>
      </c>
      <c r="D536" s="89" t="s">
        <v>707</v>
      </c>
      <c r="E536" s="63" t="s">
        <v>762</v>
      </c>
      <c r="F536" s="41">
        <v>12</v>
      </c>
      <c r="G536" s="42" t="s">
        <v>6</v>
      </c>
      <c r="H536" s="42">
        <v>11.8</v>
      </c>
      <c r="I536" s="42">
        <f t="shared" si="8"/>
        <v>141.60000000000002</v>
      </c>
      <c r="J536" s="326" t="s">
        <v>940</v>
      </c>
      <c r="K536" s="202">
        <v>0</v>
      </c>
      <c r="L536" s="14" t="s">
        <v>937</v>
      </c>
    </row>
    <row r="537" spans="1:12" ht="18" customHeight="1" x14ac:dyDescent="0.3">
      <c r="A537" s="45">
        <v>45380</v>
      </c>
      <c r="B537" s="152">
        <v>23208</v>
      </c>
      <c r="C537" s="36" t="s">
        <v>47</v>
      </c>
      <c r="D537" s="40" t="s">
        <v>244</v>
      </c>
      <c r="E537" s="40" t="s">
        <v>245</v>
      </c>
      <c r="F537" s="41">
        <v>6</v>
      </c>
      <c r="G537" s="41" t="s">
        <v>4</v>
      </c>
      <c r="H537" s="41">
        <f>1.3*15+6</f>
        <v>25.5</v>
      </c>
      <c r="I537" s="42">
        <f t="shared" si="8"/>
        <v>153</v>
      </c>
      <c r="J537" s="326" t="s">
        <v>940</v>
      </c>
      <c r="K537" s="202">
        <v>0</v>
      </c>
      <c r="L537" s="14" t="s">
        <v>937</v>
      </c>
    </row>
    <row r="538" spans="1:12" ht="18" customHeight="1" x14ac:dyDescent="0.3">
      <c r="A538" s="45">
        <v>45380</v>
      </c>
      <c r="B538" s="152">
        <v>23210</v>
      </c>
      <c r="C538" s="12" t="s">
        <v>45</v>
      </c>
      <c r="D538" s="12" t="s">
        <v>183</v>
      </c>
      <c r="E538" s="44" t="s">
        <v>763</v>
      </c>
      <c r="F538" s="14">
        <v>10.4</v>
      </c>
      <c r="G538" s="42" t="s">
        <v>2</v>
      </c>
      <c r="H538" s="42">
        <v>397.8</v>
      </c>
      <c r="I538" s="42">
        <f t="shared" ref="I538:I601" si="9">F538*H538</f>
        <v>4137.12</v>
      </c>
      <c r="J538" s="42" t="s">
        <v>935</v>
      </c>
      <c r="K538" s="190">
        <v>150</v>
      </c>
      <c r="L538" s="184" t="s">
        <v>939</v>
      </c>
    </row>
    <row r="539" spans="1:12" ht="18" customHeight="1" x14ac:dyDescent="0.3">
      <c r="A539" s="45">
        <v>45380</v>
      </c>
      <c r="B539" s="152">
        <v>23210</v>
      </c>
      <c r="C539" s="12" t="s">
        <v>45</v>
      </c>
      <c r="D539" s="40" t="s">
        <v>764</v>
      </c>
      <c r="E539" s="63" t="s">
        <v>383</v>
      </c>
      <c r="F539" s="361">
        <v>1</v>
      </c>
      <c r="G539" s="42" t="s">
        <v>3</v>
      </c>
      <c r="H539" s="42">
        <v>730</v>
      </c>
      <c r="I539" s="42">
        <f t="shared" si="9"/>
        <v>730</v>
      </c>
      <c r="J539" s="42" t="s">
        <v>935</v>
      </c>
      <c r="K539" s="192"/>
      <c r="L539" s="188"/>
    </row>
    <row r="540" spans="1:12" ht="18" customHeight="1" x14ac:dyDescent="0.3">
      <c r="A540" s="45">
        <v>45383</v>
      </c>
      <c r="B540" s="69">
        <v>23213</v>
      </c>
      <c r="C540" s="85" t="s">
        <v>164</v>
      </c>
      <c r="D540" s="40" t="s">
        <v>122</v>
      </c>
      <c r="E540" s="36" t="s">
        <v>361</v>
      </c>
      <c r="F540" s="41">
        <v>103</v>
      </c>
      <c r="G540" s="42" t="s">
        <v>2</v>
      </c>
      <c r="H540" s="80">
        <v>180</v>
      </c>
      <c r="I540" s="80">
        <f t="shared" si="9"/>
        <v>18540</v>
      </c>
      <c r="J540" s="180" t="s">
        <v>935</v>
      </c>
      <c r="K540" s="190">
        <v>0</v>
      </c>
      <c r="L540" s="183" t="s">
        <v>937</v>
      </c>
    </row>
    <row r="541" spans="1:12" ht="18" customHeight="1" x14ac:dyDescent="0.3">
      <c r="A541" s="45">
        <v>45383</v>
      </c>
      <c r="B541" s="69">
        <v>23213</v>
      </c>
      <c r="C541" s="85" t="s">
        <v>164</v>
      </c>
      <c r="D541" s="40" t="s">
        <v>122</v>
      </c>
      <c r="E541" s="36" t="s">
        <v>362</v>
      </c>
      <c r="F541" s="41">
        <v>151</v>
      </c>
      <c r="G541" s="42" t="s">
        <v>2</v>
      </c>
      <c r="H541" s="80">
        <v>180</v>
      </c>
      <c r="I541" s="80">
        <f t="shared" si="9"/>
        <v>27180</v>
      </c>
      <c r="J541" s="42" t="s">
        <v>935</v>
      </c>
      <c r="K541" s="330"/>
      <c r="L541" s="185"/>
    </row>
    <row r="542" spans="1:12" ht="18" customHeight="1" x14ac:dyDescent="0.3">
      <c r="A542" s="45">
        <v>45383</v>
      </c>
      <c r="B542" s="69">
        <v>23213</v>
      </c>
      <c r="C542" s="85" t="s">
        <v>164</v>
      </c>
      <c r="D542" s="36" t="s">
        <v>84</v>
      </c>
      <c r="E542" s="40" t="s">
        <v>399</v>
      </c>
      <c r="F542" s="41">
        <v>37.75</v>
      </c>
      <c r="G542" s="42" t="s">
        <v>2</v>
      </c>
      <c r="H542" s="80">
        <v>397.8</v>
      </c>
      <c r="I542" s="80">
        <f t="shared" si="9"/>
        <v>15016.95</v>
      </c>
      <c r="J542" s="42" t="s">
        <v>935</v>
      </c>
      <c r="K542" s="330"/>
      <c r="L542" s="185"/>
    </row>
    <row r="543" spans="1:12" ht="18" customHeight="1" x14ac:dyDescent="0.3">
      <c r="A543" s="45">
        <v>45383</v>
      </c>
      <c r="B543" s="69">
        <v>23213</v>
      </c>
      <c r="C543" s="85" t="s">
        <v>164</v>
      </c>
      <c r="D543" s="36" t="s">
        <v>36</v>
      </c>
      <c r="E543" s="1" t="s">
        <v>311</v>
      </c>
      <c r="F543" s="41">
        <v>20</v>
      </c>
      <c r="G543" s="42" t="s">
        <v>20</v>
      </c>
      <c r="H543" s="80">
        <v>1147.5</v>
      </c>
      <c r="I543" s="80">
        <f t="shared" si="9"/>
        <v>22950</v>
      </c>
      <c r="J543" s="42" t="s">
        <v>935</v>
      </c>
      <c r="K543" s="330"/>
      <c r="L543" s="185"/>
    </row>
    <row r="544" spans="1:12" ht="18" customHeight="1" x14ac:dyDescent="0.3">
      <c r="A544" s="45">
        <v>45383</v>
      </c>
      <c r="B544" s="69">
        <v>23213</v>
      </c>
      <c r="C544" s="85" t="s">
        <v>164</v>
      </c>
      <c r="D544" s="36" t="s">
        <v>132</v>
      </c>
      <c r="E544" s="40" t="s">
        <v>366</v>
      </c>
      <c r="F544" s="41">
        <v>20</v>
      </c>
      <c r="G544" s="42" t="s">
        <v>13</v>
      </c>
      <c r="H544" s="80">
        <v>825</v>
      </c>
      <c r="I544" s="80">
        <f t="shared" si="9"/>
        <v>16500</v>
      </c>
      <c r="J544" s="42" t="s">
        <v>935</v>
      </c>
      <c r="K544" s="330"/>
      <c r="L544" s="185"/>
    </row>
    <row r="545" spans="1:12" ht="18" customHeight="1" x14ac:dyDescent="0.3">
      <c r="A545" s="45">
        <v>45383</v>
      </c>
      <c r="B545" s="69">
        <v>23213</v>
      </c>
      <c r="C545" s="85" t="s">
        <v>164</v>
      </c>
      <c r="D545" s="36" t="s">
        <v>14</v>
      </c>
      <c r="E545" s="40" t="s">
        <v>366</v>
      </c>
      <c r="F545" s="41">
        <v>5</v>
      </c>
      <c r="G545" s="42" t="s">
        <v>13</v>
      </c>
      <c r="H545" s="80">
        <v>1840</v>
      </c>
      <c r="I545" s="80">
        <f t="shared" si="9"/>
        <v>9200</v>
      </c>
      <c r="J545" s="42" t="s">
        <v>935</v>
      </c>
      <c r="K545" s="330"/>
      <c r="L545" s="185"/>
    </row>
    <row r="546" spans="1:12" ht="18" customHeight="1" x14ac:dyDescent="0.3">
      <c r="A546" s="45">
        <v>45383</v>
      </c>
      <c r="B546" s="69">
        <v>23213</v>
      </c>
      <c r="C546" s="85" t="s">
        <v>164</v>
      </c>
      <c r="D546" s="36" t="s">
        <v>158</v>
      </c>
      <c r="E546" s="36" t="s">
        <v>159</v>
      </c>
      <c r="F546" s="41">
        <v>5</v>
      </c>
      <c r="G546" s="41" t="s">
        <v>3</v>
      </c>
      <c r="H546" s="67">
        <v>1425</v>
      </c>
      <c r="I546" s="80">
        <f t="shared" si="9"/>
        <v>7125</v>
      </c>
      <c r="J546" s="42" t="s">
        <v>935</v>
      </c>
      <c r="K546" s="330"/>
      <c r="L546" s="185"/>
    </row>
    <row r="547" spans="1:12" ht="18" customHeight="1" x14ac:dyDescent="0.3">
      <c r="A547" s="45">
        <v>45383</v>
      </c>
      <c r="B547" s="69">
        <v>23213</v>
      </c>
      <c r="C547" s="85" t="s">
        <v>164</v>
      </c>
      <c r="D547" s="36" t="s">
        <v>31</v>
      </c>
      <c r="E547" s="36" t="s">
        <v>110</v>
      </c>
      <c r="F547" s="41">
        <v>30</v>
      </c>
      <c r="G547" s="41" t="s">
        <v>0</v>
      </c>
      <c r="H547" s="67">
        <v>235</v>
      </c>
      <c r="I547" s="80">
        <f t="shared" si="9"/>
        <v>7050</v>
      </c>
      <c r="J547" s="42" t="s">
        <v>935</v>
      </c>
      <c r="K547" s="330"/>
      <c r="L547" s="185"/>
    </row>
    <row r="548" spans="1:12" ht="18" customHeight="1" x14ac:dyDescent="0.3">
      <c r="A548" s="45">
        <v>45383</v>
      </c>
      <c r="B548" s="69">
        <v>23213</v>
      </c>
      <c r="C548" s="85" t="s">
        <v>164</v>
      </c>
      <c r="D548" s="36" t="s">
        <v>187</v>
      </c>
      <c r="E548" s="36" t="s">
        <v>285</v>
      </c>
      <c r="F548" s="41">
        <v>32</v>
      </c>
      <c r="G548" s="41" t="s">
        <v>29</v>
      </c>
      <c r="H548" s="67">
        <v>83</v>
      </c>
      <c r="I548" s="80">
        <f t="shared" si="9"/>
        <v>2656</v>
      </c>
      <c r="J548" s="42" t="s">
        <v>935</v>
      </c>
      <c r="K548" s="330"/>
      <c r="L548" s="185"/>
    </row>
    <row r="549" spans="1:12" ht="18" customHeight="1" x14ac:dyDescent="0.3">
      <c r="A549" s="45">
        <v>45383</v>
      </c>
      <c r="B549" s="69">
        <v>23213</v>
      </c>
      <c r="C549" s="85" t="s">
        <v>164</v>
      </c>
      <c r="D549" s="36" t="s">
        <v>172</v>
      </c>
      <c r="E549" s="36" t="s">
        <v>285</v>
      </c>
      <c r="F549" s="41">
        <v>25</v>
      </c>
      <c r="G549" s="41" t="s">
        <v>29</v>
      </c>
      <c r="H549" s="67">
        <v>87</v>
      </c>
      <c r="I549" s="80">
        <f t="shared" si="9"/>
        <v>2175</v>
      </c>
      <c r="J549" s="42" t="s">
        <v>935</v>
      </c>
      <c r="K549" s="192"/>
      <c r="L549" s="187"/>
    </row>
    <row r="550" spans="1:12" ht="18" customHeight="1" x14ac:dyDescent="0.3">
      <c r="A550" s="45">
        <v>45383</v>
      </c>
      <c r="B550" s="69">
        <v>23214</v>
      </c>
      <c r="C550" s="12" t="s">
        <v>765</v>
      </c>
      <c r="D550" s="36" t="s">
        <v>444</v>
      </c>
      <c r="E550" s="12" t="s">
        <v>766</v>
      </c>
      <c r="F550" s="14">
        <v>2</v>
      </c>
      <c r="G550" s="14" t="s">
        <v>6</v>
      </c>
      <c r="H550" s="21">
        <v>90</v>
      </c>
      <c r="I550" s="80">
        <f>F550*H550</f>
        <v>180</v>
      </c>
      <c r="J550" s="43" t="s">
        <v>940</v>
      </c>
      <c r="K550" s="190">
        <v>0</v>
      </c>
      <c r="L550" s="183" t="s">
        <v>937</v>
      </c>
    </row>
    <row r="551" spans="1:12" ht="18" customHeight="1" x14ac:dyDescent="0.3">
      <c r="A551" s="45">
        <v>45383</v>
      </c>
      <c r="B551" s="69">
        <v>23214</v>
      </c>
      <c r="C551" s="12" t="s">
        <v>765</v>
      </c>
      <c r="D551" s="12" t="s">
        <v>89</v>
      </c>
      <c r="E551" s="12" t="s">
        <v>767</v>
      </c>
      <c r="F551" s="41">
        <v>2</v>
      </c>
      <c r="G551" s="41" t="s">
        <v>6</v>
      </c>
      <c r="H551" s="67">
        <v>126.77</v>
      </c>
      <c r="I551" s="80">
        <f>F551*H551</f>
        <v>253.54</v>
      </c>
      <c r="J551" s="43" t="s">
        <v>940</v>
      </c>
      <c r="K551" s="192"/>
      <c r="L551" s="187"/>
    </row>
    <row r="552" spans="1:12" ht="18" customHeight="1" x14ac:dyDescent="0.3">
      <c r="A552" s="45">
        <v>45383</v>
      </c>
      <c r="B552" s="69">
        <v>23215</v>
      </c>
      <c r="C552" s="228" t="s">
        <v>309</v>
      </c>
      <c r="D552" s="22" t="s">
        <v>175</v>
      </c>
      <c r="E552" s="12" t="s">
        <v>768</v>
      </c>
      <c r="F552" s="14">
        <v>14</v>
      </c>
      <c r="G552" s="14" t="s">
        <v>6</v>
      </c>
      <c r="H552" s="21">
        <f>0.77*8+6</f>
        <v>12.16</v>
      </c>
      <c r="I552" s="80">
        <f t="shared" si="9"/>
        <v>170.24</v>
      </c>
      <c r="J552" s="43" t="s">
        <v>940</v>
      </c>
      <c r="K552" s="202">
        <v>0</v>
      </c>
      <c r="L552" s="14" t="s">
        <v>937</v>
      </c>
    </row>
    <row r="553" spans="1:12" ht="18" customHeight="1" x14ac:dyDescent="0.3">
      <c r="A553" s="45">
        <v>45383</v>
      </c>
      <c r="B553" s="69">
        <v>23216</v>
      </c>
      <c r="C553" s="44" t="s">
        <v>318</v>
      </c>
      <c r="D553" s="22" t="s">
        <v>115</v>
      </c>
      <c r="E553" s="12" t="s">
        <v>271</v>
      </c>
      <c r="F553" s="14">
        <v>13</v>
      </c>
      <c r="G553" s="14" t="s">
        <v>6</v>
      </c>
      <c r="H553" s="21">
        <f>0.65*16+6</f>
        <v>16.399999999999999</v>
      </c>
      <c r="I553" s="80">
        <f t="shared" si="9"/>
        <v>213.2</v>
      </c>
      <c r="J553" s="43" t="s">
        <v>940</v>
      </c>
      <c r="K553" s="202">
        <v>0</v>
      </c>
      <c r="L553" s="14" t="s">
        <v>937</v>
      </c>
    </row>
    <row r="554" spans="1:12" s="4" customFormat="1" ht="18" customHeight="1" x14ac:dyDescent="0.3">
      <c r="A554" s="64">
        <v>45383</v>
      </c>
      <c r="B554" s="52"/>
      <c r="C554" s="52" t="s">
        <v>283</v>
      </c>
      <c r="D554" s="52" t="s">
        <v>769</v>
      </c>
      <c r="E554" s="52" t="s">
        <v>366</v>
      </c>
      <c r="F554" s="43">
        <v>4</v>
      </c>
      <c r="G554" s="43" t="s">
        <v>13</v>
      </c>
      <c r="H554" s="372">
        <v>825</v>
      </c>
      <c r="I554" s="372">
        <f t="shared" si="9"/>
        <v>3300</v>
      </c>
      <c r="J554" s="43" t="s">
        <v>935</v>
      </c>
      <c r="K554" s="213">
        <v>100</v>
      </c>
      <c r="L554" s="213" t="s">
        <v>939</v>
      </c>
    </row>
    <row r="555" spans="1:12" ht="18" customHeight="1" x14ac:dyDescent="0.3">
      <c r="A555" s="45">
        <v>45383</v>
      </c>
      <c r="B555" s="36"/>
      <c r="C555" s="36" t="s">
        <v>334</v>
      </c>
      <c r="D555" s="22" t="s">
        <v>626</v>
      </c>
      <c r="E555" s="12" t="s">
        <v>221</v>
      </c>
      <c r="F555" s="14">
        <v>1</v>
      </c>
      <c r="G555" s="14" t="s">
        <v>3</v>
      </c>
      <c r="H555" s="21">
        <v>530</v>
      </c>
      <c r="I555" s="80">
        <f t="shared" si="9"/>
        <v>530</v>
      </c>
      <c r="J555" s="43" t="s">
        <v>940</v>
      </c>
      <c r="K555" s="202">
        <v>0</v>
      </c>
      <c r="L555" s="14" t="s">
        <v>937</v>
      </c>
    </row>
    <row r="556" spans="1:12" s="6" customFormat="1" ht="18" customHeight="1" x14ac:dyDescent="0.3">
      <c r="A556" s="30">
        <v>45383</v>
      </c>
      <c r="B556" s="31"/>
      <c r="C556" s="20" t="s">
        <v>252</v>
      </c>
      <c r="D556" s="369" t="s">
        <v>770</v>
      </c>
      <c r="E556" s="20" t="s">
        <v>221</v>
      </c>
      <c r="F556" s="15">
        <v>1</v>
      </c>
      <c r="G556" s="15" t="s">
        <v>3</v>
      </c>
      <c r="H556" s="325">
        <v>530</v>
      </c>
      <c r="I556" s="373">
        <f t="shared" si="9"/>
        <v>530</v>
      </c>
      <c r="J556" s="61" t="s">
        <v>935</v>
      </c>
      <c r="K556" s="202">
        <v>14</v>
      </c>
      <c r="L556" s="42" t="s">
        <v>938</v>
      </c>
    </row>
    <row r="557" spans="1:12" ht="18" customHeight="1" x14ac:dyDescent="0.3">
      <c r="A557" s="45">
        <v>45383</v>
      </c>
      <c r="B557" s="69">
        <v>23218</v>
      </c>
      <c r="C557" s="12" t="s">
        <v>771</v>
      </c>
      <c r="D557" s="36" t="s">
        <v>610</v>
      </c>
      <c r="E557" s="36" t="s">
        <v>772</v>
      </c>
      <c r="F557" s="41">
        <v>31</v>
      </c>
      <c r="G557" s="42" t="s">
        <v>6</v>
      </c>
      <c r="H557" s="80">
        <f>4.73*26</f>
        <v>122.98000000000002</v>
      </c>
      <c r="I557" s="80">
        <f t="shared" si="9"/>
        <v>3812.3800000000006</v>
      </c>
      <c r="J557" s="326" t="s">
        <v>940</v>
      </c>
      <c r="K557" s="190">
        <v>0</v>
      </c>
      <c r="L557" s="183" t="s">
        <v>937</v>
      </c>
    </row>
    <row r="558" spans="1:12" ht="18" customHeight="1" x14ac:dyDescent="0.3">
      <c r="A558" s="45">
        <v>45383</v>
      </c>
      <c r="B558" s="36"/>
      <c r="C558" s="12" t="s">
        <v>771</v>
      </c>
      <c r="D558" s="40" t="s">
        <v>742</v>
      </c>
      <c r="E558" s="36" t="s">
        <v>100</v>
      </c>
      <c r="F558" s="41">
        <v>4</v>
      </c>
      <c r="G558" s="41" t="s">
        <v>69</v>
      </c>
      <c r="H558" s="67">
        <v>638</v>
      </c>
      <c r="I558" s="80">
        <f t="shared" si="9"/>
        <v>2552</v>
      </c>
      <c r="J558" s="326" t="s">
        <v>940</v>
      </c>
      <c r="K558" s="192"/>
      <c r="L558" s="187"/>
    </row>
    <row r="559" spans="1:12" ht="18" customHeight="1" x14ac:dyDescent="0.3">
      <c r="A559" s="45">
        <v>45383</v>
      </c>
      <c r="B559" s="36"/>
      <c r="C559" s="12" t="s">
        <v>25</v>
      </c>
      <c r="D559" s="36" t="s">
        <v>135</v>
      </c>
      <c r="E559" s="40" t="s">
        <v>366</v>
      </c>
      <c r="F559" s="41">
        <v>1</v>
      </c>
      <c r="G559" s="42" t="s">
        <v>13</v>
      </c>
      <c r="H559" s="80">
        <v>825</v>
      </c>
      <c r="I559" s="80">
        <f t="shared" si="9"/>
        <v>825</v>
      </c>
      <c r="J559" s="42" t="s">
        <v>935</v>
      </c>
      <c r="K559" s="202">
        <v>66</v>
      </c>
      <c r="L559" s="14" t="s">
        <v>936</v>
      </c>
    </row>
    <row r="560" spans="1:12" ht="18" customHeight="1" x14ac:dyDescent="0.3">
      <c r="A560" s="45">
        <v>45383</v>
      </c>
      <c r="B560" s="36"/>
      <c r="C560" s="12" t="s">
        <v>782</v>
      </c>
      <c r="D560" s="40" t="s">
        <v>275</v>
      </c>
      <c r="E560" s="36" t="s">
        <v>215</v>
      </c>
      <c r="F560" s="41">
        <v>10.199999999999999</v>
      </c>
      <c r="G560" s="42" t="s">
        <v>2</v>
      </c>
      <c r="H560" s="80">
        <v>180</v>
      </c>
      <c r="I560" s="80">
        <f t="shared" si="9"/>
        <v>1835.9999999999998</v>
      </c>
      <c r="J560" s="180" t="s">
        <v>935</v>
      </c>
      <c r="K560" s="202">
        <v>130</v>
      </c>
      <c r="L560" s="14" t="s">
        <v>948</v>
      </c>
    </row>
    <row r="561" spans="1:13" ht="18" customHeight="1" x14ac:dyDescent="0.3">
      <c r="A561" s="66">
        <v>45383</v>
      </c>
      <c r="B561" s="69">
        <v>23219</v>
      </c>
      <c r="C561" s="254" t="s">
        <v>312</v>
      </c>
      <c r="D561" s="44" t="s">
        <v>516</v>
      </c>
      <c r="E561" s="44" t="s">
        <v>354</v>
      </c>
      <c r="F561" s="107">
        <v>7.6</v>
      </c>
      <c r="G561" s="255" t="s">
        <v>2</v>
      </c>
      <c r="H561" s="144">
        <v>738</v>
      </c>
      <c r="I561" s="80">
        <f t="shared" si="9"/>
        <v>5608.8</v>
      </c>
      <c r="J561" s="42" t="s">
        <v>935</v>
      </c>
      <c r="K561" s="202">
        <v>90</v>
      </c>
      <c r="L561" s="56" t="s">
        <v>939</v>
      </c>
    </row>
    <row r="562" spans="1:13" ht="18" customHeight="1" x14ac:dyDescent="0.3">
      <c r="A562" s="45">
        <v>45383</v>
      </c>
      <c r="B562" s="36"/>
      <c r="C562" s="44" t="s">
        <v>343</v>
      </c>
      <c r="D562" s="40" t="s">
        <v>773</v>
      </c>
      <c r="E562" s="48" t="s">
        <v>716</v>
      </c>
      <c r="F562" s="46">
        <v>15</v>
      </c>
      <c r="G562" s="46" t="s">
        <v>2</v>
      </c>
      <c r="H562" s="59">
        <v>180</v>
      </c>
      <c r="I562" s="80">
        <f t="shared" si="9"/>
        <v>2700</v>
      </c>
      <c r="J562" s="46" t="s">
        <v>935</v>
      </c>
      <c r="K562" s="202">
        <v>150</v>
      </c>
      <c r="L562" s="56" t="s">
        <v>939</v>
      </c>
      <c r="M562" s="98"/>
    </row>
    <row r="563" spans="1:13" ht="18" customHeight="1" x14ac:dyDescent="0.3">
      <c r="A563" s="45">
        <v>45383</v>
      </c>
      <c r="B563" s="36"/>
      <c r="C563" s="12" t="s">
        <v>774</v>
      </c>
      <c r="D563" s="22" t="s">
        <v>770</v>
      </c>
      <c r="E563" s="12" t="s">
        <v>221</v>
      </c>
      <c r="F563" s="14">
        <v>1</v>
      </c>
      <c r="G563" s="14" t="s">
        <v>3</v>
      </c>
      <c r="H563" s="59">
        <v>530</v>
      </c>
      <c r="I563" s="80">
        <f t="shared" si="9"/>
        <v>530</v>
      </c>
      <c r="J563" s="43" t="s">
        <v>940</v>
      </c>
      <c r="K563" s="202">
        <v>0</v>
      </c>
      <c r="L563" s="14" t="s">
        <v>937</v>
      </c>
    </row>
    <row r="564" spans="1:13" s="3" customFormat="1" ht="18" customHeight="1" x14ac:dyDescent="0.3">
      <c r="A564" s="57">
        <v>45383</v>
      </c>
      <c r="B564" s="53"/>
      <c r="C564" s="53" t="s">
        <v>282</v>
      </c>
      <c r="D564" s="25" t="s">
        <v>781</v>
      </c>
      <c r="E564" s="25" t="s">
        <v>110</v>
      </c>
      <c r="F564" s="54">
        <v>6</v>
      </c>
      <c r="G564" s="54" t="s">
        <v>0</v>
      </c>
      <c r="H564" s="58">
        <v>415</v>
      </c>
      <c r="I564" s="58">
        <f t="shared" si="9"/>
        <v>2490</v>
      </c>
      <c r="J564" s="54" t="s">
        <v>935</v>
      </c>
      <c r="K564" s="190"/>
      <c r="L564" s="183" t="s">
        <v>936</v>
      </c>
    </row>
    <row r="565" spans="1:13" s="3" customFormat="1" ht="18" customHeight="1" x14ac:dyDescent="0.3">
      <c r="A565" s="57">
        <v>45383</v>
      </c>
      <c r="B565" s="53"/>
      <c r="C565" s="53" t="s">
        <v>282</v>
      </c>
      <c r="D565" s="25" t="s">
        <v>778</v>
      </c>
      <c r="E565" s="25" t="s">
        <v>110</v>
      </c>
      <c r="F565" s="54">
        <v>4</v>
      </c>
      <c r="G565" s="54" t="s">
        <v>0</v>
      </c>
      <c r="H565" s="58">
        <v>424</v>
      </c>
      <c r="I565" s="58">
        <f t="shared" si="9"/>
        <v>1696</v>
      </c>
      <c r="J565" s="54" t="s">
        <v>935</v>
      </c>
      <c r="K565" s="192"/>
      <c r="L565" s="187"/>
    </row>
    <row r="566" spans="1:13" s="6" customFormat="1" ht="18" customHeight="1" x14ac:dyDescent="0.3">
      <c r="A566" s="30">
        <v>45383</v>
      </c>
      <c r="B566" s="31"/>
      <c r="C566" s="20" t="s">
        <v>371</v>
      </c>
      <c r="D566" s="145" t="s">
        <v>135</v>
      </c>
      <c r="E566" s="31" t="s">
        <v>366</v>
      </c>
      <c r="F566" s="61">
        <v>1</v>
      </c>
      <c r="G566" s="61" t="s">
        <v>13</v>
      </c>
      <c r="H566" s="373">
        <v>825</v>
      </c>
      <c r="I566" s="373">
        <f t="shared" si="9"/>
        <v>825</v>
      </c>
      <c r="J566" s="180" t="s">
        <v>935</v>
      </c>
      <c r="K566" s="202">
        <v>33</v>
      </c>
      <c r="L566" s="40" t="s">
        <v>936</v>
      </c>
    </row>
    <row r="567" spans="1:13" ht="18" customHeight="1" x14ac:dyDescent="0.3">
      <c r="A567" s="45">
        <v>45384</v>
      </c>
      <c r="B567" s="36"/>
      <c r="C567" s="12" t="s">
        <v>181</v>
      </c>
      <c r="D567" s="22" t="s">
        <v>770</v>
      </c>
      <c r="E567" s="12" t="s">
        <v>221</v>
      </c>
      <c r="F567" s="14">
        <v>1</v>
      </c>
      <c r="G567" s="14" t="s">
        <v>3</v>
      </c>
      <c r="H567" s="59">
        <v>530</v>
      </c>
      <c r="I567" s="80">
        <f t="shared" si="9"/>
        <v>530</v>
      </c>
      <c r="J567" s="43" t="s">
        <v>940</v>
      </c>
      <c r="K567" s="190">
        <v>0</v>
      </c>
      <c r="L567" s="183" t="s">
        <v>937</v>
      </c>
    </row>
    <row r="568" spans="1:13" ht="18" customHeight="1" x14ac:dyDescent="0.3">
      <c r="A568" s="45">
        <v>45384</v>
      </c>
      <c r="B568" s="36"/>
      <c r="C568" s="12" t="s">
        <v>181</v>
      </c>
      <c r="D568" s="36" t="s">
        <v>431</v>
      </c>
      <c r="E568" s="40" t="s">
        <v>338</v>
      </c>
      <c r="F568" s="41">
        <v>1</v>
      </c>
      <c r="G568" s="42" t="s">
        <v>3</v>
      </c>
      <c r="H568" s="59">
        <v>838</v>
      </c>
      <c r="I568" s="80">
        <f t="shared" si="9"/>
        <v>838</v>
      </c>
      <c r="J568" s="43" t="s">
        <v>940</v>
      </c>
      <c r="K568" s="192"/>
      <c r="L568" s="187"/>
    </row>
    <row r="569" spans="1:13" ht="18" customHeight="1" x14ac:dyDescent="0.3">
      <c r="A569" s="45">
        <v>45384</v>
      </c>
      <c r="B569" s="69">
        <v>23223</v>
      </c>
      <c r="C569" s="44" t="s">
        <v>410</v>
      </c>
      <c r="D569" s="36" t="s">
        <v>776</v>
      </c>
      <c r="E569" s="36" t="s">
        <v>775</v>
      </c>
      <c r="F569" s="41">
        <v>2</v>
      </c>
      <c r="G569" s="41" t="s">
        <v>6</v>
      </c>
      <c r="H569" s="59">
        <v>126.77</v>
      </c>
      <c r="I569" s="80">
        <f t="shared" si="9"/>
        <v>253.54</v>
      </c>
      <c r="J569" s="42" t="s">
        <v>935</v>
      </c>
      <c r="K569" s="190">
        <v>17</v>
      </c>
      <c r="L569" s="184" t="s">
        <v>938</v>
      </c>
    </row>
    <row r="570" spans="1:13" ht="18" customHeight="1" x14ac:dyDescent="0.3">
      <c r="A570" s="45">
        <v>45384</v>
      </c>
      <c r="B570" s="69">
        <v>23223</v>
      </c>
      <c r="C570" s="44" t="s">
        <v>410</v>
      </c>
      <c r="D570" s="36" t="s">
        <v>89</v>
      </c>
      <c r="E570" s="36" t="s">
        <v>777</v>
      </c>
      <c r="F570" s="41">
        <v>4</v>
      </c>
      <c r="G570" s="41" t="s">
        <v>6</v>
      </c>
      <c r="H570" s="59">
        <v>90</v>
      </c>
      <c r="I570" s="80">
        <f t="shared" si="9"/>
        <v>360</v>
      </c>
      <c r="J570" s="42" t="s">
        <v>935</v>
      </c>
      <c r="K570" s="330"/>
      <c r="L570" s="186"/>
    </row>
    <row r="571" spans="1:13" ht="18" customHeight="1" x14ac:dyDescent="0.3">
      <c r="A571" s="45">
        <v>45384</v>
      </c>
      <c r="B571" s="69">
        <v>23223</v>
      </c>
      <c r="C571" s="44" t="s">
        <v>410</v>
      </c>
      <c r="D571" s="36" t="s">
        <v>344</v>
      </c>
      <c r="E571" s="36" t="s">
        <v>345</v>
      </c>
      <c r="F571" s="41">
        <v>1</v>
      </c>
      <c r="G571" s="41" t="s">
        <v>3</v>
      </c>
      <c r="H571" s="59">
        <v>530</v>
      </c>
      <c r="I571" s="80">
        <f t="shared" si="9"/>
        <v>530</v>
      </c>
      <c r="J571" s="42" t="s">
        <v>935</v>
      </c>
      <c r="K571" s="192"/>
      <c r="L571" s="188"/>
    </row>
    <row r="572" spans="1:13" ht="18" customHeight="1" x14ac:dyDescent="0.3">
      <c r="A572" s="45">
        <v>45384</v>
      </c>
      <c r="B572" s="45"/>
      <c r="C572" s="55" t="s">
        <v>321</v>
      </c>
      <c r="D572" s="22" t="s">
        <v>770</v>
      </c>
      <c r="E572" s="12" t="s">
        <v>221</v>
      </c>
      <c r="F572" s="14">
        <v>1</v>
      </c>
      <c r="G572" s="14" t="s">
        <v>3</v>
      </c>
      <c r="H572" s="21">
        <v>530</v>
      </c>
      <c r="I572" s="80">
        <f t="shared" si="9"/>
        <v>530</v>
      </c>
      <c r="J572" s="43" t="s">
        <v>940</v>
      </c>
      <c r="K572" s="202">
        <v>0</v>
      </c>
      <c r="L572" s="14" t="s">
        <v>937</v>
      </c>
    </row>
    <row r="573" spans="1:13" ht="18" customHeight="1" x14ac:dyDescent="0.3">
      <c r="A573" s="49">
        <v>45384</v>
      </c>
      <c r="B573" s="69">
        <v>23226</v>
      </c>
      <c r="C573" s="142" t="s">
        <v>164</v>
      </c>
      <c r="D573" s="48" t="s">
        <v>779</v>
      </c>
      <c r="E573" s="48" t="s">
        <v>110</v>
      </c>
      <c r="F573" s="46">
        <v>12</v>
      </c>
      <c r="G573" s="46" t="s">
        <v>0</v>
      </c>
      <c r="H573" s="59">
        <v>425</v>
      </c>
      <c r="I573" s="80">
        <f t="shared" si="9"/>
        <v>5100</v>
      </c>
      <c r="J573" s="46" t="s">
        <v>935</v>
      </c>
      <c r="K573" s="190">
        <v>24</v>
      </c>
      <c r="L573" s="183" t="s">
        <v>938</v>
      </c>
    </row>
    <row r="574" spans="1:13" ht="18" customHeight="1" x14ac:dyDescent="0.3">
      <c r="A574" s="45">
        <v>45384</v>
      </c>
      <c r="B574" s="36"/>
      <c r="C574" s="85" t="s">
        <v>164</v>
      </c>
      <c r="D574" s="73" t="s">
        <v>780</v>
      </c>
      <c r="E574" s="36" t="s">
        <v>110</v>
      </c>
      <c r="F574" s="41">
        <v>1</v>
      </c>
      <c r="G574" s="41" t="s">
        <v>0</v>
      </c>
      <c r="H574" s="67">
        <v>415</v>
      </c>
      <c r="I574" s="80">
        <f t="shared" si="9"/>
        <v>415</v>
      </c>
      <c r="J574" s="42" t="s">
        <v>935</v>
      </c>
      <c r="K574" s="192"/>
      <c r="L574" s="187"/>
    </row>
    <row r="575" spans="1:13" ht="18" customHeight="1" x14ac:dyDescent="0.3">
      <c r="A575" s="45">
        <v>45384</v>
      </c>
      <c r="B575" s="69">
        <v>23227</v>
      </c>
      <c r="C575" s="40" t="s">
        <v>260</v>
      </c>
      <c r="D575" s="40" t="s">
        <v>266</v>
      </c>
      <c r="E575" s="44" t="s">
        <v>592</v>
      </c>
      <c r="F575" s="41">
        <v>20</v>
      </c>
      <c r="G575" s="42" t="s">
        <v>6</v>
      </c>
      <c r="H575" s="80">
        <f>6.14*8.4+6</f>
        <v>57.576000000000001</v>
      </c>
      <c r="I575" s="80">
        <f t="shared" si="9"/>
        <v>1151.52</v>
      </c>
      <c r="J575" s="326" t="s">
        <v>940</v>
      </c>
      <c r="K575" s="202">
        <v>0</v>
      </c>
      <c r="L575" s="14" t="s">
        <v>937</v>
      </c>
    </row>
    <row r="576" spans="1:13" ht="18" customHeight="1" x14ac:dyDescent="0.3">
      <c r="A576" s="45">
        <v>45385</v>
      </c>
      <c r="B576" s="22"/>
      <c r="C576" s="12" t="s">
        <v>614</v>
      </c>
      <c r="D576" s="40" t="s">
        <v>742</v>
      </c>
      <c r="E576" s="73" t="s">
        <v>100</v>
      </c>
      <c r="F576" s="41">
        <v>2</v>
      </c>
      <c r="G576" s="41" t="s">
        <v>148</v>
      </c>
      <c r="H576" s="67">
        <v>638</v>
      </c>
      <c r="I576" s="80">
        <f t="shared" si="9"/>
        <v>1276</v>
      </c>
      <c r="J576" s="43" t="s">
        <v>940</v>
      </c>
      <c r="K576" s="202">
        <v>0</v>
      </c>
      <c r="L576" s="14" t="s">
        <v>937</v>
      </c>
    </row>
    <row r="577" spans="1:13" s="3" customFormat="1" ht="18" customHeight="1" x14ac:dyDescent="0.3">
      <c r="A577" s="57">
        <v>45385</v>
      </c>
      <c r="B577" s="374"/>
      <c r="C577" s="25" t="s">
        <v>614</v>
      </c>
      <c r="D577" s="53" t="s">
        <v>191</v>
      </c>
      <c r="E577" s="53" t="s">
        <v>288</v>
      </c>
      <c r="F577" s="54">
        <v>1</v>
      </c>
      <c r="G577" s="54" t="s">
        <v>29</v>
      </c>
      <c r="H577" s="58">
        <v>12</v>
      </c>
      <c r="I577" s="58">
        <f t="shared" si="9"/>
        <v>12</v>
      </c>
      <c r="J577" s="54" t="s">
        <v>935</v>
      </c>
      <c r="K577" s="202">
        <v>0</v>
      </c>
      <c r="L577" s="14" t="s">
        <v>937</v>
      </c>
    </row>
    <row r="578" spans="1:13" ht="18" customHeight="1" x14ac:dyDescent="0.3">
      <c r="A578" s="45">
        <v>45385</v>
      </c>
      <c r="B578" s="69">
        <v>23230</v>
      </c>
      <c r="C578" s="12" t="s">
        <v>783</v>
      </c>
      <c r="D578" s="36" t="s">
        <v>89</v>
      </c>
      <c r="E578" s="36" t="s">
        <v>784</v>
      </c>
      <c r="F578" s="41">
        <v>2</v>
      </c>
      <c r="G578" s="41" t="s">
        <v>6</v>
      </c>
      <c r="H578" s="67">
        <v>126.77</v>
      </c>
      <c r="I578" s="80">
        <f t="shared" si="9"/>
        <v>253.54</v>
      </c>
      <c r="J578" s="43" t="s">
        <v>940</v>
      </c>
      <c r="K578" s="202">
        <v>0</v>
      </c>
      <c r="L578" s="14" t="s">
        <v>937</v>
      </c>
    </row>
    <row r="579" spans="1:13" ht="18" customHeight="1" x14ac:dyDescent="0.3">
      <c r="A579" s="45">
        <v>45385</v>
      </c>
      <c r="B579" s="22"/>
      <c r="C579" s="12" t="s">
        <v>21</v>
      </c>
      <c r="D579" s="36" t="s">
        <v>431</v>
      </c>
      <c r="E579" s="40" t="s">
        <v>338</v>
      </c>
      <c r="F579" s="41">
        <v>2</v>
      </c>
      <c r="G579" s="42" t="s">
        <v>3</v>
      </c>
      <c r="H579" s="80">
        <v>838</v>
      </c>
      <c r="I579" s="80">
        <f t="shared" si="9"/>
        <v>1676</v>
      </c>
      <c r="J579" s="42" t="s">
        <v>935</v>
      </c>
      <c r="K579" s="202">
        <v>33</v>
      </c>
      <c r="L579" s="14" t="s">
        <v>938</v>
      </c>
    </row>
    <row r="580" spans="1:13" ht="18" customHeight="1" x14ac:dyDescent="0.3">
      <c r="A580" s="45">
        <v>45385</v>
      </c>
      <c r="B580" s="36"/>
      <c r="C580" s="36" t="s">
        <v>774</v>
      </c>
      <c r="D580" s="48" t="s">
        <v>785</v>
      </c>
      <c r="E580" s="36" t="s">
        <v>307</v>
      </c>
      <c r="F580" s="41">
        <v>1</v>
      </c>
      <c r="G580" s="41" t="s">
        <v>20</v>
      </c>
      <c r="H580" s="67">
        <v>1150</v>
      </c>
      <c r="I580" s="80">
        <f t="shared" si="9"/>
        <v>1150</v>
      </c>
      <c r="J580" s="43" t="s">
        <v>940</v>
      </c>
      <c r="K580" s="202">
        <v>0</v>
      </c>
      <c r="L580" s="14" t="s">
        <v>937</v>
      </c>
      <c r="M580" s="98"/>
    </row>
    <row r="581" spans="1:13" s="3" customFormat="1" ht="18" customHeight="1" x14ac:dyDescent="0.3">
      <c r="A581" s="57">
        <v>45385</v>
      </c>
      <c r="B581" s="68">
        <v>23233</v>
      </c>
      <c r="C581" s="53" t="s">
        <v>343</v>
      </c>
      <c r="D581" s="53" t="s">
        <v>789</v>
      </c>
      <c r="E581" s="53" t="s">
        <v>786</v>
      </c>
      <c r="F581" s="54">
        <v>30</v>
      </c>
      <c r="G581" s="54" t="s">
        <v>6</v>
      </c>
      <c r="H581" s="58">
        <v>57.15</v>
      </c>
      <c r="I581" s="58">
        <f t="shared" si="9"/>
        <v>1714.5</v>
      </c>
      <c r="J581" s="54" t="s">
        <v>935</v>
      </c>
      <c r="K581" s="202">
        <v>77</v>
      </c>
      <c r="L581" s="14" t="s">
        <v>943</v>
      </c>
    </row>
    <row r="582" spans="1:13" ht="18" customHeight="1" x14ac:dyDescent="0.3">
      <c r="A582" s="45">
        <v>45385</v>
      </c>
      <c r="B582" s="36"/>
      <c r="C582" s="12" t="s">
        <v>74</v>
      </c>
      <c r="D582" s="36" t="s">
        <v>388</v>
      </c>
      <c r="E582" s="40" t="s">
        <v>338</v>
      </c>
      <c r="F582" s="41">
        <v>1</v>
      </c>
      <c r="G582" s="42" t="s">
        <v>3</v>
      </c>
      <c r="H582" s="80">
        <v>838</v>
      </c>
      <c r="I582" s="80">
        <f t="shared" si="9"/>
        <v>838</v>
      </c>
      <c r="J582" s="43" t="s">
        <v>940</v>
      </c>
      <c r="K582" s="202">
        <v>0</v>
      </c>
      <c r="L582" s="14" t="s">
        <v>937</v>
      </c>
    </row>
    <row r="583" spans="1:13" ht="18" customHeight="1" x14ac:dyDescent="0.3">
      <c r="A583" s="45">
        <v>45385</v>
      </c>
      <c r="B583" s="36"/>
      <c r="C583" s="12" t="s">
        <v>74</v>
      </c>
      <c r="D583" s="36" t="s">
        <v>331</v>
      </c>
      <c r="E583" s="40" t="s">
        <v>159</v>
      </c>
      <c r="F583" s="41">
        <v>1</v>
      </c>
      <c r="G583" s="42" t="s">
        <v>3</v>
      </c>
      <c r="H583" s="80">
        <v>1425</v>
      </c>
      <c r="I583" s="80">
        <f t="shared" si="9"/>
        <v>1425</v>
      </c>
      <c r="J583" s="43" t="s">
        <v>940</v>
      </c>
      <c r="K583" s="202">
        <v>0</v>
      </c>
      <c r="L583" s="14" t="s">
        <v>937</v>
      </c>
    </row>
    <row r="584" spans="1:13" ht="18" customHeight="1" x14ac:dyDescent="0.3">
      <c r="A584" s="45">
        <v>45385</v>
      </c>
      <c r="B584" s="36"/>
      <c r="C584" s="73" t="s">
        <v>788</v>
      </c>
      <c r="D584" s="48" t="s">
        <v>409</v>
      </c>
      <c r="E584" s="48" t="s">
        <v>110</v>
      </c>
      <c r="F584" s="46">
        <v>1</v>
      </c>
      <c r="G584" s="46" t="s">
        <v>0</v>
      </c>
      <c r="H584" s="59">
        <v>140</v>
      </c>
      <c r="I584" s="80">
        <f t="shared" si="9"/>
        <v>140</v>
      </c>
      <c r="J584" s="43" t="s">
        <v>940</v>
      </c>
      <c r="K584" s="202">
        <v>0</v>
      </c>
      <c r="L584" s="14" t="s">
        <v>937</v>
      </c>
    </row>
    <row r="585" spans="1:13" s="6" customFormat="1" ht="18" customHeight="1" x14ac:dyDescent="0.3">
      <c r="A585" s="30">
        <v>45385</v>
      </c>
      <c r="B585" s="71">
        <v>23232</v>
      </c>
      <c r="C585" s="267" t="s">
        <v>931</v>
      </c>
      <c r="D585" s="31" t="s">
        <v>342</v>
      </c>
      <c r="E585" s="31" t="s">
        <v>929</v>
      </c>
      <c r="F585" s="61">
        <v>46</v>
      </c>
      <c r="G585" s="61" t="s">
        <v>6</v>
      </c>
      <c r="H585" s="373">
        <f>4.64*8.4+6</f>
        <v>44.975999999999999</v>
      </c>
      <c r="I585" s="373">
        <f t="shared" si="9"/>
        <v>2068.8959999999997</v>
      </c>
      <c r="J585" s="61" t="s">
        <v>935</v>
      </c>
      <c r="K585" s="293">
        <v>80</v>
      </c>
      <c r="L585" s="294" t="s">
        <v>939</v>
      </c>
    </row>
    <row r="586" spans="1:13" s="6" customFormat="1" ht="18" customHeight="1" x14ac:dyDescent="0.3">
      <c r="A586" s="30">
        <v>45385</v>
      </c>
      <c r="B586" s="31"/>
      <c r="C586" s="267" t="s">
        <v>931</v>
      </c>
      <c r="D586" s="31" t="s">
        <v>787</v>
      </c>
      <c r="E586" s="20" t="s">
        <v>110</v>
      </c>
      <c r="F586" s="111">
        <v>5</v>
      </c>
      <c r="G586" s="271" t="s">
        <v>0</v>
      </c>
      <c r="H586" s="375">
        <v>235</v>
      </c>
      <c r="I586" s="373">
        <f t="shared" si="9"/>
        <v>1175</v>
      </c>
      <c r="J586" s="61" t="s">
        <v>935</v>
      </c>
      <c r="K586" s="299"/>
      <c r="L586" s="300"/>
    </row>
    <row r="587" spans="1:13" ht="18" customHeight="1" x14ac:dyDescent="0.3">
      <c r="A587" s="45">
        <v>45387</v>
      </c>
      <c r="B587" s="36"/>
      <c r="C587" s="251" t="s">
        <v>802</v>
      </c>
      <c r="D587" s="40" t="s">
        <v>275</v>
      </c>
      <c r="E587" s="44" t="s">
        <v>124</v>
      </c>
      <c r="F587" s="107">
        <v>22.8</v>
      </c>
      <c r="G587" s="255" t="s">
        <v>2</v>
      </c>
      <c r="H587" s="144">
        <v>180</v>
      </c>
      <c r="I587" s="80">
        <f t="shared" si="9"/>
        <v>4104</v>
      </c>
      <c r="J587" s="42" t="s">
        <v>935</v>
      </c>
      <c r="K587" s="232"/>
      <c r="L587" s="184" t="s">
        <v>948</v>
      </c>
    </row>
    <row r="588" spans="1:13" ht="18" customHeight="1" x14ac:dyDescent="0.3">
      <c r="A588" s="45">
        <v>45387</v>
      </c>
      <c r="B588" s="36"/>
      <c r="C588" s="251" t="s">
        <v>802</v>
      </c>
      <c r="D588" s="22" t="s">
        <v>320</v>
      </c>
      <c r="E588" s="12" t="s">
        <v>221</v>
      </c>
      <c r="F588" s="14">
        <v>1</v>
      </c>
      <c r="G588" s="14" t="s">
        <v>3</v>
      </c>
      <c r="H588" s="21">
        <v>530</v>
      </c>
      <c r="I588" s="80">
        <f t="shared" si="9"/>
        <v>530</v>
      </c>
      <c r="J588" s="42" t="s">
        <v>935</v>
      </c>
      <c r="K588" s="233"/>
      <c r="L588" s="186"/>
    </row>
    <row r="589" spans="1:13" ht="18" customHeight="1" x14ac:dyDescent="0.3">
      <c r="A589" s="45">
        <v>45387</v>
      </c>
      <c r="B589" s="36"/>
      <c r="C589" s="251" t="s">
        <v>802</v>
      </c>
      <c r="D589" s="92" t="s">
        <v>135</v>
      </c>
      <c r="E589" s="40" t="s">
        <v>366</v>
      </c>
      <c r="F589" s="42">
        <v>2</v>
      </c>
      <c r="G589" s="42" t="s">
        <v>13</v>
      </c>
      <c r="H589" s="80">
        <v>825</v>
      </c>
      <c r="I589" s="80">
        <f t="shared" si="9"/>
        <v>1650</v>
      </c>
      <c r="J589" s="42" t="s">
        <v>935</v>
      </c>
      <c r="K589" s="234"/>
      <c r="L589" s="188"/>
    </row>
    <row r="590" spans="1:13" ht="18" customHeight="1" x14ac:dyDescent="0.3">
      <c r="A590" s="45">
        <v>45387</v>
      </c>
      <c r="B590" s="69">
        <v>23237</v>
      </c>
      <c r="C590" s="251" t="s">
        <v>802</v>
      </c>
      <c r="D590" s="92" t="s">
        <v>303</v>
      </c>
      <c r="E590" s="40" t="s">
        <v>790</v>
      </c>
      <c r="F590" s="42">
        <v>10</v>
      </c>
      <c r="G590" s="42" t="s">
        <v>6</v>
      </c>
      <c r="H590" s="80">
        <v>34.71</v>
      </c>
      <c r="I590" s="80">
        <f t="shared" si="9"/>
        <v>347.1</v>
      </c>
      <c r="J590" s="42" t="s">
        <v>935</v>
      </c>
      <c r="K590" s="202">
        <v>16</v>
      </c>
      <c r="L590" s="14" t="s">
        <v>938</v>
      </c>
    </row>
    <row r="591" spans="1:13" ht="18" customHeight="1" x14ac:dyDescent="0.3">
      <c r="A591" s="45">
        <v>45387</v>
      </c>
      <c r="B591" s="36"/>
      <c r="C591" s="12" t="s">
        <v>284</v>
      </c>
      <c r="D591" s="40" t="s">
        <v>320</v>
      </c>
      <c r="E591" s="40" t="s">
        <v>221</v>
      </c>
      <c r="F591" s="41">
        <v>1</v>
      </c>
      <c r="G591" s="42" t="s">
        <v>3</v>
      </c>
      <c r="H591" s="80">
        <v>530</v>
      </c>
      <c r="I591" s="80">
        <f t="shared" si="9"/>
        <v>530</v>
      </c>
      <c r="J591" s="43" t="s">
        <v>940</v>
      </c>
      <c r="K591" s="202">
        <v>0</v>
      </c>
      <c r="L591" s="14" t="s">
        <v>937</v>
      </c>
    </row>
    <row r="592" spans="1:13" ht="18" customHeight="1" x14ac:dyDescent="0.3">
      <c r="A592" s="45">
        <v>45389</v>
      </c>
      <c r="B592" s="36"/>
      <c r="C592" s="36" t="s">
        <v>791</v>
      </c>
      <c r="D592" s="40" t="s">
        <v>742</v>
      </c>
      <c r="E592" s="85" t="s">
        <v>100</v>
      </c>
      <c r="F592" s="41">
        <v>2</v>
      </c>
      <c r="G592" s="41" t="s">
        <v>148</v>
      </c>
      <c r="H592" s="67">
        <v>638</v>
      </c>
      <c r="I592" s="80">
        <f t="shared" si="9"/>
        <v>1276</v>
      </c>
      <c r="J592" s="43" t="s">
        <v>940</v>
      </c>
      <c r="K592" s="202">
        <v>0</v>
      </c>
      <c r="L592" s="14" t="s">
        <v>937</v>
      </c>
    </row>
    <row r="593" spans="1:12" s="3" customFormat="1" ht="18" customHeight="1" x14ac:dyDescent="0.3">
      <c r="A593" s="57">
        <v>45389</v>
      </c>
      <c r="B593" s="68">
        <v>23240</v>
      </c>
      <c r="C593" s="146" t="s">
        <v>164</v>
      </c>
      <c r="D593" s="147" t="s">
        <v>175</v>
      </c>
      <c r="E593" s="53" t="s">
        <v>143</v>
      </c>
      <c r="F593" s="54">
        <v>3000</v>
      </c>
      <c r="G593" s="54" t="s">
        <v>2</v>
      </c>
      <c r="H593" s="58">
        <v>8</v>
      </c>
      <c r="I593" s="58">
        <f t="shared" si="9"/>
        <v>24000</v>
      </c>
      <c r="J593" s="54" t="s">
        <v>935</v>
      </c>
      <c r="K593" s="202">
        <v>0</v>
      </c>
      <c r="L593" s="14" t="s">
        <v>937</v>
      </c>
    </row>
    <row r="594" spans="1:12" ht="18" customHeight="1" x14ac:dyDescent="0.3">
      <c r="A594" s="45">
        <v>45389</v>
      </c>
      <c r="B594" s="36"/>
      <c r="C594" s="143" t="s">
        <v>321</v>
      </c>
      <c r="D594" s="40" t="s">
        <v>792</v>
      </c>
      <c r="E594" s="40" t="s">
        <v>256</v>
      </c>
      <c r="F594" s="41">
        <v>5</v>
      </c>
      <c r="G594" s="42" t="s">
        <v>20</v>
      </c>
      <c r="H594" s="80">
        <v>1147.5</v>
      </c>
      <c r="I594" s="80">
        <f t="shared" si="9"/>
        <v>5737.5</v>
      </c>
      <c r="J594" s="43" t="s">
        <v>940</v>
      </c>
      <c r="K594" s="202">
        <v>0</v>
      </c>
      <c r="L594" s="14" t="s">
        <v>937</v>
      </c>
    </row>
    <row r="595" spans="1:12" ht="18" customHeight="1" x14ac:dyDescent="0.3">
      <c r="A595" s="45">
        <v>45389</v>
      </c>
      <c r="B595" s="36"/>
      <c r="C595" s="40" t="s">
        <v>54</v>
      </c>
      <c r="D595" s="40" t="s">
        <v>792</v>
      </c>
      <c r="E595" s="40" t="s">
        <v>256</v>
      </c>
      <c r="F595" s="41">
        <v>5</v>
      </c>
      <c r="G595" s="42" t="s">
        <v>20</v>
      </c>
      <c r="H595" s="80">
        <v>1147.5</v>
      </c>
      <c r="I595" s="80">
        <f t="shared" si="9"/>
        <v>5737.5</v>
      </c>
      <c r="J595" s="43" t="s">
        <v>940</v>
      </c>
      <c r="K595" s="202">
        <v>0</v>
      </c>
      <c r="L595" s="14" t="s">
        <v>937</v>
      </c>
    </row>
    <row r="596" spans="1:12" ht="18" customHeight="1" x14ac:dyDescent="0.3">
      <c r="A596" s="45">
        <v>45390</v>
      </c>
      <c r="B596" s="36"/>
      <c r="C596" s="73" t="s">
        <v>41</v>
      </c>
      <c r="D596" s="40" t="s">
        <v>792</v>
      </c>
      <c r="E596" s="40" t="s">
        <v>256</v>
      </c>
      <c r="F596" s="41">
        <v>1</v>
      </c>
      <c r="G596" s="42" t="s">
        <v>20</v>
      </c>
      <c r="H596" s="80">
        <v>1147.5</v>
      </c>
      <c r="I596" s="80">
        <f t="shared" si="9"/>
        <v>1147.5</v>
      </c>
      <c r="J596" s="43" t="s">
        <v>940</v>
      </c>
      <c r="K596" s="202">
        <v>0</v>
      </c>
      <c r="L596" s="14" t="s">
        <v>937</v>
      </c>
    </row>
    <row r="597" spans="1:12" ht="18" customHeight="1" x14ac:dyDescent="0.3">
      <c r="A597" s="45">
        <v>45390</v>
      </c>
      <c r="B597" s="36"/>
      <c r="C597" s="73" t="s">
        <v>41</v>
      </c>
      <c r="D597" s="40" t="s">
        <v>792</v>
      </c>
      <c r="E597" s="40" t="s">
        <v>256</v>
      </c>
      <c r="F597" s="41">
        <v>1</v>
      </c>
      <c r="G597" s="42" t="s">
        <v>20</v>
      </c>
      <c r="H597" s="80">
        <v>1147.5</v>
      </c>
      <c r="I597" s="80">
        <f t="shared" si="9"/>
        <v>1147.5</v>
      </c>
      <c r="J597" s="43" t="s">
        <v>940</v>
      </c>
      <c r="K597" s="202">
        <v>0</v>
      </c>
      <c r="L597" s="14" t="s">
        <v>937</v>
      </c>
    </row>
    <row r="598" spans="1:12" ht="18" customHeight="1" x14ac:dyDescent="0.3">
      <c r="A598" s="45">
        <v>45390</v>
      </c>
      <c r="B598" s="36"/>
      <c r="C598" s="73" t="s">
        <v>61</v>
      </c>
      <c r="D598" s="40" t="s">
        <v>785</v>
      </c>
      <c r="E598" s="40" t="s">
        <v>793</v>
      </c>
      <c r="F598" s="42">
        <v>1</v>
      </c>
      <c r="G598" s="42" t="s">
        <v>20</v>
      </c>
      <c r="H598" s="80">
        <v>1150</v>
      </c>
      <c r="I598" s="80">
        <f t="shared" si="9"/>
        <v>1150</v>
      </c>
      <c r="J598" s="43" t="s">
        <v>940</v>
      </c>
      <c r="K598" s="202">
        <v>0</v>
      </c>
      <c r="L598" s="14" t="s">
        <v>937</v>
      </c>
    </row>
    <row r="599" spans="1:12" ht="18" customHeight="1" x14ac:dyDescent="0.3">
      <c r="A599" s="45">
        <v>45390</v>
      </c>
      <c r="B599" s="36"/>
      <c r="C599" s="12" t="s">
        <v>104</v>
      </c>
      <c r="D599" s="40" t="s">
        <v>792</v>
      </c>
      <c r="E599" s="40" t="s">
        <v>794</v>
      </c>
      <c r="F599" s="41">
        <v>1</v>
      </c>
      <c r="G599" s="42" t="s">
        <v>20</v>
      </c>
      <c r="H599" s="80">
        <v>1147.5</v>
      </c>
      <c r="I599" s="80">
        <f t="shared" si="9"/>
        <v>1147.5</v>
      </c>
      <c r="J599" s="42" t="s">
        <v>935</v>
      </c>
      <c r="K599" s="202">
        <v>132</v>
      </c>
      <c r="L599" s="14" t="s">
        <v>943</v>
      </c>
    </row>
    <row r="600" spans="1:12" ht="18" customHeight="1" x14ac:dyDescent="0.3">
      <c r="A600" s="45">
        <v>45390</v>
      </c>
      <c r="B600" s="69">
        <v>23245</v>
      </c>
      <c r="C600" s="36" t="s">
        <v>145</v>
      </c>
      <c r="D600" s="40" t="s">
        <v>122</v>
      </c>
      <c r="E600" s="36" t="s">
        <v>333</v>
      </c>
      <c r="F600" s="41">
        <v>10.8</v>
      </c>
      <c r="G600" s="42" t="s">
        <v>2</v>
      </c>
      <c r="H600" s="80">
        <v>180</v>
      </c>
      <c r="I600" s="80">
        <f t="shared" si="9"/>
        <v>1944.0000000000002</v>
      </c>
      <c r="J600" s="180" t="s">
        <v>935</v>
      </c>
      <c r="K600" s="202">
        <v>100</v>
      </c>
      <c r="L600" s="14" t="s">
        <v>939</v>
      </c>
    </row>
    <row r="601" spans="1:12" ht="18" customHeight="1" x14ac:dyDescent="0.3">
      <c r="A601" s="45">
        <v>45390</v>
      </c>
      <c r="B601" s="36"/>
      <c r="C601" s="40" t="s">
        <v>119</v>
      </c>
      <c r="D601" s="36" t="s">
        <v>795</v>
      </c>
      <c r="E601" s="40" t="s">
        <v>338</v>
      </c>
      <c r="F601" s="41">
        <v>1</v>
      </c>
      <c r="G601" s="42" t="s">
        <v>3</v>
      </c>
      <c r="H601" s="80">
        <v>838</v>
      </c>
      <c r="I601" s="80">
        <f t="shared" si="9"/>
        <v>838</v>
      </c>
      <c r="J601" s="42" t="s">
        <v>935</v>
      </c>
      <c r="K601" s="202">
        <v>29</v>
      </c>
      <c r="L601" s="14" t="s">
        <v>938</v>
      </c>
    </row>
    <row r="602" spans="1:12" ht="18" customHeight="1" x14ac:dyDescent="0.3">
      <c r="A602" s="45">
        <v>45391</v>
      </c>
      <c r="B602" s="83">
        <v>23247</v>
      </c>
      <c r="C602" s="40" t="s">
        <v>413</v>
      </c>
      <c r="D602" s="40" t="s">
        <v>265</v>
      </c>
      <c r="E602" s="40" t="s">
        <v>796</v>
      </c>
      <c r="F602" s="42">
        <v>30</v>
      </c>
      <c r="G602" s="42" t="s">
        <v>12</v>
      </c>
      <c r="H602" s="80">
        <v>102</v>
      </c>
      <c r="I602" s="80">
        <f t="shared" ref="I602:I666" si="10">F602*H602</f>
        <v>3060</v>
      </c>
      <c r="J602" s="42" t="s">
        <v>935</v>
      </c>
      <c r="K602" s="190">
        <v>162</v>
      </c>
      <c r="L602" s="184" t="s">
        <v>948</v>
      </c>
    </row>
    <row r="603" spans="1:12" ht="18" customHeight="1" x14ac:dyDescent="0.3">
      <c r="A603" s="45">
        <v>45391</v>
      </c>
      <c r="B603" s="83">
        <v>23247</v>
      </c>
      <c r="C603" s="40" t="s">
        <v>413</v>
      </c>
      <c r="D603" s="40" t="s">
        <v>414</v>
      </c>
      <c r="E603" s="40" t="s">
        <v>796</v>
      </c>
      <c r="F603" s="42">
        <v>30</v>
      </c>
      <c r="G603" s="42" t="s">
        <v>12</v>
      </c>
      <c r="H603" s="80">
        <v>97</v>
      </c>
      <c r="I603" s="80">
        <f t="shared" si="10"/>
        <v>2910</v>
      </c>
      <c r="J603" s="42" t="s">
        <v>935</v>
      </c>
      <c r="K603" s="192"/>
      <c r="L603" s="188"/>
    </row>
    <row r="604" spans="1:12" ht="18" customHeight="1" x14ac:dyDescent="0.3">
      <c r="A604" s="49">
        <v>45391</v>
      </c>
      <c r="B604" s="149">
        <v>23248</v>
      </c>
      <c r="C604" s="47" t="s">
        <v>62</v>
      </c>
      <c r="D604" s="48" t="s">
        <v>342</v>
      </c>
      <c r="E604" s="48" t="s">
        <v>143</v>
      </c>
      <c r="F604" s="46">
        <v>50</v>
      </c>
      <c r="G604" s="46" t="s">
        <v>2</v>
      </c>
      <c r="H604" s="59">
        <v>8.4</v>
      </c>
      <c r="I604" s="80">
        <f t="shared" si="10"/>
        <v>420</v>
      </c>
      <c r="J604" s="46" t="s">
        <v>935</v>
      </c>
      <c r="K604" s="190">
        <v>200</v>
      </c>
      <c r="L604" s="184" t="s">
        <v>939</v>
      </c>
    </row>
    <row r="605" spans="1:12" ht="18" customHeight="1" x14ac:dyDescent="0.3">
      <c r="A605" s="49">
        <v>45391</v>
      </c>
      <c r="B605" s="48"/>
      <c r="C605" s="47" t="s">
        <v>62</v>
      </c>
      <c r="D605" s="40" t="s">
        <v>797</v>
      </c>
      <c r="E605" s="40" t="s">
        <v>124</v>
      </c>
      <c r="F605" s="41">
        <v>22.8</v>
      </c>
      <c r="G605" s="42" t="s">
        <v>2</v>
      </c>
      <c r="H605" s="80">
        <v>180</v>
      </c>
      <c r="I605" s="80">
        <f t="shared" si="10"/>
        <v>4104</v>
      </c>
      <c r="J605" s="42" t="s">
        <v>935</v>
      </c>
      <c r="K605" s="192"/>
      <c r="L605" s="188"/>
    </row>
    <row r="606" spans="1:12" ht="18" customHeight="1" x14ac:dyDescent="0.3">
      <c r="A606" s="66">
        <v>45391</v>
      </c>
      <c r="B606" s="83">
        <v>23249</v>
      </c>
      <c r="C606" s="44" t="s">
        <v>7</v>
      </c>
      <c r="D606" s="40" t="s">
        <v>136</v>
      </c>
      <c r="E606" s="40" t="s">
        <v>798</v>
      </c>
      <c r="F606" s="42">
        <v>10</v>
      </c>
      <c r="G606" s="42" t="s">
        <v>12</v>
      </c>
      <c r="H606" s="80">
        <v>49</v>
      </c>
      <c r="I606" s="80">
        <f t="shared" si="10"/>
        <v>490</v>
      </c>
      <c r="J606" s="42" t="s">
        <v>935</v>
      </c>
      <c r="K606" s="198">
        <v>330</v>
      </c>
      <c r="L606" s="303" t="s">
        <v>939</v>
      </c>
    </row>
    <row r="607" spans="1:12" ht="18" customHeight="1" x14ac:dyDescent="0.3">
      <c r="A607" s="45">
        <v>45391</v>
      </c>
      <c r="B607" s="40"/>
      <c r="C607" s="12" t="s">
        <v>7</v>
      </c>
      <c r="D607" s="40" t="s">
        <v>797</v>
      </c>
      <c r="E607" s="40" t="s">
        <v>339</v>
      </c>
      <c r="F607" s="41">
        <v>7.5</v>
      </c>
      <c r="G607" s="42" t="s">
        <v>2</v>
      </c>
      <c r="H607" s="80">
        <v>180</v>
      </c>
      <c r="I607" s="80">
        <f t="shared" si="10"/>
        <v>1350</v>
      </c>
      <c r="J607" s="42" t="s">
        <v>935</v>
      </c>
      <c r="K607" s="199"/>
      <c r="L607" s="376"/>
    </row>
    <row r="608" spans="1:12" ht="18" customHeight="1" x14ac:dyDescent="0.3">
      <c r="A608" s="45">
        <v>45391</v>
      </c>
      <c r="B608" s="40"/>
      <c r="C608" s="12" t="s">
        <v>7</v>
      </c>
      <c r="D608" s="36" t="s">
        <v>799</v>
      </c>
      <c r="E608" s="40" t="s">
        <v>120</v>
      </c>
      <c r="F608" s="41">
        <v>15</v>
      </c>
      <c r="G608" s="42" t="s">
        <v>2</v>
      </c>
      <c r="H608" s="80">
        <v>397.8</v>
      </c>
      <c r="I608" s="80">
        <f t="shared" si="10"/>
        <v>5967</v>
      </c>
      <c r="J608" s="42" t="s">
        <v>935</v>
      </c>
      <c r="K608" s="199"/>
      <c r="L608" s="376"/>
    </row>
    <row r="609" spans="1:12" ht="18" customHeight="1" x14ac:dyDescent="0.3">
      <c r="A609" s="45">
        <v>45391</v>
      </c>
      <c r="B609" s="40"/>
      <c r="C609" s="12" t="s">
        <v>7</v>
      </c>
      <c r="D609" s="36" t="s">
        <v>800</v>
      </c>
      <c r="E609" s="40" t="s">
        <v>159</v>
      </c>
      <c r="F609" s="41">
        <v>1</v>
      </c>
      <c r="G609" s="42" t="s">
        <v>3</v>
      </c>
      <c r="H609" s="80">
        <v>1425</v>
      </c>
      <c r="I609" s="80">
        <f t="shared" si="10"/>
        <v>1425</v>
      </c>
      <c r="J609" s="46" t="s">
        <v>935</v>
      </c>
      <c r="K609" s="200"/>
      <c r="L609" s="304"/>
    </row>
    <row r="610" spans="1:12" ht="18" customHeight="1" x14ac:dyDescent="0.3">
      <c r="A610" s="45">
        <v>45391</v>
      </c>
      <c r="B610" s="83">
        <v>23250</v>
      </c>
      <c r="C610" s="12" t="s">
        <v>717</v>
      </c>
      <c r="D610" s="40" t="s">
        <v>84</v>
      </c>
      <c r="E610" s="40" t="s">
        <v>149</v>
      </c>
      <c r="F610" s="41">
        <v>10.4</v>
      </c>
      <c r="G610" s="42" t="s">
        <v>2</v>
      </c>
      <c r="H610" s="80">
        <v>397.8</v>
      </c>
      <c r="I610" s="80">
        <f t="shared" si="10"/>
        <v>4137.12</v>
      </c>
      <c r="J610" s="42" t="s">
        <v>935</v>
      </c>
      <c r="K610" s="202">
        <v>140</v>
      </c>
      <c r="L610" s="14" t="s">
        <v>939</v>
      </c>
    </row>
    <row r="611" spans="1:12" ht="18" customHeight="1" x14ac:dyDescent="0.3">
      <c r="A611" s="45">
        <v>45391</v>
      </c>
      <c r="B611" s="40"/>
      <c r="C611" s="12" t="s">
        <v>316</v>
      </c>
      <c r="D611" s="40" t="s">
        <v>797</v>
      </c>
      <c r="E611" s="44" t="s">
        <v>120</v>
      </c>
      <c r="F611" s="41">
        <v>15</v>
      </c>
      <c r="G611" s="42" t="s">
        <v>2</v>
      </c>
      <c r="H611" s="80">
        <v>180</v>
      </c>
      <c r="I611" s="80">
        <f t="shared" si="10"/>
        <v>2700</v>
      </c>
      <c r="J611" s="42" t="s">
        <v>935</v>
      </c>
      <c r="K611" s="190">
        <v>270</v>
      </c>
      <c r="L611" s="184" t="s">
        <v>939</v>
      </c>
    </row>
    <row r="612" spans="1:12" ht="18" customHeight="1" x14ac:dyDescent="0.3">
      <c r="A612" s="45">
        <v>45391</v>
      </c>
      <c r="B612" s="40"/>
      <c r="C612" s="36" t="s">
        <v>161</v>
      </c>
      <c r="D612" s="40" t="s">
        <v>801</v>
      </c>
      <c r="E612" s="40" t="s">
        <v>133</v>
      </c>
      <c r="F612" s="41">
        <v>2</v>
      </c>
      <c r="G612" s="42" t="s">
        <v>13</v>
      </c>
      <c r="H612" s="80">
        <v>825</v>
      </c>
      <c r="I612" s="80">
        <f t="shared" si="10"/>
        <v>1650</v>
      </c>
      <c r="J612" s="46" t="s">
        <v>935</v>
      </c>
      <c r="K612" s="192"/>
      <c r="L612" s="188"/>
    </row>
    <row r="613" spans="1:12" ht="18" customHeight="1" x14ac:dyDescent="0.3">
      <c r="A613" s="45">
        <v>45392</v>
      </c>
      <c r="B613" s="40"/>
      <c r="C613" s="12" t="s">
        <v>804</v>
      </c>
      <c r="D613" s="36" t="s">
        <v>800</v>
      </c>
      <c r="E613" s="40" t="s">
        <v>159</v>
      </c>
      <c r="F613" s="41">
        <v>1</v>
      </c>
      <c r="G613" s="42" t="s">
        <v>3</v>
      </c>
      <c r="H613" s="42">
        <v>1425</v>
      </c>
      <c r="I613" s="80">
        <f t="shared" si="10"/>
        <v>1425</v>
      </c>
      <c r="J613" s="46" t="s">
        <v>935</v>
      </c>
      <c r="K613" s="202">
        <v>19</v>
      </c>
      <c r="L613" s="14" t="s">
        <v>938</v>
      </c>
    </row>
    <row r="614" spans="1:12" ht="18" customHeight="1" x14ac:dyDescent="0.3">
      <c r="A614" s="45">
        <v>45392</v>
      </c>
      <c r="B614" s="83">
        <v>23253</v>
      </c>
      <c r="C614" s="73" t="s">
        <v>555</v>
      </c>
      <c r="D614" s="40" t="s">
        <v>84</v>
      </c>
      <c r="E614" s="40" t="s">
        <v>805</v>
      </c>
      <c r="F614" s="41">
        <v>10.8</v>
      </c>
      <c r="G614" s="42" t="s">
        <v>2</v>
      </c>
      <c r="H614" s="42">
        <v>397.8</v>
      </c>
      <c r="I614" s="80">
        <f t="shared" si="10"/>
        <v>4296.2400000000007</v>
      </c>
      <c r="J614" s="42" t="s">
        <v>935</v>
      </c>
      <c r="K614" s="202">
        <v>110</v>
      </c>
      <c r="L614" s="14" t="s">
        <v>939</v>
      </c>
    </row>
    <row r="615" spans="1:12" ht="18" customHeight="1" x14ac:dyDescent="0.3">
      <c r="A615" s="45">
        <v>45392</v>
      </c>
      <c r="B615" s="83">
        <v>23254</v>
      </c>
      <c r="C615" s="12" t="s">
        <v>281</v>
      </c>
      <c r="D615" s="36" t="s">
        <v>84</v>
      </c>
      <c r="E615" s="254" t="s">
        <v>430</v>
      </c>
      <c r="F615" s="41">
        <v>17</v>
      </c>
      <c r="G615" s="42" t="s">
        <v>2</v>
      </c>
      <c r="H615" s="42">
        <v>397.8</v>
      </c>
      <c r="I615" s="80">
        <f t="shared" si="10"/>
        <v>6762.6</v>
      </c>
      <c r="J615" s="46" t="s">
        <v>942</v>
      </c>
      <c r="K615" s="195">
        <v>150</v>
      </c>
      <c r="L615" s="12" t="s">
        <v>939</v>
      </c>
    </row>
    <row r="616" spans="1:12" ht="18" customHeight="1" x14ac:dyDescent="0.3">
      <c r="A616" s="45">
        <v>45393</v>
      </c>
      <c r="B616" s="40"/>
      <c r="C616" s="85" t="s">
        <v>61</v>
      </c>
      <c r="D616" s="40" t="s">
        <v>785</v>
      </c>
      <c r="E616" s="40" t="s">
        <v>664</v>
      </c>
      <c r="F616" s="42">
        <v>1</v>
      </c>
      <c r="G616" s="42" t="s">
        <v>20</v>
      </c>
      <c r="H616" s="42">
        <v>1150</v>
      </c>
      <c r="I616" s="80">
        <f t="shared" si="10"/>
        <v>1150</v>
      </c>
      <c r="J616" s="43" t="s">
        <v>940</v>
      </c>
      <c r="K616" s="202">
        <v>0</v>
      </c>
      <c r="L616" s="14" t="s">
        <v>937</v>
      </c>
    </row>
    <row r="617" spans="1:12" ht="18" customHeight="1" x14ac:dyDescent="0.3">
      <c r="A617" s="45">
        <v>45393</v>
      </c>
      <c r="B617" s="83">
        <v>23255</v>
      </c>
      <c r="C617" s="40" t="s">
        <v>299</v>
      </c>
      <c r="D617" s="36" t="s">
        <v>125</v>
      </c>
      <c r="E617" s="40" t="s">
        <v>5</v>
      </c>
      <c r="F617" s="42">
        <v>19</v>
      </c>
      <c r="G617" s="41" t="s">
        <v>4</v>
      </c>
      <c r="H617" s="41">
        <v>45.9</v>
      </c>
      <c r="I617" s="80">
        <f t="shared" si="10"/>
        <v>872.1</v>
      </c>
      <c r="J617" s="326" t="s">
        <v>940</v>
      </c>
      <c r="K617" s="202">
        <v>0</v>
      </c>
      <c r="L617" s="14" t="s">
        <v>937</v>
      </c>
    </row>
    <row r="618" spans="1:12" ht="18" customHeight="1" x14ac:dyDescent="0.3">
      <c r="A618" s="45">
        <v>45393</v>
      </c>
      <c r="B618" s="40"/>
      <c r="C618" s="40" t="s">
        <v>299</v>
      </c>
      <c r="D618" s="75" t="s">
        <v>669</v>
      </c>
      <c r="E618" s="36" t="s">
        <v>668</v>
      </c>
      <c r="F618" s="41">
        <v>3</v>
      </c>
      <c r="G618" s="42" t="s">
        <v>29</v>
      </c>
      <c r="H618" s="42">
        <v>87</v>
      </c>
      <c r="I618" s="80">
        <f t="shared" si="10"/>
        <v>261</v>
      </c>
      <c r="J618" s="326" t="s">
        <v>940</v>
      </c>
      <c r="K618" s="202">
        <v>0</v>
      </c>
      <c r="L618" s="14" t="s">
        <v>937</v>
      </c>
    </row>
    <row r="619" spans="1:12" ht="18" customHeight="1" x14ac:dyDescent="0.3">
      <c r="A619" s="45">
        <v>45393</v>
      </c>
      <c r="B619" s="40"/>
      <c r="C619" s="40" t="s">
        <v>821</v>
      </c>
      <c r="D619" s="40" t="s">
        <v>797</v>
      </c>
      <c r="E619" s="63" t="s">
        <v>806</v>
      </c>
      <c r="F619" s="41">
        <v>10.4</v>
      </c>
      <c r="G619" s="42" t="s">
        <v>2</v>
      </c>
      <c r="H619" s="42">
        <v>180</v>
      </c>
      <c r="I619" s="80">
        <f t="shared" si="10"/>
        <v>1872</v>
      </c>
      <c r="J619" s="42" t="s">
        <v>935</v>
      </c>
      <c r="K619" s="195">
        <v>110</v>
      </c>
      <c r="L619" s="12" t="s">
        <v>939</v>
      </c>
    </row>
    <row r="620" spans="1:12" ht="18" customHeight="1" x14ac:dyDescent="0.3">
      <c r="A620" s="45">
        <v>45393</v>
      </c>
      <c r="B620" s="83">
        <v>23256</v>
      </c>
      <c r="C620" s="73" t="s">
        <v>389</v>
      </c>
      <c r="D620" s="40" t="s">
        <v>342</v>
      </c>
      <c r="E620" s="40" t="s">
        <v>807</v>
      </c>
      <c r="F620" s="41">
        <v>42</v>
      </c>
      <c r="G620" s="42" t="s">
        <v>6</v>
      </c>
      <c r="H620" s="42">
        <f>3.048*8.4+6</f>
        <v>31.603200000000001</v>
      </c>
      <c r="I620" s="80">
        <f t="shared" si="10"/>
        <v>1327.3344</v>
      </c>
      <c r="J620" s="42" t="s">
        <v>935</v>
      </c>
      <c r="K620" s="198">
        <v>100</v>
      </c>
      <c r="L620" s="184" t="s">
        <v>939</v>
      </c>
    </row>
    <row r="621" spans="1:12" ht="18" customHeight="1" x14ac:dyDescent="0.3">
      <c r="A621" s="45">
        <v>45393</v>
      </c>
      <c r="B621" s="83">
        <v>23256</v>
      </c>
      <c r="C621" s="73" t="s">
        <v>389</v>
      </c>
      <c r="D621" s="40" t="s">
        <v>342</v>
      </c>
      <c r="E621" s="40" t="s">
        <v>808</v>
      </c>
      <c r="F621" s="41">
        <v>42</v>
      </c>
      <c r="G621" s="42" t="s">
        <v>6</v>
      </c>
      <c r="H621" s="42">
        <f>5.436*8.4+6</f>
        <v>51.662399999999998</v>
      </c>
      <c r="I621" s="80">
        <f t="shared" si="10"/>
        <v>2169.8208</v>
      </c>
      <c r="J621" s="42" t="s">
        <v>935</v>
      </c>
      <c r="K621" s="199"/>
      <c r="L621" s="186"/>
    </row>
    <row r="622" spans="1:12" ht="18" customHeight="1" x14ac:dyDescent="0.3">
      <c r="A622" s="45">
        <v>45393</v>
      </c>
      <c r="B622" s="83">
        <v>23256</v>
      </c>
      <c r="C622" s="73" t="s">
        <v>389</v>
      </c>
      <c r="D622" s="40" t="s">
        <v>342</v>
      </c>
      <c r="E622" s="40" t="s">
        <v>809</v>
      </c>
      <c r="F622" s="41">
        <v>24</v>
      </c>
      <c r="G622" s="42" t="s">
        <v>6</v>
      </c>
      <c r="H622" s="42">
        <f>2.87*8.4+6</f>
        <v>30.108000000000001</v>
      </c>
      <c r="I622" s="80">
        <f t="shared" si="10"/>
        <v>722.59199999999998</v>
      </c>
      <c r="J622" s="42" t="s">
        <v>935</v>
      </c>
      <c r="K622" s="199"/>
      <c r="L622" s="186"/>
    </row>
    <row r="623" spans="1:12" ht="18" customHeight="1" x14ac:dyDescent="0.3">
      <c r="A623" s="45">
        <v>45393</v>
      </c>
      <c r="B623" s="83">
        <v>23256</v>
      </c>
      <c r="C623" s="73" t="s">
        <v>389</v>
      </c>
      <c r="D623" s="40" t="s">
        <v>115</v>
      </c>
      <c r="E623" s="40" t="s">
        <v>810</v>
      </c>
      <c r="F623" s="41">
        <v>13</v>
      </c>
      <c r="G623" s="42" t="s">
        <v>6</v>
      </c>
      <c r="H623" s="42">
        <f>0.787*16+6</f>
        <v>18.591999999999999</v>
      </c>
      <c r="I623" s="80">
        <f t="shared" si="10"/>
        <v>241.69599999999997</v>
      </c>
      <c r="J623" s="42" t="s">
        <v>935</v>
      </c>
      <c r="K623" s="199"/>
      <c r="L623" s="186"/>
    </row>
    <row r="624" spans="1:12" ht="18" customHeight="1" x14ac:dyDescent="0.3">
      <c r="A624" s="45">
        <v>45393</v>
      </c>
      <c r="B624" s="83">
        <v>23256</v>
      </c>
      <c r="C624" s="73" t="s">
        <v>389</v>
      </c>
      <c r="D624" s="40" t="s">
        <v>115</v>
      </c>
      <c r="E624" s="40" t="s">
        <v>811</v>
      </c>
      <c r="F624" s="41">
        <v>13</v>
      </c>
      <c r="G624" s="42" t="s">
        <v>6</v>
      </c>
      <c r="H624" s="42">
        <f>1.219*16+6</f>
        <v>25.504000000000001</v>
      </c>
      <c r="I624" s="80">
        <f t="shared" si="10"/>
        <v>331.55200000000002</v>
      </c>
      <c r="J624" s="42" t="s">
        <v>935</v>
      </c>
      <c r="K624" s="199"/>
      <c r="L624" s="186"/>
    </row>
    <row r="625" spans="1:12" ht="18" customHeight="1" x14ac:dyDescent="0.3">
      <c r="A625" s="45">
        <v>45393</v>
      </c>
      <c r="B625" s="83">
        <v>23256</v>
      </c>
      <c r="C625" s="73" t="s">
        <v>389</v>
      </c>
      <c r="D625" s="40" t="s">
        <v>115</v>
      </c>
      <c r="E625" s="40" t="s">
        <v>812</v>
      </c>
      <c r="F625" s="41">
        <v>13</v>
      </c>
      <c r="G625" s="42" t="s">
        <v>6</v>
      </c>
      <c r="H625" s="42">
        <f>3.073*16+6</f>
        <v>55.167999999999999</v>
      </c>
      <c r="I625" s="80">
        <f t="shared" si="10"/>
        <v>717.18399999999997</v>
      </c>
      <c r="J625" s="42" t="s">
        <v>935</v>
      </c>
      <c r="K625" s="199"/>
      <c r="L625" s="186"/>
    </row>
    <row r="626" spans="1:12" ht="18" customHeight="1" x14ac:dyDescent="0.3">
      <c r="A626" s="45">
        <v>45393</v>
      </c>
      <c r="B626" s="83">
        <v>23256</v>
      </c>
      <c r="C626" s="73" t="s">
        <v>389</v>
      </c>
      <c r="D626" s="40" t="s">
        <v>156</v>
      </c>
      <c r="E626" s="40" t="s">
        <v>813</v>
      </c>
      <c r="F626" s="41">
        <v>2</v>
      </c>
      <c r="G626" s="42" t="s">
        <v>6</v>
      </c>
      <c r="H626" s="42">
        <v>24.51</v>
      </c>
      <c r="I626" s="80">
        <f t="shared" si="10"/>
        <v>49.02</v>
      </c>
      <c r="J626" s="42" t="s">
        <v>935</v>
      </c>
      <c r="K626" s="199"/>
      <c r="L626" s="186"/>
    </row>
    <row r="627" spans="1:12" ht="18" customHeight="1" x14ac:dyDescent="0.3">
      <c r="A627" s="45">
        <v>45393</v>
      </c>
      <c r="B627" s="83">
        <v>23256</v>
      </c>
      <c r="C627" s="73" t="s">
        <v>389</v>
      </c>
      <c r="D627" s="40" t="s">
        <v>156</v>
      </c>
      <c r="E627" s="40" t="s">
        <v>814</v>
      </c>
      <c r="F627" s="41">
        <v>12</v>
      </c>
      <c r="G627" s="42" t="s">
        <v>6</v>
      </c>
      <c r="H627" s="42">
        <v>33.85</v>
      </c>
      <c r="I627" s="80">
        <f t="shared" si="10"/>
        <v>406.20000000000005</v>
      </c>
      <c r="J627" s="42" t="s">
        <v>935</v>
      </c>
      <c r="K627" s="199"/>
      <c r="L627" s="186"/>
    </row>
    <row r="628" spans="1:12" ht="18" customHeight="1" x14ac:dyDescent="0.3">
      <c r="A628" s="45">
        <v>45393</v>
      </c>
      <c r="B628" s="83">
        <v>23256</v>
      </c>
      <c r="C628" s="73" t="s">
        <v>389</v>
      </c>
      <c r="D628" s="40" t="s">
        <v>156</v>
      </c>
      <c r="E628" s="40" t="s">
        <v>815</v>
      </c>
      <c r="F628" s="41">
        <v>7</v>
      </c>
      <c r="G628" s="42" t="s">
        <v>6</v>
      </c>
      <c r="H628" s="42">
        <v>27.7</v>
      </c>
      <c r="I628" s="80">
        <f t="shared" si="10"/>
        <v>193.9</v>
      </c>
      <c r="J628" s="42" t="s">
        <v>935</v>
      </c>
      <c r="K628" s="199"/>
      <c r="L628" s="186"/>
    </row>
    <row r="629" spans="1:12" ht="18" customHeight="1" x14ac:dyDescent="0.3">
      <c r="A629" s="45">
        <v>45393</v>
      </c>
      <c r="B629" s="83">
        <v>23256</v>
      </c>
      <c r="C629" s="73" t="s">
        <v>389</v>
      </c>
      <c r="D629" s="40" t="s">
        <v>351</v>
      </c>
      <c r="E629" s="40" t="s">
        <v>816</v>
      </c>
      <c r="F629" s="41">
        <v>3</v>
      </c>
      <c r="G629" s="42" t="s">
        <v>6</v>
      </c>
      <c r="H629" s="42">
        <f>3.175*15+6</f>
        <v>53.625</v>
      </c>
      <c r="I629" s="80">
        <f t="shared" si="10"/>
        <v>160.875</v>
      </c>
      <c r="J629" s="42" t="s">
        <v>935</v>
      </c>
      <c r="K629" s="199"/>
      <c r="L629" s="186"/>
    </row>
    <row r="630" spans="1:12" ht="18" customHeight="1" x14ac:dyDescent="0.3">
      <c r="A630" s="45">
        <v>45393</v>
      </c>
      <c r="B630" s="83">
        <v>23256</v>
      </c>
      <c r="C630" s="73" t="s">
        <v>389</v>
      </c>
      <c r="D630" s="40" t="s">
        <v>351</v>
      </c>
      <c r="E630" s="40" t="s">
        <v>817</v>
      </c>
      <c r="F630" s="41">
        <v>2</v>
      </c>
      <c r="G630" s="42" t="s">
        <v>6</v>
      </c>
      <c r="H630" s="42">
        <f>2.667*15+6</f>
        <v>46.004999999999995</v>
      </c>
      <c r="I630" s="80">
        <f t="shared" si="10"/>
        <v>92.009999999999991</v>
      </c>
      <c r="J630" s="42" t="s">
        <v>935</v>
      </c>
      <c r="K630" s="199"/>
      <c r="L630" s="186"/>
    </row>
    <row r="631" spans="1:12" ht="18" customHeight="1" x14ac:dyDescent="0.3">
      <c r="A631" s="45">
        <v>45393</v>
      </c>
      <c r="B631" s="83">
        <v>23256</v>
      </c>
      <c r="C631" s="73" t="s">
        <v>389</v>
      </c>
      <c r="D631" s="40" t="s">
        <v>125</v>
      </c>
      <c r="E631" s="40" t="s">
        <v>818</v>
      </c>
      <c r="F631" s="41">
        <v>36</v>
      </c>
      <c r="G631" s="42" t="s">
        <v>6</v>
      </c>
      <c r="H631" s="42">
        <v>25.925000000000001</v>
      </c>
      <c r="I631" s="80">
        <f t="shared" si="10"/>
        <v>933.30000000000007</v>
      </c>
      <c r="J631" s="42" t="s">
        <v>935</v>
      </c>
      <c r="K631" s="199"/>
      <c r="L631" s="186"/>
    </row>
    <row r="632" spans="1:12" ht="18" customHeight="1" x14ac:dyDescent="0.3">
      <c r="A632" s="45">
        <v>45393</v>
      </c>
      <c r="B632" s="40"/>
      <c r="C632" s="73" t="s">
        <v>389</v>
      </c>
      <c r="D632" s="75" t="s">
        <v>669</v>
      </c>
      <c r="E632" s="36" t="s">
        <v>668</v>
      </c>
      <c r="F632" s="41">
        <v>2</v>
      </c>
      <c r="G632" s="42" t="s">
        <v>29</v>
      </c>
      <c r="H632" s="42">
        <v>87</v>
      </c>
      <c r="I632" s="80">
        <f t="shared" si="10"/>
        <v>174</v>
      </c>
      <c r="J632" s="42" t="s">
        <v>935</v>
      </c>
      <c r="K632" s="200"/>
      <c r="L632" s="188"/>
    </row>
    <row r="633" spans="1:12" ht="18" customHeight="1" x14ac:dyDescent="0.3">
      <c r="A633" s="45">
        <v>45393</v>
      </c>
      <c r="B633" s="40"/>
      <c r="C633" s="73" t="s">
        <v>315</v>
      </c>
      <c r="D633" s="36" t="s">
        <v>799</v>
      </c>
      <c r="E633" s="40" t="s">
        <v>240</v>
      </c>
      <c r="F633" s="41">
        <v>15.2</v>
      </c>
      <c r="G633" s="42" t="s">
        <v>2</v>
      </c>
      <c r="H633" s="42">
        <v>397.8</v>
      </c>
      <c r="I633" s="80">
        <f t="shared" si="10"/>
        <v>6046.5599999999995</v>
      </c>
      <c r="J633" s="42" t="s">
        <v>935</v>
      </c>
      <c r="K633" s="195">
        <v>200</v>
      </c>
      <c r="L633" s="12" t="s">
        <v>939</v>
      </c>
    </row>
    <row r="634" spans="1:12" s="4" customFormat="1" ht="18" customHeight="1" x14ac:dyDescent="0.3">
      <c r="A634" s="64">
        <v>45393</v>
      </c>
      <c r="B634" s="52"/>
      <c r="C634" s="24" t="s">
        <v>15</v>
      </c>
      <c r="D634" s="52" t="s">
        <v>386</v>
      </c>
      <c r="E634" s="24" t="s">
        <v>110</v>
      </c>
      <c r="F634" s="43">
        <v>1</v>
      </c>
      <c r="G634" s="43" t="s">
        <v>0</v>
      </c>
      <c r="H634" s="43">
        <v>140</v>
      </c>
      <c r="I634" s="372">
        <f t="shared" si="10"/>
        <v>140</v>
      </c>
      <c r="J634" s="43" t="s">
        <v>935</v>
      </c>
      <c r="K634" s="213">
        <v>11</v>
      </c>
      <c r="L634" s="215" t="s">
        <v>936</v>
      </c>
    </row>
    <row r="635" spans="1:12" ht="18" customHeight="1" x14ac:dyDescent="0.3">
      <c r="A635" s="45">
        <v>45393</v>
      </c>
      <c r="B635" s="83">
        <v>23257</v>
      </c>
      <c r="C635" s="40" t="s">
        <v>822</v>
      </c>
      <c r="D635" s="40" t="s">
        <v>819</v>
      </c>
      <c r="E635" s="40" t="s">
        <v>820</v>
      </c>
      <c r="F635" s="42">
        <v>31</v>
      </c>
      <c r="G635" s="42" t="s">
        <v>6</v>
      </c>
      <c r="H635" s="42">
        <v>13.5</v>
      </c>
      <c r="I635" s="80">
        <f t="shared" si="10"/>
        <v>418.5</v>
      </c>
      <c r="J635" s="326" t="s">
        <v>940</v>
      </c>
      <c r="K635" s="202">
        <v>0</v>
      </c>
      <c r="L635" s="14" t="s">
        <v>937</v>
      </c>
    </row>
    <row r="636" spans="1:12" ht="18" customHeight="1" x14ac:dyDescent="0.3">
      <c r="A636" s="45">
        <v>45394</v>
      </c>
      <c r="B636" s="40"/>
      <c r="C636" s="12" t="s">
        <v>823</v>
      </c>
      <c r="D636" s="36" t="s">
        <v>368</v>
      </c>
      <c r="E636" s="40" t="s">
        <v>824</v>
      </c>
      <c r="F636" s="41">
        <v>7.5</v>
      </c>
      <c r="G636" s="42" t="s">
        <v>2</v>
      </c>
      <c r="H636" s="42">
        <v>420</v>
      </c>
      <c r="I636" s="80">
        <f t="shared" si="10"/>
        <v>3150</v>
      </c>
      <c r="J636" s="42" t="s">
        <v>935</v>
      </c>
      <c r="K636" s="202">
        <v>0</v>
      </c>
      <c r="L636" s="14" t="s">
        <v>937</v>
      </c>
    </row>
    <row r="637" spans="1:12" ht="18" customHeight="1" x14ac:dyDescent="0.3">
      <c r="A637" s="45">
        <v>45394</v>
      </c>
      <c r="B637" s="40"/>
      <c r="C637" s="377" t="s">
        <v>825</v>
      </c>
      <c r="D637" s="40" t="s">
        <v>340</v>
      </c>
      <c r="E637" s="40" t="s">
        <v>133</v>
      </c>
      <c r="F637" s="41">
        <v>1</v>
      </c>
      <c r="G637" s="42" t="s">
        <v>13</v>
      </c>
      <c r="H637" s="42">
        <v>1840</v>
      </c>
      <c r="I637" s="80">
        <f t="shared" si="10"/>
        <v>1840</v>
      </c>
      <c r="J637" s="42" t="s">
        <v>935</v>
      </c>
      <c r="K637" s="202">
        <v>75</v>
      </c>
      <c r="L637" s="327" t="s">
        <v>936</v>
      </c>
    </row>
    <row r="638" spans="1:12" ht="18" customHeight="1" x14ac:dyDescent="0.3">
      <c r="A638" s="45">
        <v>45394</v>
      </c>
      <c r="B638" s="36"/>
      <c r="C638" s="44" t="s">
        <v>263</v>
      </c>
      <c r="D638" s="40" t="s">
        <v>797</v>
      </c>
      <c r="E638" s="40" t="s">
        <v>415</v>
      </c>
      <c r="F638" s="41">
        <v>5.2</v>
      </c>
      <c r="G638" s="42" t="s">
        <v>2</v>
      </c>
      <c r="H638" s="42">
        <v>180</v>
      </c>
      <c r="I638" s="80">
        <f t="shared" si="10"/>
        <v>936</v>
      </c>
      <c r="J638" s="46" t="s">
        <v>935</v>
      </c>
      <c r="K638" s="202">
        <v>90</v>
      </c>
      <c r="L638" s="12" t="s">
        <v>939</v>
      </c>
    </row>
    <row r="639" spans="1:12" ht="18" customHeight="1" x14ac:dyDescent="0.3">
      <c r="A639" s="45">
        <v>45394</v>
      </c>
      <c r="B639" s="378">
        <v>23260</v>
      </c>
      <c r="C639" s="12" t="s">
        <v>390</v>
      </c>
      <c r="D639" s="12" t="s">
        <v>115</v>
      </c>
      <c r="E639" s="12" t="s">
        <v>826</v>
      </c>
      <c r="F639" s="42">
        <v>14</v>
      </c>
      <c r="G639" s="42" t="s">
        <v>6</v>
      </c>
      <c r="H639" s="42">
        <f>0.915*16+6</f>
        <v>20.64</v>
      </c>
      <c r="I639" s="80">
        <f t="shared" si="10"/>
        <v>288.96000000000004</v>
      </c>
      <c r="J639" s="42" t="s">
        <v>935</v>
      </c>
      <c r="K639" s="198">
        <v>46</v>
      </c>
      <c r="L639" s="184" t="s">
        <v>938</v>
      </c>
    </row>
    <row r="640" spans="1:12" ht="18" customHeight="1" x14ac:dyDescent="0.3">
      <c r="A640" s="45">
        <v>45394</v>
      </c>
      <c r="B640" s="378">
        <v>23260</v>
      </c>
      <c r="C640" s="12" t="s">
        <v>390</v>
      </c>
      <c r="D640" s="12" t="s">
        <v>115</v>
      </c>
      <c r="E640" s="12" t="s">
        <v>827</v>
      </c>
      <c r="F640" s="42">
        <v>14</v>
      </c>
      <c r="G640" s="42" t="s">
        <v>6</v>
      </c>
      <c r="H640" s="42">
        <f>0.775*16+6</f>
        <v>18.399999999999999</v>
      </c>
      <c r="I640" s="80">
        <f t="shared" si="10"/>
        <v>257.59999999999997</v>
      </c>
      <c r="J640" s="42" t="s">
        <v>935</v>
      </c>
      <c r="K640" s="199"/>
      <c r="L640" s="186"/>
    </row>
    <row r="641" spans="1:12" s="3" customFormat="1" ht="18" customHeight="1" x14ac:dyDescent="0.3">
      <c r="A641" s="57">
        <v>45394</v>
      </c>
      <c r="B641" s="379">
        <v>23260</v>
      </c>
      <c r="C641" s="25" t="s">
        <v>390</v>
      </c>
      <c r="D641" s="25" t="s">
        <v>115</v>
      </c>
      <c r="E641" s="25" t="s">
        <v>828</v>
      </c>
      <c r="F641" s="54">
        <v>10</v>
      </c>
      <c r="G641" s="54" t="s">
        <v>6</v>
      </c>
      <c r="H641" s="54">
        <f>2.445*24+10</f>
        <v>68.679999999999993</v>
      </c>
      <c r="I641" s="58">
        <f t="shared" si="10"/>
        <v>686.8</v>
      </c>
      <c r="J641" s="54" t="s">
        <v>935</v>
      </c>
      <c r="K641" s="199"/>
      <c r="L641" s="186"/>
    </row>
    <row r="642" spans="1:12" s="3" customFormat="1" ht="18" customHeight="1" x14ac:dyDescent="0.3">
      <c r="A642" s="57">
        <v>45394</v>
      </c>
      <c r="B642" s="379">
        <v>23260</v>
      </c>
      <c r="C642" s="25" t="s">
        <v>390</v>
      </c>
      <c r="D642" s="25" t="s">
        <v>115</v>
      </c>
      <c r="E642" s="25" t="s">
        <v>829</v>
      </c>
      <c r="F642" s="54">
        <v>10</v>
      </c>
      <c r="G642" s="54" t="s">
        <v>6</v>
      </c>
      <c r="H642" s="54">
        <f>2.57*24+10</f>
        <v>71.679999999999993</v>
      </c>
      <c r="I642" s="58">
        <f t="shared" si="10"/>
        <v>716.8</v>
      </c>
      <c r="J642" s="54" t="s">
        <v>935</v>
      </c>
      <c r="K642" s="199"/>
      <c r="L642" s="186"/>
    </row>
    <row r="643" spans="1:12" ht="18" customHeight="1" x14ac:dyDescent="0.3">
      <c r="A643" s="45">
        <v>45394</v>
      </c>
      <c r="B643" s="378">
        <v>23260</v>
      </c>
      <c r="C643" s="12" t="s">
        <v>390</v>
      </c>
      <c r="D643" s="40" t="s">
        <v>125</v>
      </c>
      <c r="E643" s="40" t="s">
        <v>830</v>
      </c>
      <c r="F643" s="41">
        <v>2</v>
      </c>
      <c r="G643" s="42" t="s">
        <v>6</v>
      </c>
      <c r="H643" s="42">
        <v>64.180000000000007</v>
      </c>
      <c r="I643" s="80">
        <f t="shared" si="10"/>
        <v>128.36000000000001</v>
      </c>
      <c r="J643" s="42" t="s">
        <v>935</v>
      </c>
      <c r="K643" s="200"/>
      <c r="L643" s="188"/>
    </row>
    <row r="644" spans="1:12" s="6" customFormat="1" ht="18" customHeight="1" x14ac:dyDescent="0.3">
      <c r="A644" s="30">
        <v>45394</v>
      </c>
      <c r="B644" s="380">
        <v>23261</v>
      </c>
      <c r="C644" s="20" t="s">
        <v>831</v>
      </c>
      <c r="D644" s="153" t="s">
        <v>99</v>
      </c>
      <c r="E644" s="154" t="s">
        <v>100</v>
      </c>
      <c r="F644" s="155">
        <v>4</v>
      </c>
      <c r="G644" s="156" t="s">
        <v>69</v>
      </c>
      <c r="H644" s="157">
        <v>640</v>
      </c>
      <c r="I644" s="373">
        <f t="shared" si="10"/>
        <v>2560</v>
      </c>
      <c r="J644" s="61" t="s">
        <v>940</v>
      </c>
      <c r="K644" s="202">
        <v>0</v>
      </c>
      <c r="L644" s="14" t="s">
        <v>937</v>
      </c>
    </row>
    <row r="645" spans="1:12" ht="18" customHeight="1" x14ac:dyDescent="0.3">
      <c r="A645" s="45">
        <v>45394</v>
      </c>
      <c r="B645" s="378">
        <v>23263</v>
      </c>
      <c r="C645" s="36" t="s">
        <v>177</v>
      </c>
      <c r="D645" s="40" t="s">
        <v>225</v>
      </c>
      <c r="E645" s="40" t="s">
        <v>226</v>
      </c>
      <c r="F645" s="42">
        <v>1</v>
      </c>
      <c r="G645" s="42" t="s">
        <v>12</v>
      </c>
      <c r="H645" s="80" t="e">
        <f>#REF!*0.85</f>
        <v>#REF!</v>
      </c>
      <c r="I645" s="80" t="e">
        <f t="shared" si="10"/>
        <v>#REF!</v>
      </c>
      <c r="J645" s="326" t="s">
        <v>940</v>
      </c>
      <c r="K645" s="198">
        <v>0</v>
      </c>
      <c r="L645" s="184" t="s">
        <v>937</v>
      </c>
    </row>
    <row r="646" spans="1:12" ht="18" customHeight="1" x14ac:dyDescent="0.3">
      <c r="A646" s="45">
        <v>45394</v>
      </c>
      <c r="B646" s="378">
        <v>23263</v>
      </c>
      <c r="C646" s="36" t="s">
        <v>177</v>
      </c>
      <c r="D646" s="40" t="s">
        <v>225</v>
      </c>
      <c r="E646" s="40" t="s">
        <v>832</v>
      </c>
      <c r="F646" s="42">
        <v>1</v>
      </c>
      <c r="G646" s="42" t="s">
        <v>12</v>
      </c>
      <c r="H646" s="80" t="e">
        <f>#REF!*0.85</f>
        <v>#REF!</v>
      </c>
      <c r="I646" s="80" t="e">
        <f t="shared" si="10"/>
        <v>#REF!</v>
      </c>
      <c r="J646" s="326" t="s">
        <v>940</v>
      </c>
      <c r="K646" s="200"/>
      <c r="L646" s="188"/>
    </row>
    <row r="647" spans="1:12" ht="18" customHeight="1" x14ac:dyDescent="0.3">
      <c r="A647" s="45">
        <v>45394</v>
      </c>
      <c r="B647" s="12"/>
      <c r="C647" s="12" t="s">
        <v>549</v>
      </c>
      <c r="D647" s="75" t="s">
        <v>172</v>
      </c>
      <c r="E647" s="36" t="s">
        <v>833</v>
      </c>
      <c r="F647" s="41">
        <v>7</v>
      </c>
      <c r="G647" s="42" t="s">
        <v>29</v>
      </c>
      <c r="H647" s="42">
        <v>87</v>
      </c>
      <c r="I647" s="80">
        <f t="shared" si="10"/>
        <v>609</v>
      </c>
      <c r="J647" s="42" t="s">
        <v>935</v>
      </c>
      <c r="K647" s="202">
        <v>12</v>
      </c>
      <c r="L647" s="327" t="s">
        <v>938</v>
      </c>
    </row>
    <row r="648" spans="1:12" s="3" customFormat="1" ht="18" customHeight="1" x14ac:dyDescent="0.3">
      <c r="A648" s="57">
        <v>45394</v>
      </c>
      <c r="B648" s="379" t="s">
        <v>834</v>
      </c>
      <c r="C648" s="381" t="s">
        <v>321</v>
      </c>
      <c r="D648" s="25" t="s">
        <v>175</v>
      </c>
      <c r="E648" s="53" t="s">
        <v>809</v>
      </c>
      <c r="F648" s="54">
        <v>5</v>
      </c>
      <c r="G648" s="54" t="s">
        <v>6</v>
      </c>
      <c r="H648" s="54">
        <f>2.87*8+6</f>
        <v>28.96</v>
      </c>
      <c r="I648" s="58">
        <f t="shared" si="10"/>
        <v>144.80000000000001</v>
      </c>
      <c r="J648" s="54" t="s">
        <v>935</v>
      </c>
      <c r="K648" s="198">
        <v>110</v>
      </c>
      <c r="L648" s="184" t="s">
        <v>939</v>
      </c>
    </row>
    <row r="649" spans="1:12" s="3" customFormat="1" ht="18" customHeight="1" x14ac:dyDescent="0.3">
      <c r="A649" s="57">
        <v>45394</v>
      </c>
      <c r="B649" s="379" t="s">
        <v>835</v>
      </c>
      <c r="C649" s="381" t="s">
        <v>321</v>
      </c>
      <c r="D649" s="25" t="s">
        <v>175</v>
      </c>
      <c r="E649" s="53" t="s">
        <v>808</v>
      </c>
      <c r="F649" s="54">
        <v>5</v>
      </c>
      <c r="G649" s="54" t="s">
        <v>6</v>
      </c>
      <c r="H649" s="54">
        <f>5.436*8+6</f>
        <v>49.488</v>
      </c>
      <c r="I649" s="58">
        <f t="shared" si="10"/>
        <v>247.44</v>
      </c>
      <c r="J649" s="54" t="s">
        <v>935</v>
      </c>
      <c r="K649" s="199"/>
      <c r="L649" s="186"/>
    </row>
    <row r="650" spans="1:12" ht="18" customHeight="1" x14ac:dyDescent="0.3">
      <c r="A650" s="45">
        <v>45394</v>
      </c>
      <c r="B650" s="378">
        <v>23264</v>
      </c>
      <c r="C650" s="143" t="s">
        <v>321</v>
      </c>
      <c r="D650" s="47" t="s">
        <v>1</v>
      </c>
      <c r="E650" s="47" t="s">
        <v>612</v>
      </c>
      <c r="F650" s="312">
        <v>25</v>
      </c>
      <c r="G650" s="312" t="s">
        <v>2</v>
      </c>
      <c r="H650" s="312">
        <v>18</v>
      </c>
      <c r="I650" s="80">
        <f t="shared" si="10"/>
        <v>450</v>
      </c>
      <c r="J650" s="42" t="s">
        <v>935</v>
      </c>
      <c r="K650" s="199"/>
      <c r="L650" s="186"/>
    </row>
    <row r="651" spans="1:12" ht="18" customHeight="1" x14ac:dyDescent="0.3">
      <c r="A651" s="45">
        <v>45394</v>
      </c>
      <c r="B651" s="378">
        <v>23264</v>
      </c>
      <c r="C651" s="143" t="s">
        <v>321</v>
      </c>
      <c r="D651" s="47" t="s">
        <v>125</v>
      </c>
      <c r="E651" s="47" t="s">
        <v>818</v>
      </c>
      <c r="F651" s="41">
        <v>3</v>
      </c>
      <c r="G651" s="42" t="s">
        <v>6</v>
      </c>
      <c r="H651" s="42">
        <v>25.925000000000001</v>
      </c>
      <c r="I651" s="80">
        <f t="shared" si="10"/>
        <v>77.775000000000006</v>
      </c>
      <c r="J651" s="42" t="s">
        <v>935</v>
      </c>
      <c r="K651" s="199"/>
      <c r="L651" s="186"/>
    </row>
    <row r="652" spans="1:12" ht="18" customHeight="1" x14ac:dyDescent="0.3">
      <c r="A652" s="45">
        <v>45394</v>
      </c>
      <c r="B652" s="382"/>
      <c r="C652" s="143" t="s">
        <v>321</v>
      </c>
      <c r="D652" s="40" t="s">
        <v>797</v>
      </c>
      <c r="E652" s="40" t="s">
        <v>242</v>
      </c>
      <c r="F652" s="41">
        <v>10.4</v>
      </c>
      <c r="G652" s="42" t="s">
        <v>2</v>
      </c>
      <c r="H652" s="42">
        <v>180</v>
      </c>
      <c r="I652" s="80">
        <f t="shared" si="10"/>
        <v>1872</v>
      </c>
      <c r="J652" s="42" t="s">
        <v>935</v>
      </c>
      <c r="K652" s="200"/>
      <c r="L652" s="188"/>
    </row>
    <row r="653" spans="1:12" ht="18" customHeight="1" x14ac:dyDescent="0.3">
      <c r="A653" s="45">
        <v>45397</v>
      </c>
      <c r="B653" s="36">
        <v>23267</v>
      </c>
      <c r="C653" s="85" t="s">
        <v>164</v>
      </c>
      <c r="D653" s="36" t="s">
        <v>214</v>
      </c>
      <c r="E653" s="40" t="s">
        <v>399</v>
      </c>
      <c r="F653" s="41">
        <v>37.75</v>
      </c>
      <c r="G653" s="250" t="s">
        <v>2</v>
      </c>
      <c r="H653" s="250">
        <v>397.8</v>
      </c>
      <c r="I653" s="80">
        <f t="shared" si="10"/>
        <v>15016.95</v>
      </c>
      <c r="J653" s="42" t="s">
        <v>935</v>
      </c>
      <c r="K653" s="190">
        <v>0</v>
      </c>
      <c r="L653" s="183" t="s">
        <v>937</v>
      </c>
    </row>
    <row r="654" spans="1:12" ht="18" customHeight="1" x14ac:dyDescent="0.3">
      <c r="A654" s="45">
        <v>45397</v>
      </c>
      <c r="B654" s="36">
        <v>23267</v>
      </c>
      <c r="C654" s="36" t="s">
        <v>164</v>
      </c>
      <c r="D654" s="158" t="s">
        <v>99</v>
      </c>
      <c r="E654" s="86" t="s">
        <v>100</v>
      </c>
      <c r="F654" s="159">
        <v>20</v>
      </c>
      <c r="G654" s="141" t="s">
        <v>69</v>
      </c>
      <c r="H654" s="141">
        <v>640</v>
      </c>
      <c r="I654" s="80">
        <f t="shared" si="10"/>
        <v>12800</v>
      </c>
      <c r="J654" s="383" t="s">
        <v>935</v>
      </c>
      <c r="K654" s="330"/>
      <c r="L654" s="185"/>
    </row>
    <row r="655" spans="1:12" ht="18" customHeight="1" x14ac:dyDescent="0.3">
      <c r="A655" s="45">
        <v>45397</v>
      </c>
      <c r="B655" s="36">
        <v>23267</v>
      </c>
      <c r="C655" s="36" t="s">
        <v>164</v>
      </c>
      <c r="D655" s="12" t="s">
        <v>167</v>
      </c>
      <c r="E655" s="12" t="s">
        <v>128</v>
      </c>
      <c r="F655" s="291">
        <v>5</v>
      </c>
      <c r="G655" s="384" t="s">
        <v>3</v>
      </c>
      <c r="H655" s="384">
        <v>838</v>
      </c>
      <c r="I655" s="80">
        <f t="shared" si="10"/>
        <v>4190</v>
      </c>
      <c r="J655" s="42" t="s">
        <v>935</v>
      </c>
      <c r="K655" s="330"/>
      <c r="L655" s="185"/>
    </row>
    <row r="656" spans="1:12" ht="18" customHeight="1" x14ac:dyDescent="0.3">
      <c r="A656" s="45">
        <v>45397</v>
      </c>
      <c r="B656" s="36">
        <v>23267</v>
      </c>
      <c r="C656" s="36" t="s">
        <v>164</v>
      </c>
      <c r="D656" s="12" t="s">
        <v>223</v>
      </c>
      <c r="E656" s="12" t="s">
        <v>221</v>
      </c>
      <c r="F656" s="291">
        <v>5</v>
      </c>
      <c r="G656" s="384" t="s">
        <v>3</v>
      </c>
      <c r="H656" s="384">
        <v>530</v>
      </c>
      <c r="I656" s="80">
        <f t="shared" si="10"/>
        <v>2650</v>
      </c>
      <c r="J656" s="42" t="s">
        <v>935</v>
      </c>
      <c r="K656" s="330"/>
      <c r="L656" s="185"/>
    </row>
    <row r="657" spans="1:13" ht="18" customHeight="1" x14ac:dyDescent="0.3">
      <c r="A657" s="45">
        <v>45397</v>
      </c>
      <c r="B657" s="36">
        <v>23267</v>
      </c>
      <c r="C657" s="36" t="s">
        <v>164</v>
      </c>
      <c r="D657" s="12" t="s">
        <v>36</v>
      </c>
      <c r="E657" s="12" t="s">
        <v>311</v>
      </c>
      <c r="F657" s="291">
        <v>10</v>
      </c>
      <c r="G657" s="384" t="s">
        <v>20</v>
      </c>
      <c r="H657" s="384">
        <v>1147.5</v>
      </c>
      <c r="I657" s="80">
        <f t="shared" si="10"/>
        <v>11475</v>
      </c>
      <c r="J657" s="42" t="s">
        <v>935</v>
      </c>
      <c r="K657" s="192"/>
      <c r="L657" s="187"/>
    </row>
    <row r="658" spans="1:13" ht="18" customHeight="1" x14ac:dyDescent="0.3">
      <c r="A658" s="45">
        <v>45397</v>
      </c>
      <c r="B658" s="69">
        <v>23268</v>
      </c>
      <c r="C658" s="36" t="s">
        <v>836</v>
      </c>
      <c r="D658" s="36" t="s">
        <v>610</v>
      </c>
      <c r="E658" s="36" t="s">
        <v>837</v>
      </c>
      <c r="F658" s="41">
        <v>7</v>
      </c>
      <c r="G658" s="42" t="s">
        <v>6</v>
      </c>
      <c r="H658" s="42">
        <f>4.73*26</f>
        <v>122.98000000000002</v>
      </c>
      <c r="I658" s="80">
        <f t="shared" si="10"/>
        <v>860.86000000000013</v>
      </c>
      <c r="J658" s="42" t="s">
        <v>935</v>
      </c>
      <c r="K658" s="202">
        <v>17</v>
      </c>
      <c r="L658" s="14" t="s">
        <v>938</v>
      </c>
    </row>
    <row r="659" spans="1:13" ht="18" customHeight="1" x14ac:dyDescent="0.3">
      <c r="A659" s="45">
        <v>45397</v>
      </c>
      <c r="B659" s="36"/>
      <c r="C659" s="12" t="s">
        <v>838</v>
      </c>
      <c r="D659" s="160" t="s">
        <v>839</v>
      </c>
      <c r="E659" s="161" t="s">
        <v>100</v>
      </c>
      <c r="F659" s="162">
        <v>4</v>
      </c>
      <c r="G659" s="163" t="s">
        <v>69</v>
      </c>
      <c r="H659" s="163">
        <v>640</v>
      </c>
      <c r="I659" s="80">
        <f t="shared" si="10"/>
        <v>2560</v>
      </c>
      <c r="J659" s="43" t="s">
        <v>940</v>
      </c>
      <c r="K659" s="202">
        <v>0</v>
      </c>
      <c r="L659" s="14" t="s">
        <v>937</v>
      </c>
    </row>
    <row r="660" spans="1:13" ht="18" customHeight="1" x14ac:dyDescent="0.3">
      <c r="A660" s="45">
        <v>45397</v>
      </c>
      <c r="B660" s="36"/>
      <c r="C660" s="73" t="s">
        <v>840</v>
      </c>
      <c r="D660" s="12" t="s">
        <v>770</v>
      </c>
      <c r="E660" s="12" t="s">
        <v>841</v>
      </c>
      <c r="F660" s="41">
        <v>1</v>
      </c>
      <c r="G660" s="42" t="s">
        <v>3</v>
      </c>
      <c r="H660" s="42">
        <v>530</v>
      </c>
      <c r="I660" s="80">
        <f t="shared" si="10"/>
        <v>530</v>
      </c>
      <c r="J660" s="42" t="s">
        <v>935</v>
      </c>
      <c r="K660" s="198">
        <v>130</v>
      </c>
      <c r="L660" s="303" t="s">
        <v>939</v>
      </c>
    </row>
    <row r="661" spans="1:13" ht="18" customHeight="1" x14ac:dyDescent="0.3">
      <c r="A661" s="45">
        <v>45397</v>
      </c>
      <c r="B661" s="36"/>
      <c r="C661" s="73" t="s">
        <v>840</v>
      </c>
      <c r="D661" s="12" t="s">
        <v>801</v>
      </c>
      <c r="E661" s="12" t="s">
        <v>366</v>
      </c>
      <c r="F661" s="41">
        <v>1</v>
      </c>
      <c r="G661" s="42" t="s">
        <v>13</v>
      </c>
      <c r="H661" s="42">
        <v>825</v>
      </c>
      <c r="I661" s="80">
        <f t="shared" si="10"/>
        <v>825</v>
      </c>
      <c r="J661" s="42" t="s">
        <v>935</v>
      </c>
      <c r="K661" s="200"/>
      <c r="L661" s="304"/>
    </row>
    <row r="662" spans="1:13" ht="18" customHeight="1" x14ac:dyDescent="0.3">
      <c r="A662" s="45">
        <v>45397</v>
      </c>
      <c r="B662" s="77"/>
      <c r="C662" s="88" t="s">
        <v>213</v>
      </c>
      <c r="D662" s="12" t="s">
        <v>669</v>
      </c>
      <c r="E662" s="36" t="s">
        <v>55</v>
      </c>
      <c r="F662" s="41">
        <v>10</v>
      </c>
      <c r="G662" s="42" t="s">
        <v>29</v>
      </c>
      <c r="H662" s="42">
        <v>87</v>
      </c>
      <c r="I662" s="80">
        <f t="shared" si="10"/>
        <v>870</v>
      </c>
      <c r="J662" s="43" t="s">
        <v>940</v>
      </c>
      <c r="K662" s="202">
        <v>0</v>
      </c>
      <c r="L662" s="14" t="s">
        <v>937</v>
      </c>
    </row>
    <row r="663" spans="1:13" ht="18" customHeight="1" x14ac:dyDescent="0.3">
      <c r="A663" s="45">
        <v>45398</v>
      </c>
      <c r="B663" s="77"/>
      <c r="C663" s="165" t="s">
        <v>308</v>
      </c>
      <c r="D663" s="40" t="s">
        <v>792</v>
      </c>
      <c r="E663" s="40" t="s">
        <v>256</v>
      </c>
      <c r="F663" s="41">
        <v>1</v>
      </c>
      <c r="G663" s="42" t="s">
        <v>20</v>
      </c>
      <c r="H663" s="42">
        <v>1147.5</v>
      </c>
      <c r="I663" s="80">
        <f t="shared" si="10"/>
        <v>1147.5</v>
      </c>
      <c r="J663" s="43" t="s">
        <v>940</v>
      </c>
      <c r="K663" s="202">
        <v>0</v>
      </c>
      <c r="L663" s="14" t="s">
        <v>937</v>
      </c>
    </row>
    <row r="664" spans="1:13" ht="18" customHeight="1" x14ac:dyDescent="0.3">
      <c r="A664" s="45">
        <v>45398</v>
      </c>
      <c r="B664" s="77"/>
      <c r="C664" s="12" t="s">
        <v>842</v>
      </c>
      <c r="D664" s="40" t="s">
        <v>843</v>
      </c>
      <c r="E664" s="44" t="s">
        <v>400</v>
      </c>
      <c r="F664" s="41">
        <v>17</v>
      </c>
      <c r="G664" s="42" t="s">
        <v>2</v>
      </c>
      <c r="H664" s="42">
        <v>6.5</v>
      </c>
      <c r="I664" s="80">
        <f t="shared" si="10"/>
        <v>110.5</v>
      </c>
      <c r="J664" s="43" t="s">
        <v>944</v>
      </c>
      <c r="K664" s="202">
        <v>0</v>
      </c>
      <c r="L664" s="14" t="s">
        <v>937</v>
      </c>
    </row>
    <row r="665" spans="1:13" ht="18" customHeight="1" x14ac:dyDescent="0.3">
      <c r="A665" s="45">
        <v>45399</v>
      </c>
      <c r="B665" s="77"/>
      <c r="C665" s="12" t="s">
        <v>844</v>
      </c>
      <c r="D665" s="40" t="s">
        <v>135</v>
      </c>
      <c r="E665" s="40" t="s">
        <v>133</v>
      </c>
      <c r="F665" s="41">
        <v>1</v>
      </c>
      <c r="G665" s="42" t="s">
        <v>13</v>
      </c>
      <c r="H665" s="42">
        <v>825</v>
      </c>
      <c r="I665" s="80">
        <f t="shared" si="10"/>
        <v>825</v>
      </c>
      <c r="J665" s="42" t="s">
        <v>935</v>
      </c>
      <c r="K665" s="202">
        <v>33</v>
      </c>
      <c r="L665" s="12" t="s">
        <v>936</v>
      </c>
    </row>
    <row r="666" spans="1:13" ht="18" customHeight="1" x14ac:dyDescent="0.3">
      <c r="A666" s="45">
        <v>45399</v>
      </c>
      <c r="B666" s="77"/>
      <c r="C666" s="12" t="s">
        <v>845</v>
      </c>
      <c r="D666" s="40" t="s">
        <v>846</v>
      </c>
      <c r="E666" s="40" t="s">
        <v>133</v>
      </c>
      <c r="F666" s="41">
        <v>1</v>
      </c>
      <c r="G666" s="42" t="s">
        <v>13</v>
      </c>
      <c r="H666" s="42">
        <v>1840</v>
      </c>
      <c r="I666" s="80">
        <f t="shared" si="10"/>
        <v>1840</v>
      </c>
      <c r="J666" s="42" t="s">
        <v>935</v>
      </c>
      <c r="K666" s="198">
        <v>158.80000000000001</v>
      </c>
      <c r="L666" s="184" t="s">
        <v>947</v>
      </c>
    </row>
    <row r="667" spans="1:13" ht="18" customHeight="1" x14ac:dyDescent="0.3">
      <c r="A667" s="45">
        <v>45399</v>
      </c>
      <c r="B667" s="77"/>
      <c r="C667" s="12" t="s">
        <v>845</v>
      </c>
      <c r="D667" s="40" t="s">
        <v>409</v>
      </c>
      <c r="E667" s="40" t="s">
        <v>110</v>
      </c>
      <c r="F667" s="41">
        <v>4</v>
      </c>
      <c r="G667" s="42" t="s">
        <v>0</v>
      </c>
      <c r="H667" s="42">
        <v>140</v>
      </c>
      <c r="I667" s="80">
        <f t="shared" ref="I667:I730" si="11">F667*H667</f>
        <v>560</v>
      </c>
      <c r="J667" s="42" t="s">
        <v>935</v>
      </c>
      <c r="K667" s="199"/>
      <c r="L667" s="186"/>
    </row>
    <row r="668" spans="1:13" ht="18" customHeight="1" x14ac:dyDescent="0.3">
      <c r="A668" s="45">
        <v>45399</v>
      </c>
      <c r="B668" s="77"/>
      <c r="C668" s="12" t="s">
        <v>845</v>
      </c>
      <c r="D668" s="40" t="s">
        <v>847</v>
      </c>
      <c r="E668" s="40" t="s">
        <v>110</v>
      </c>
      <c r="F668" s="41">
        <v>1</v>
      </c>
      <c r="G668" s="42" t="s">
        <v>0</v>
      </c>
      <c r="H668" s="42">
        <v>140</v>
      </c>
      <c r="I668" s="80">
        <f t="shared" si="11"/>
        <v>140</v>
      </c>
      <c r="J668" s="42" t="s">
        <v>935</v>
      </c>
      <c r="K668" s="200"/>
      <c r="L668" s="188"/>
    </row>
    <row r="669" spans="1:13" ht="18" customHeight="1" x14ac:dyDescent="0.3">
      <c r="A669" s="45">
        <v>45399</v>
      </c>
      <c r="B669" s="69">
        <v>23278</v>
      </c>
      <c r="C669" s="12" t="s">
        <v>848</v>
      </c>
      <c r="D669" s="36" t="s">
        <v>89</v>
      </c>
      <c r="E669" s="36" t="s">
        <v>849</v>
      </c>
      <c r="F669" s="41">
        <v>2</v>
      </c>
      <c r="G669" s="41" t="s">
        <v>6</v>
      </c>
      <c r="H669" s="41">
        <v>90</v>
      </c>
      <c r="I669" s="80">
        <f t="shared" si="11"/>
        <v>180</v>
      </c>
      <c r="J669" s="43" t="s">
        <v>940</v>
      </c>
      <c r="K669" s="202">
        <v>0</v>
      </c>
      <c r="L669" s="14" t="s">
        <v>937</v>
      </c>
      <c r="M669" s="45"/>
    </row>
    <row r="670" spans="1:13" ht="18" customHeight="1" x14ac:dyDescent="0.3">
      <c r="A670" s="49">
        <v>45399</v>
      </c>
      <c r="B670" s="48"/>
      <c r="C670" s="48" t="s">
        <v>369</v>
      </c>
      <c r="D670" s="48" t="s">
        <v>201</v>
      </c>
      <c r="E670" s="48" t="s">
        <v>110</v>
      </c>
      <c r="F670" s="46">
        <v>12</v>
      </c>
      <c r="G670" s="46" t="s">
        <v>0</v>
      </c>
      <c r="H670" s="46">
        <v>235</v>
      </c>
      <c r="I670" s="80">
        <f t="shared" si="11"/>
        <v>2820</v>
      </c>
      <c r="J670" s="46" t="s">
        <v>935</v>
      </c>
      <c r="K670" s="385">
        <v>58</v>
      </c>
      <c r="L670" s="46" t="s">
        <v>936</v>
      </c>
      <c r="M670" s="50"/>
    </row>
    <row r="671" spans="1:13" ht="18" customHeight="1" x14ac:dyDescent="0.3">
      <c r="A671" s="45">
        <v>45400</v>
      </c>
      <c r="B671" s="12"/>
      <c r="C671" s="12" t="s">
        <v>850</v>
      </c>
      <c r="D671" s="40" t="s">
        <v>792</v>
      </c>
      <c r="E671" s="40" t="s">
        <v>851</v>
      </c>
      <c r="F671" s="41">
        <v>1</v>
      </c>
      <c r="G671" s="42" t="s">
        <v>20</v>
      </c>
      <c r="H671" s="42">
        <v>1147.5</v>
      </c>
      <c r="I671" s="80">
        <f t="shared" si="11"/>
        <v>1147.5</v>
      </c>
      <c r="J671" s="43" t="s">
        <v>940</v>
      </c>
      <c r="K671" s="202">
        <v>0</v>
      </c>
      <c r="L671" s="14" t="s">
        <v>937</v>
      </c>
    </row>
    <row r="672" spans="1:13" ht="18" customHeight="1" x14ac:dyDescent="0.3">
      <c r="A672" s="45">
        <v>45400</v>
      </c>
      <c r="B672" s="69">
        <v>23279</v>
      </c>
      <c r="C672" s="36" t="s">
        <v>209</v>
      </c>
      <c r="D672" s="12" t="s">
        <v>136</v>
      </c>
      <c r="E672" s="12" t="s">
        <v>251</v>
      </c>
      <c r="F672" s="41">
        <v>5</v>
      </c>
      <c r="G672" s="41" t="s">
        <v>12</v>
      </c>
      <c r="H672" s="41">
        <v>50</v>
      </c>
      <c r="I672" s="80">
        <f t="shared" si="11"/>
        <v>250</v>
      </c>
      <c r="J672" s="43" t="s">
        <v>940</v>
      </c>
      <c r="K672" s="202">
        <v>0</v>
      </c>
      <c r="L672" s="14" t="s">
        <v>937</v>
      </c>
    </row>
    <row r="673" spans="1:12" ht="18" customHeight="1" x14ac:dyDescent="0.3">
      <c r="A673" s="45">
        <v>45401</v>
      </c>
      <c r="B673" s="12"/>
      <c r="C673" s="47" t="s">
        <v>179</v>
      </c>
      <c r="D673" s="47" t="s">
        <v>799</v>
      </c>
      <c r="E673" s="47" t="s">
        <v>339</v>
      </c>
      <c r="F673" s="312">
        <v>7.5</v>
      </c>
      <c r="G673" s="386" t="s">
        <v>2</v>
      </c>
      <c r="H673" s="386">
        <v>397.8</v>
      </c>
      <c r="I673" s="80">
        <f t="shared" si="11"/>
        <v>2983.5</v>
      </c>
      <c r="J673" s="46" t="s">
        <v>935</v>
      </c>
      <c r="K673" s="202">
        <v>90</v>
      </c>
      <c r="L673" s="14" t="s">
        <v>939</v>
      </c>
    </row>
    <row r="674" spans="1:12" ht="18" customHeight="1" x14ac:dyDescent="0.3">
      <c r="A674" s="45">
        <v>45401</v>
      </c>
      <c r="B674" s="69">
        <v>23283</v>
      </c>
      <c r="C674" s="44" t="s">
        <v>170</v>
      </c>
      <c r="D674" s="40" t="s">
        <v>129</v>
      </c>
      <c r="E674" s="19" t="s">
        <v>387</v>
      </c>
      <c r="F674" s="201">
        <v>3</v>
      </c>
      <c r="G674" s="250" t="s">
        <v>6</v>
      </c>
      <c r="H674" s="250">
        <f>0.52*8.4+6</f>
        <v>10.368</v>
      </c>
      <c r="I674" s="80">
        <f t="shared" si="11"/>
        <v>31.103999999999999</v>
      </c>
      <c r="J674" s="43" t="s">
        <v>940</v>
      </c>
      <c r="K674" s="202">
        <v>0</v>
      </c>
      <c r="L674" s="14" t="s">
        <v>937</v>
      </c>
    </row>
    <row r="675" spans="1:12" ht="18" customHeight="1" x14ac:dyDescent="0.3">
      <c r="A675" s="45">
        <v>45401</v>
      </c>
      <c r="B675" s="12"/>
      <c r="C675" s="73" t="s">
        <v>438</v>
      </c>
      <c r="D675" s="40" t="s">
        <v>792</v>
      </c>
      <c r="E675" s="40" t="s">
        <v>852</v>
      </c>
      <c r="F675" s="41">
        <v>5</v>
      </c>
      <c r="G675" s="42" t="s">
        <v>20</v>
      </c>
      <c r="H675" s="42">
        <v>1147.5</v>
      </c>
      <c r="I675" s="80">
        <f t="shared" si="11"/>
        <v>5737.5</v>
      </c>
      <c r="J675" s="46" t="s">
        <v>935</v>
      </c>
      <c r="K675" s="198">
        <v>350</v>
      </c>
      <c r="L675" s="303" t="s">
        <v>939</v>
      </c>
    </row>
    <row r="676" spans="1:12" ht="18" customHeight="1" x14ac:dyDescent="0.3">
      <c r="A676" s="45">
        <v>45401</v>
      </c>
      <c r="B676" s="12"/>
      <c r="C676" s="40" t="s">
        <v>438</v>
      </c>
      <c r="D676" s="40" t="s">
        <v>787</v>
      </c>
      <c r="E676" s="63" t="s">
        <v>434</v>
      </c>
      <c r="F676" s="42">
        <v>10</v>
      </c>
      <c r="G676" s="42" t="s">
        <v>0</v>
      </c>
      <c r="H676" s="42">
        <v>235</v>
      </c>
      <c r="I676" s="80">
        <f t="shared" si="11"/>
        <v>2350</v>
      </c>
      <c r="J676" s="46" t="s">
        <v>935</v>
      </c>
      <c r="K676" s="200"/>
      <c r="L676" s="304"/>
    </row>
    <row r="677" spans="1:12" ht="18" customHeight="1" x14ac:dyDescent="0.3">
      <c r="A677" s="45">
        <v>45401</v>
      </c>
      <c r="B677" s="69">
        <v>23285</v>
      </c>
      <c r="C677" s="73" t="s">
        <v>184</v>
      </c>
      <c r="D677" s="36" t="s">
        <v>610</v>
      </c>
      <c r="E677" s="36" t="s">
        <v>853</v>
      </c>
      <c r="F677" s="41">
        <v>31</v>
      </c>
      <c r="G677" s="42" t="s">
        <v>6</v>
      </c>
      <c r="H677" s="42">
        <f>6.33*26</f>
        <v>164.58</v>
      </c>
      <c r="I677" s="80">
        <f t="shared" si="11"/>
        <v>5101.9800000000005</v>
      </c>
      <c r="J677" s="42" t="s">
        <v>935</v>
      </c>
      <c r="K677" s="190">
        <v>240</v>
      </c>
      <c r="L677" s="184" t="s">
        <v>939</v>
      </c>
    </row>
    <row r="678" spans="1:12" ht="18" customHeight="1" x14ac:dyDescent="0.3">
      <c r="A678" s="45">
        <v>45401</v>
      </c>
      <c r="B678" s="69">
        <v>23285</v>
      </c>
      <c r="C678" s="73" t="s">
        <v>184</v>
      </c>
      <c r="D678" s="36" t="s">
        <v>610</v>
      </c>
      <c r="E678" s="36" t="s">
        <v>854</v>
      </c>
      <c r="F678" s="41">
        <v>31</v>
      </c>
      <c r="G678" s="42" t="s">
        <v>6</v>
      </c>
      <c r="H678" s="42">
        <f>3.68*26</f>
        <v>95.68</v>
      </c>
      <c r="I678" s="80">
        <f t="shared" si="11"/>
        <v>2966.0800000000004</v>
      </c>
      <c r="J678" s="42" t="s">
        <v>935</v>
      </c>
      <c r="K678" s="330"/>
      <c r="L678" s="186"/>
    </row>
    <row r="679" spans="1:12" ht="18" customHeight="1" x14ac:dyDescent="0.3">
      <c r="A679" s="45">
        <v>45401</v>
      </c>
      <c r="B679" s="69">
        <v>23285</v>
      </c>
      <c r="C679" s="73" t="s">
        <v>184</v>
      </c>
      <c r="D679" s="36" t="s">
        <v>610</v>
      </c>
      <c r="E679" s="36" t="s">
        <v>855</v>
      </c>
      <c r="F679" s="41">
        <v>31</v>
      </c>
      <c r="G679" s="42" t="s">
        <v>6</v>
      </c>
      <c r="H679" s="42">
        <f>4.85*26</f>
        <v>126.1</v>
      </c>
      <c r="I679" s="80">
        <f t="shared" si="11"/>
        <v>3909.1</v>
      </c>
      <c r="J679" s="42" t="s">
        <v>935</v>
      </c>
      <c r="K679" s="330"/>
      <c r="L679" s="186"/>
    </row>
    <row r="680" spans="1:12" ht="18" customHeight="1" x14ac:dyDescent="0.3">
      <c r="A680" s="45">
        <v>45401</v>
      </c>
      <c r="B680" s="69">
        <v>23285</v>
      </c>
      <c r="C680" s="73" t="s">
        <v>184</v>
      </c>
      <c r="D680" s="36" t="s">
        <v>610</v>
      </c>
      <c r="E680" s="36" t="s">
        <v>856</v>
      </c>
      <c r="F680" s="41">
        <v>31</v>
      </c>
      <c r="G680" s="42" t="s">
        <v>6</v>
      </c>
      <c r="H680" s="42">
        <f>6.94*26</f>
        <v>180.44</v>
      </c>
      <c r="I680" s="80">
        <f t="shared" si="11"/>
        <v>5593.64</v>
      </c>
      <c r="J680" s="42" t="s">
        <v>935</v>
      </c>
      <c r="K680" s="330"/>
      <c r="L680" s="186"/>
    </row>
    <row r="681" spans="1:12" ht="18" customHeight="1" x14ac:dyDescent="0.3">
      <c r="A681" s="45">
        <v>45401</v>
      </c>
      <c r="B681" s="69">
        <v>23285</v>
      </c>
      <c r="C681" s="73" t="s">
        <v>184</v>
      </c>
      <c r="D681" s="36" t="s">
        <v>610</v>
      </c>
      <c r="E681" s="36" t="s">
        <v>857</v>
      </c>
      <c r="F681" s="41">
        <v>31</v>
      </c>
      <c r="G681" s="42" t="s">
        <v>6</v>
      </c>
      <c r="H681" s="42">
        <f>3.98*26</f>
        <v>103.48</v>
      </c>
      <c r="I681" s="80">
        <f t="shared" si="11"/>
        <v>3207.88</v>
      </c>
      <c r="J681" s="42" t="s">
        <v>935</v>
      </c>
      <c r="K681" s="330"/>
      <c r="L681" s="186"/>
    </row>
    <row r="682" spans="1:12" ht="18" customHeight="1" x14ac:dyDescent="0.3">
      <c r="A682" s="45">
        <v>45401</v>
      </c>
      <c r="B682" s="69">
        <v>23285</v>
      </c>
      <c r="C682" s="73" t="s">
        <v>184</v>
      </c>
      <c r="D682" s="36" t="s">
        <v>610</v>
      </c>
      <c r="E682" s="36" t="s">
        <v>858</v>
      </c>
      <c r="F682" s="41">
        <v>31</v>
      </c>
      <c r="G682" s="42" t="s">
        <v>6</v>
      </c>
      <c r="H682" s="42">
        <f>5.44*26</f>
        <v>141.44</v>
      </c>
      <c r="I682" s="80">
        <f t="shared" si="11"/>
        <v>4384.6400000000003</v>
      </c>
      <c r="J682" s="42" t="s">
        <v>935</v>
      </c>
      <c r="K682" s="330"/>
      <c r="L682" s="186"/>
    </row>
    <row r="683" spans="1:12" s="3" customFormat="1" ht="18" customHeight="1" x14ac:dyDescent="0.3">
      <c r="A683" s="57">
        <v>45401</v>
      </c>
      <c r="B683" s="69">
        <v>23285</v>
      </c>
      <c r="C683" s="387" t="s">
        <v>184</v>
      </c>
      <c r="D683" s="53" t="s">
        <v>610</v>
      </c>
      <c r="E683" s="53" t="s">
        <v>734</v>
      </c>
      <c r="F683" s="54">
        <v>200</v>
      </c>
      <c r="G683" s="54" t="s">
        <v>2</v>
      </c>
      <c r="H683" s="388">
        <v>26</v>
      </c>
      <c r="I683" s="58">
        <f t="shared" si="11"/>
        <v>5200</v>
      </c>
      <c r="J683" s="54" t="s">
        <v>935</v>
      </c>
      <c r="K683" s="330"/>
      <c r="L683" s="186"/>
    </row>
    <row r="684" spans="1:12" ht="18" customHeight="1" x14ac:dyDescent="0.3">
      <c r="A684" s="45">
        <v>45401</v>
      </c>
      <c r="B684" s="69">
        <v>23285</v>
      </c>
      <c r="C684" s="73" t="s">
        <v>184</v>
      </c>
      <c r="D684" s="36" t="s">
        <v>859</v>
      </c>
      <c r="E684" s="36" t="s">
        <v>734</v>
      </c>
      <c r="F684" s="41">
        <v>100</v>
      </c>
      <c r="G684" s="42" t="s">
        <v>39</v>
      </c>
      <c r="H684" s="42">
        <v>10</v>
      </c>
      <c r="I684" s="80">
        <f t="shared" si="11"/>
        <v>1000</v>
      </c>
      <c r="J684" s="42" t="s">
        <v>935</v>
      </c>
      <c r="K684" s="192"/>
      <c r="L684" s="188"/>
    </row>
    <row r="685" spans="1:12" ht="18" customHeight="1" x14ac:dyDescent="0.3">
      <c r="A685" s="45">
        <v>45401</v>
      </c>
      <c r="B685" s="69">
        <v>23287</v>
      </c>
      <c r="C685" s="73" t="s">
        <v>86</v>
      </c>
      <c r="D685" s="36" t="s">
        <v>125</v>
      </c>
      <c r="E685" s="36" t="s">
        <v>860</v>
      </c>
      <c r="F685" s="41">
        <v>15</v>
      </c>
      <c r="G685" s="42" t="s">
        <v>6</v>
      </c>
      <c r="H685" s="42">
        <v>60.96</v>
      </c>
      <c r="I685" s="80">
        <f t="shared" si="11"/>
        <v>914.4</v>
      </c>
      <c r="J685" s="43" t="s">
        <v>940</v>
      </c>
      <c r="K685" s="202">
        <v>0</v>
      </c>
      <c r="L685" s="14" t="s">
        <v>937</v>
      </c>
    </row>
    <row r="686" spans="1:12" ht="18" customHeight="1" x14ac:dyDescent="0.3">
      <c r="A686" s="45">
        <v>45401</v>
      </c>
      <c r="B686" s="12"/>
      <c r="C686" s="12" t="s">
        <v>861</v>
      </c>
      <c r="D686" s="160" t="s">
        <v>862</v>
      </c>
      <c r="E686" s="161" t="s">
        <v>100</v>
      </c>
      <c r="F686" s="162">
        <v>2</v>
      </c>
      <c r="G686" s="163" t="s">
        <v>69</v>
      </c>
      <c r="H686" s="163">
        <v>638</v>
      </c>
      <c r="I686" s="80">
        <f t="shared" si="11"/>
        <v>1276</v>
      </c>
      <c r="J686" s="43" t="s">
        <v>940</v>
      </c>
      <c r="K686" s="202">
        <v>0</v>
      </c>
      <c r="L686" s="14" t="s">
        <v>937</v>
      </c>
    </row>
    <row r="687" spans="1:12" ht="18" customHeight="1" x14ac:dyDescent="0.3">
      <c r="A687" s="45">
        <v>45401</v>
      </c>
      <c r="B687" s="12"/>
      <c r="C687" s="73" t="s">
        <v>863</v>
      </c>
      <c r="D687" s="36" t="s">
        <v>135</v>
      </c>
      <c r="E687" s="36" t="s">
        <v>366</v>
      </c>
      <c r="F687" s="41">
        <v>1</v>
      </c>
      <c r="G687" s="42" t="s">
        <v>13</v>
      </c>
      <c r="H687" s="42">
        <v>825</v>
      </c>
      <c r="I687" s="80">
        <f t="shared" si="11"/>
        <v>825</v>
      </c>
      <c r="J687" s="42" t="s">
        <v>935</v>
      </c>
      <c r="K687" s="202">
        <v>75</v>
      </c>
      <c r="L687" s="14" t="s">
        <v>936</v>
      </c>
    </row>
    <row r="688" spans="1:12" ht="18" customHeight="1" x14ac:dyDescent="0.3">
      <c r="A688" s="45">
        <v>45401</v>
      </c>
      <c r="B688" s="12"/>
      <c r="C688" s="12" t="s">
        <v>864</v>
      </c>
      <c r="D688" s="36" t="s">
        <v>801</v>
      </c>
      <c r="E688" s="36" t="s">
        <v>366</v>
      </c>
      <c r="F688" s="41">
        <v>3</v>
      </c>
      <c r="G688" s="42" t="s">
        <v>13</v>
      </c>
      <c r="H688" s="42">
        <v>825</v>
      </c>
      <c r="I688" s="80">
        <f t="shared" si="11"/>
        <v>2475</v>
      </c>
      <c r="J688" s="42" t="s">
        <v>935</v>
      </c>
      <c r="K688" s="198" ph="1">
        <v>170</v>
      </c>
      <c r="L688" s="184" t="s">
        <v>939</v>
      </c>
    </row>
    <row r="689" spans="1:13" ht="18" customHeight="1" x14ac:dyDescent="0.3">
      <c r="A689" s="45">
        <v>45401</v>
      </c>
      <c r="B689" s="12"/>
      <c r="C689" s="12" t="s">
        <v>864</v>
      </c>
      <c r="D689" s="40" t="s">
        <v>785</v>
      </c>
      <c r="E689" s="40" t="s">
        <v>865</v>
      </c>
      <c r="F689" s="42">
        <v>2</v>
      </c>
      <c r="G689" s="42" t="s">
        <v>20</v>
      </c>
      <c r="H689" s="42">
        <v>1150</v>
      </c>
      <c r="I689" s="80">
        <f t="shared" si="11"/>
        <v>2300</v>
      </c>
      <c r="J689" s="42" t="s">
        <v>935</v>
      </c>
      <c r="K689" s="200" ph="1"/>
      <c r="L689" s="188"/>
    </row>
    <row r="690" spans="1:13" s="6" customFormat="1" ht="18" customHeight="1" x14ac:dyDescent="0.3">
      <c r="A690" s="30">
        <v>45401</v>
      </c>
      <c r="B690" s="71">
        <v>23288</v>
      </c>
      <c r="C690" s="267" t="s">
        <v>931</v>
      </c>
      <c r="D690" s="20" t="s">
        <v>115</v>
      </c>
      <c r="E690" s="20" t="s">
        <v>866</v>
      </c>
      <c r="F690" s="61">
        <v>10</v>
      </c>
      <c r="G690" s="61" t="s">
        <v>6</v>
      </c>
      <c r="H690" s="61">
        <f>1.17*16+6</f>
        <v>24.72</v>
      </c>
      <c r="I690" s="373">
        <f t="shared" si="11"/>
        <v>247.2</v>
      </c>
      <c r="J690" s="61" t="s">
        <v>940</v>
      </c>
      <c r="K690" s="293">
        <v>0</v>
      </c>
      <c r="L690" s="343" t="s">
        <v>938</v>
      </c>
    </row>
    <row r="691" spans="1:13" s="6" customFormat="1" ht="18" customHeight="1" x14ac:dyDescent="0.3">
      <c r="A691" s="30">
        <v>45401</v>
      </c>
      <c r="B691" s="71">
        <v>23288</v>
      </c>
      <c r="C691" s="267" t="s">
        <v>931</v>
      </c>
      <c r="D691" s="20" t="s">
        <v>115</v>
      </c>
      <c r="E691" s="20" t="s">
        <v>867</v>
      </c>
      <c r="F691" s="61">
        <v>10</v>
      </c>
      <c r="G691" s="61" t="s">
        <v>6</v>
      </c>
      <c r="H691" s="61">
        <f>2.69*16+6</f>
        <v>49.04</v>
      </c>
      <c r="I691" s="373">
        <f t="shared" si="11"/>
        <v>490.4</v>
      </c>
      <c r="J691" s="61" t="s">
        <v>940</v>
      </c>
      <c r="K691" s="297"/>
      <c r="L691" s="389"/>
    </row>
    <row r="692" spans="1:13" s="6" customFormat="1" ht="18" customHeight="1" x14ac:dyDescent="0.3">
      <c r="A692" s="30">
        <v>45401</v>
      </c>
      <c r="B692" s="71">
        <v>23288</v>
      </c>
      <c r="C692" s="267" t="s">
        <v>931</v>
      </c>
      <c r="D692" s="20" t="s">
        <v>156</v>
      </c>
      <c r="E692" s="20" t="s">
        <v>868</v>
      </c>
      <c r="F692" s="61">
        <v>12</v>
      </c>
      <c r="G692" s="61" t="s">
        <v>6</v>
      </c>
      <c r="H692" s="61">
        <v>31.2</v>
      </c>
      <c r="I692" s="373">
        <f t="shared" si="11"/>
        <v>374.4</v>
      </c>
      <c r="J692" s="61" t="s">
        <v>940</v>
      </c>
      <c r="K692" s="297"/>
      <c r="L692" s="389"/>
    </row>
    <row r="693" spans="1:13" s="6" customFormat="1" ht="18" customHeight="1" x14ac:dyDescent="0.3">
      <c r="A693" s="30">
        <v>45401</v>
      </c>
      <c r="B693" s="71">
        <v>23288</v>
      </c>
      <c r="C693" s="267" t="s">
        <v>931</v>
      </c>
      <c r="D693" s="20" t="s">
        <v>156</v>
      </c>
      <c r="E693" s="20" t="s">
        <v>869</v>
      </c>
      <c r="F693" s="61">
        <v>12</v>
      </c>
      <c r="G693" s="61" t="s">
        <v>6</v>
      </c>
      <c r="H693" s="61">
        <v>32.6</v>
      </c>
      <c r="I693" s="373">
        <f t="shared" si="11"/>
        <v>391.20000000000005</v>
      </c>
      <c r="J693" s="61" t="s">
        <v>940</v>
      </c>
      <c r="K693" s="297"/>
      <c r="L693" s="389"/>
    </row>
    <row r="694" spans="1:13" s="6" customFormat="1" ht="18" customHeight="1" x14ac:dyDescent="0.3">
      <c r="A694" s="30">
        <v>45401</v>
      </c>
      <c r="B694" s="71">
        <v>23288</v>
      </c>
      <c r="C694" s="267" t="s">
        <v>931</v>
      </c>
      <c r="D694" s="20" t="s">
        <v>156</v>
      </c>
      <c r="E694" s="20" t="s">
        <v>870</v>
      </c>
      <c r="F694" s="61">
        <v>12</v>
      </c>
      <c r="G694" s="61" t="s">
        <v>6</v>
      </c>
      <c r="H694" s="61">
        <v>31.2</v>
      </c>
      <c r="I694" s="373">
        <f t="shared" si="11"/>
        <v>374.4</v>
      </c>
      <c r="J694" s="61" t="s">
        <v>940</v>
      </c>
      <c r="K694" s="297"/>
      <c r="L694" s="389"/>
    </row>
    <row r="695" spans="1:13" s="6" customFormat="1" ht="18" customHeight="1" x14ac:dyDescent="0.3">
      <c r="A695" s="30">
        <v>45401</v>
      </c>
      <c r="B695" s="71">
        <v>23288</v>
      </c>
      <c r="C695" s="267" t="s">
        <v>931</v>
      </c>
      <c r="D695" s="20" t="s">
        <v>156</v>
      </c>
      <c r="E695" s="20" t="s">
        <v>871</v>
      </c>
      <c r="F695" s="61">
        <v>12</v>
      </c>
      <c r="G695" s="61" t="s">
        <v>6</v>
      </c>
      <c r="H695" s="61">
        <v>27.8</v>
      </c>
      <c r="I695" s="373">
        <f t="shared" si="11"/>
        <v>333.6</v>
      </c>
      <c r="J695" s="61" t="s">
        <v>940</v>
      </c>
      <c r="K695" s="297"/>
      <c r="L695" s="389"/>
    </row>
    <row r="696" spans="1:13" s="6" customFormat="1" ht="18" customHeight="1" x14ac:dyDescent="0.3">
      <c r="A696" s="30">
        <v>45401</v>
      </c>
      <c r="B696" s="71">
        <v>23288</v>
      </c>
      <c r="C696" s="267" t="s">
        <v>931</v>
      </c>
      <c r="D696" s="20" t="s">
        <v>342</v>
      </c>
      <c r="E696" s="20" t="s">
        <v>872</v>
      </c>
      <c r="F696" s="61">
        <v>47</v>
      </c>
      <c r="G696" s="61" t="s">
        <v>6</v>
      </c>
      <c r="H696" s="61">
        <f>2.32*8.4+6</f>
        <v>25.488</v>
      </c>
      <c r="I696" s="373">
        <f t="shared" si="11"/>
        <v>1197.9359999999999</v>
      </c>
      <c r="J696" s="61" t="s">
        <v>940</v>
      </c>
      <c r="K696" s="299"/>
      <c r="L696" s="344"/>
    </row>
    <row r="697" spans="1:13" ht="18" customHeight="1" x14ac:dyDescent="0.3">
      <c r="A697" s="45">
        <v>45402</v>
      </c>
      <c r="B697" s="12"/>
      <c r="C697" s="236" t="s">
        <v>873</v>
      </c>
      <c r="D697" s="40" t="s">
        <v>201</v>
      </c>
      <c r="E697" s="63" t="s">
        <v>434</v>
      </c>
      <c r="F697" s="42">
        <v>2</v>
      </c>
      <c r="G697" s="42" t="s">
        <v>0</v>
      </c>
      <c r="H697" s="42">
        <v>235</v>
      </c>
      <c r="I697" s="80">
        <f t="shared" si="11"/>
        <v>470</v>
      </c>
      <c r="J697" s="46" t="s">
        <v>935</v>
      </c>
      <c r="K697" s="202"/>
      <c r="L697" s="14"/>
    </row>
    <row r="698" spans="1:13" ht="18" customHeight="1" x14ac:dyDescent="0.3">
      <c r="A698" s="45">
        <v>45404</v>
      </c>
      <c r="B698" s="12"/>
      <c r="C698" s="40" t="s">
        <v>260</v>
      </c>
      <c r="D698" s="40" t="s">
        <v>792</v>
      </c>
      <c r="E698" s="40" t="s">
        <v>325</v>
      </c>
      <c r="F698" s="41">
        <v>5</v>
      </c>
      <c r="G698" s="42" t="s">
        <v>20</v>
      </c>
      <c r="H698" s="42">
        <v>1147.5</v>
      </c>
      <c r="I698" s="80">
        <f t="shared" si="11"/>
        <v>5737.5</v>
      </c>
      <c r="J698" s="43" t="s">
        <v>940</v>
      </c>
      <c r="K698" s="202">
        <v>0</v>
      </c>
      <c r="L698" s="14" t="s">
        <v>937</v>
      </c>
    </row>
    <row r="699" spans="1:13" ht="18" customHeight="1" x14ac:dyDescent="0.3">
      <c r="A699" s="45">
        <v>45404</v>
      </c>
      <c r="B699" s="12"/>
      <c r="C699" s="73" t="s">
        <v>885</v>
      </c>
      <c r="D699" s="40" t="s">
        <v>797</v>
      </c>
      <c r="E699" s="63" t="s">
        <v>314</v>
      </c>
      <c r="F699" s="41">
        <v>10.4</v>
      </c>
      <c r="G699" s="42" t="s">
        <v>2</v>
      </c>
      <c r="H699" s="42">
        <v>180</v>
      </c>
      <c r="I699" s="80">
        <f t="shared" si="11"/>
        <v>1872</v>
      </c>
      <c r="J699" s="42" t="s">
        <v>935</v>
      </c>
      <c r="K699" s="247">
        <v>110</v>
      </c>
      <c r="L699" s="14" t="s">
        <v>939</v>
      </c>
    </row>
    <row r="700" spans="1:13" s="3" customFormat="1" ht="18" customHeight="1" x14ac:dyDescent="0.3">
      <c r="A700" s="57">
        <v>45404</v>
      </c>
      <c r="B700" s="25"/>
      <c r="C700" s="25" t="s">
        <v>173</v>
      </c>
      <c r="D700" s="390" t="s">
        <v>669</v>
      </c>
      <c r="E700" s="53" t="s">
        <v>874</v>
      </c>
      <c r="F700" s="54">
        <v>3</v>
      </c>
      <c r="G700" s="54" t="s">
        <v>29</v>
      </c>
      <c r="H700" s="54">
        <v>87</v>
      </c>
      <c r="I700" s="58">
        <f t="shared" si="11"/>
        <v>261</v>
      </c>
      <c r="J700" s="54" t="s">
        <v>935</v>
      </c>
      <c r="K700" s="391">
        <v>11</v>
      </c>
      <c r="L700" s="392" t="s">
        <v>938</v>
      </c>
    </row>
    <row r="701" spans="1:13" ht="18" customHeight="1" x14ac:dyDescent="0.3">
      <c r="A701" s="45">
        <v>45404</v>
      </c>
      <c r="B701" s="69">
        <v>23289</v>
      </c>
      <c r="C701" s="73" t="s">
        <v>66</v>
      </c>
      <c r="D701" s="12" t="s">
        <v>875</v>
      </c>
      <c r="E701" s="12" t="s">
        <v>876</v>
      </c>
      <c r="F701" s="42">
        <v>4</v>
      </c>
      <c r="G701" s="42" t="s">
        <v>6</v>
      </c>
      <c r="H701" s="42">
        <v>16.3</v>
      </c>
      <c r="I701" s="80">
        <f t="shared" si="11"/>
        <v>65.2</v>
      </c>
      <c r="J701" s="42" t="s">
        <v>935</v>
      </c>
      <c r="K701" s="202">
        <v>14</v>
      </c>
      <c r="L701" s="14" t="s">
        <v>938</v>
      </c>
    </row>
    <row r="702" spans="1:13" ht="18" customHeight="1" x14ac:dyDescent="0.3">
      <c r="A702" s="66">
        <v>45404</v>
      </c>
      <c r="B702" s="83">
        <v>23290</v>
      </c>
      <c r="C702" s="40" t="s">
        <v>289</v>
      </c>
      <c r="D702" s="40" t="s">
        <v>877</v>
      </c>
      <c r="E702" s="40" t="s">
        <v>199</v>
      </c>
      <c r="F702" s="42">
        <v>6</v>
      </c>
      <c r="G702" s="42" t="s">
        <v>13</v>
      </c>
      <c r="H702" s="42">
        <v>825</v>
      </c>
      <c r="I702" s="80">
        <f t="shared" si="11"/>
        <v>4950</v>
      </c>
      <c r="J702" s="42" t="s">
        <v>935</v>
      </c>
      <c r="K702" s="202">
        <v>90</v>
      </c>
      <c r="L702" s="305" t="s">
        <v>948</v>
      </c>
    </row>
    <row r="703" spans="1:13" ht="18" customHeight="1" x14ac:dyDescent="0.3">
      <c r="A703" s="45">
        <v>45404</v>
      </c>
      <c r="B703" s="36"/>
      <c r="C703" s="40" t="s">
        <v>327</v>
      </c>
      <c r="D703" s="40" t="s">
        <v>797</v>
      </c>
      <c r="E703" s="40" t="s">
        <v>208</v>
      </c>
      <c r="F703" s="41">
        <v>45</v>
      </c>
      <c r="G703" s="42" t="s">
        <v>2</v>
      </c>
      <c r="H703" s="42">
        <v>180</v>
      </c>
      <c r="I703" s="80">
        <f t="shared" si="11"/>
        <v>8100</v>
      </c>
      <c r="J703" s="42" t="s">
        <v>935</v>
      </c>
      <c r="K703" s="247">
        <v>350</v>
      </c>
      <c r="L703" s="14" t="s">
        <v>939</v>
      </c>
      <c r="M703" s="1"/>
    </row>
    <row r="704" spans="1:13" ht="18" customHeight="1" x14ac:dyDescent="0.3">
      <c r="A704" s="45">
        <v>45404</v>
      </c>
      <c r="B704" s="69">
        <v>23291</v>
      </c>
      <c r="C704" s="36" t="s">
        <v>825</v>
      </c>
      <c r="D704" s="40" t="s">
        <v>359</v>
      </c>
      <c r="E704" s="40" t="s">
        <v>238</v>
      </c>
      <c r="F704" s="41">
        <v>22.5</v>
      </c>
      <c r="G704" s="42" t="s">
        <v>2</v>
      </c>
      <c r="H704" s="62">
        <v>779</v>
      </c>
      <c r="I704" s="80">
        <f t="shared" si="11"/>
        <v>17527.5</v>
      </c>
      <c r="J704" s="42" t="s">
        <v>935</v>
      </c>
      <c r="K704" s="198" ph="1">
        <v>380</v>
      </c>
      <c r="L704" s="184" t="s">
        <v>939</v>
      </c>
    </row>
    <row r="705" spans="1:22" ht="18" customHeight="1" x14ac:dyDescent="0.3">
      <c r="A705" s="45">
        <v>45404</v>
      </c>
      <c r="B705" s="12"/>
      <c r="C705" s="36" t="s">
        <v>825</v>
      </c>
      <c r="D705" s="40" t="s">
        <v>797</v>
      </c>
      <c r="E705" s="40" t="s">
        <v>127</v>
      </c>
      <c r="F705" s="41">
        <v>22.5</v>
      </c>
      <c r="G705" s="42" t="s">
        <v>2</v>
      </c>
      <c r="H705" s="42">
        <v>180</v>
      </c>
      <c r="I705" s="80">
        <f t="shared" si="11"/>
        <v>4050</v>
      </c>
      <c r="J705" s="42" t="s">
        <v>935</v>
      </c>
      <c r="K705" s="200" ph="1"/>
      <c r="L705" s="188"/>
    </row>
    <row r="706" spans="1:22" ht="18" customHeight="1" x14ac:dyDescent="0.3">
      <c r="A706" s="45">
        <v>45405</v>
      </c>
      <c r="B706" s="12"/>
      <c r="C706" s="36" t="s">
        <v>884</v>
      </c>
      <c r="D706" s="12" t="s">
        <v>801</v>
      </c>
      <c r="E706" s="36" t="s">
        <v>366</v>
      </c>
      <c r="F706" s="41">
        <v>1</v>
      </c>
      <c r="G706" s="42" t="s">
        <v>13</v>
      </c>
      <c r="H706" s="42">
        <v>825</v>
      </c>
      <c r="I706" s="80">
        <f t="shared" si="11"/>
        <v>825</v>
      </c>
      <c r="J706" s="43" t="s">
        <v>940</v>
      </c>
      <c r="K706" s="202">
        <v>0</v>
      </c>
      <c r="L706" s="14" t="s">
        <v>937</v>
      </c>
      <c r="M706" s="5"/>
      <c r="N706" s="2"/>
      <c r="O706" s="166"/>
      <c r="P706" s="51"/>
      <c r="Q706" s="51"/>
      <c r="R706" s="5"/>
    </row>
    <row r="707" spans="1:22" ht="18" customHeight="1" x14ac:dyDescent="0.3">
      <c r="A707" s="45">
        <v>45405</v>
      </c>
      <c r="B707" s="69">
        <v>23292</v>
      </c>
      <c r="C707" s="252" t="s">
        <v>88</v>
      </c>
      <c r="D707" s="76" t="s">
        <v>302</v>
      </c>
      <c r="E707" s="36" t="s">
        <v>90</v>
      </c>
      <c r="F707" s="41">
        <v>16</v>
      </c>
      <c r="G707" s="41" t="s">
        <v>4</v>
      </c>
      <c r="H707" s="41">
        <v>90</v>
      </c>
      <c r="I707" s="80">
        <f t="shared" si="11"/>
        <v>1440</v>
      </c>
      <c r="J707" s="42" t="s">
        <v>935</v>
      </c>
      <c r="K707" s="198">
        <v>33</v>
      </c>
      <c r="L707" s="184" t="s">
        <v>938</v>
      </c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</row>
    <row r="708" spans="1:22" ht="18" customHeight="1" x14ac:dyDescent="0.3">
      <c r="A708" s="45">
        <v>45405</v>
      </c>
      <c r="B708" s="69">
        <v>23292</v>
      </c>
      <c r="C708" s="143" t="s">
        <v>88</v>
      </c>
      <c r="D708" s="48" t="s">
        <v>157</v>
      </c>
      <c r="E708" s="48" t="s">
        <v>537</v>
      </c>
      <c r="F708" s="46">
        <v>100</v>
      </c>
      <c r="G708" s="46" t="s">
        <v>2</v>
      </c>
      <c r="H708" s="46">
        <v>4.8</v>
      </c>
      <c r="I708" s="80">
        <f t="shared" si="11"/>
        <v>480</v>
      </c>
      <c r="J708" s="42" t="s">
        <v>935</v>
      </c>
      <c r="K708" s="200"/>
      <c r="L708" s="188"/>
    </row>
    <row r="709" spans="1:22" ht="18" customHeight="1" x14ac:dyDescent="0.3">
      <c r="A709" s="45">
        <v>45405</v>
      </c>
      <c r="B709" s="69">
        <v>23295</v>
      </c>
      <c r="C709" s="12" t="s">
        <v>310</v>
      </c>
      <c r="D709" s="12" t="s">
        <v>878</v>
      </c>
      <c r="E709" s="12" t="s">
        <v>879</v>
      </c>
      <c r="F709" s="46">
        <v>3</v>
      </c>
      <c r="G709" s="46" t="s">
        <v>3</v>
      </c>
      <c r="H709" s="46">
        <v>352</v>
      </c>
      <c r="I709" s="80">
        <f t="shared" si="11"/>
        <v>1056</v>
      </c>
      <c r="J709" s="42" t="s">
        <v>935</v>
      </c>
      <c r="K709" s="198" ph="1">
        <v>280</v>
      </c>
      <c r="L709" s="184" t="s">
        <v>939</v>
      </c>
    </row>
    <row r="710" spans="1:22" ht="18" customHeight="1" x14ac:dyDescent="0.3">
      <c r="A710" s="45">
        <v>45405</v>
      </c>
      <c r="B710" s="12"/>
      <c r="C710" s="12" t="s">
        <v>310</v>
      </c>
      <c r="D710" s="40" t="s">
        <v>797</v>
      </c>
      <c r="E710" s="40" t="s">
        <v>259</v>
      </c>
      <c r="F710" s="41">
        <v>30</v>
      </c>
      <c r="G710" s="42" t="s">
        <v>2</v>
      </c>
      <c r="H710" s="42">
        <v>180</v>
      </c>
      <c r="I710" s="80">
        <f t="shared" si="11"/>
        <v>5400</v>
      </c>
      <c r="J710" s="42" t="s">
        <v>935</v>
      </c>
      <c r="K710" s="200" ph="1"/>
      <c r="L710" s="188"/>
    </row>
    <row r="711" spans="1:22" ht="18" customHeight="1" x14ac:dyDescent="0.3">
      <c r="A711" s="45">
        <v>45405</v>
      </c>
      <c r="B711" s="12"/>
      <c r="C711" s="393" t="s">
        <v>880</v>
      </c>
      <c r="D711" s="160" t="s">
        <v>99</v>
      </c>
      <c r="E711" s="161" t="s">
        <v>100</v>
      </c>
      <c r="F711" s="162">
        <v>2</v>
      </c>
      <c r="G711" s="163" t="s">
        <v>69</v>
      </c>
      <c r="H711" s="163">
        <v>638</v>
      </c>
      <c r="I711" s="80">
        <f t="shared" si="11"/>
        <v>1276</v>
      </c>
      <c r="J711" s="43" t="s">
        <v>940</v>
      </c>
      <c r="K711" s="202">
        <v>0</v>
      </c>
      <c r="L711" s="14" t="s">
        <v>937</v>
      </c>
    </row>
    <row r="712" spans="1:22" ht="18" customHeight="1" x14ac:dyDescent="0.3">
      <c r="A712" s="45">
        <v>45405</v>
      </c>
      <c r="B712" s="12"/>
      <c r="C712" s="44" t="s">
        <v>410</v>
      </c>
      <c r="D712" s="40" t="s">
        <v>797</v>
      </c>
      <c r="E712" s="12" t="s">
        <v>354</v>
      </c>
      <c r="F712" s="14">
        <v>7.6</v>
      </c>
      <c r="G712" s="56" t="s">
        <v>2</v>
      </c>
      <c r="H712" s="56">
        <v>180</v>
      </c>
      <c r="I712" s="80">
        <f t="shared" si="11"/>
        <v>1368</v>
      </c>
      <c r="J712" s="42" t="s">
        <v>935</v>
      </c>
      <c r="K712" s="202">
        <v>48</v>
      </c>
      <c r="L712" s="14" t="s">
        <v>938</v>
      </c>
    </row>
    <row r="713" spans="1:22" ht="18" customHeight="1" x14ac:dyDescent="0.3">
      <c r="A713" s="45">
        <v>45405</v>
      </c>
      <c r="B713" s="69">
        <v>23296</v>
      </c>
      <c r="C713" s="36" t="s">
        <v>52</v>
      </c>
      <c r="D713" s="40" t="s">
        <v>185</v>
      </c>
      <c r="E713" s="40" t="s">
        <v>881</v>
      </c>
      <c r="F713" s="41">
        <v>8</v>
      </c>
      <c r="G713" s="42" t="s">
        <v>186</v>
      </c>
      <c r="H713" s="42">
        <v>120</v>
      </c>
      <c r="I713" s="80">
        <f t="shared" si="11"/>
        <v>960</v>
      </c>
      <c r="J713" s="43" t="s">
        <v>940</v>
      </c>
      <c r="K713" s="190">
        <v>0</v>
      </c>
      <c r="L713" s="184" t="s">
        <v>937</v>
      </c>
    </row>
    <row r="714" spans="1:22" ht="18" customHeight="1" x14ac:dyDescent="0.3">
      <c r="A714" s="45">
        <v>45405</v>
      </c>
      <c r="B714" s="69">
        <v>23296</v>
      </c>
      <c r="C714" s="36" t="s">
        <v>52</v>
      </c>
      <c r="D714" s="40" t="s">
        <v>36</v>
      </c>
      <c r="E714" s="40" t="s">
        <v>256</v>
      </c>
      <c r="F714" s="41">
        <v>6</v>
      </c>
      <c r="G714" s="42" t="s">
        <v>20</v>
      </c>
      <c r="H714" s="42">
        <v>1147.5</v>
      </c>
      <c r="I714" s="80">
        <f t="shared" si="11"/>
        <v>6885</v>
      </c>
      <c r="J714" s="43" t="s">
        <v>940</v>
      </c>
      <c r="K714" s="330"/>
      <c r="L714" s="186"/>
    </row>
    <row r="715" spans="1:22" ht="18" customHeight="1" x14ac:dyDescent="0.3">
      <c r="A715" s="45">
        <v>45405</v>
      </c>
      <c r="B715" s="69">
        <v>23296</v>
      </c>
      <c r="C715" s="44" t="s">
        <v>352</v>
      </c>
      <c r="D715" s="44" t="s">
        <v>405</v>
      </c>
      <c r="E715" s="44" t="s">
        <v>882</v>
      </c>
      <c r="F715" s="42">
        <v>20</v>
      </c>
      <c r="G715" s="42" t="s">
        <v>12</v>
      </c>
      <c r="H715" s="42">
        <v>49</v>
      </c>
      <c r="I715" s="80">
        <f t="shared" si="11"/>
        <v>980</v>
      </c>
      <c r="J715" s="43" t="s">
        <v>940</v>
      </c>
      <c r="K715" s="330"/>
      <c r="L715" s="186"/>
    </row>
    <row r="716" spans="1:22" ht="18" customHeight="1" x14ac:dyDescent="0.3">
      <c r="A716" s="45">
        <v>45405</v>
      </c>
      <c r="B716" s="69">
        <v>23296</v>
      </c>
      <c r="C716" s="44" t="s">
        <v>352</v>
      </c>
      <c r="D716" s="44" t="s">
        <v>136</v>
      </c>
      <c r="E716" s="44" t="s">
        <v>435</v>
      </c>
      <c r="F716" s="42">
        <v>3</v>
      </c>
      <c r="G716" s="42" t="s">
        <v>12</v>
      </c>
      <c r="H716" s="42">
        <v>34</v>
      </c>
      <c r="I716" s="80">
        <f t="shared" si="11"/>
        <v>102</v>
      </c>
      <c r="J716" s="43" t="s">
        <v>940</v>
      </c>
      <c r="K716" s="330"/>
      <c r="L716" s="186"/>
    </row>
    <row r="717" spans="1:22" ht="18" customHeight="1" x14ac:dyDescent="0.3">
      <c r="A717" s="45">
        <v>45405</v>
      </c>
      <c r="B717" s="69">
        <v>23296</v>
      </c>
      <c r="C717" s="44" t="s">
        <v>352</v>
      </c>
      <c r="D717" s="44" t="s">
        <v>136</v>
      </c>
      <c r="E717" s="44" t="s">
        <v>883</v>
      </c>
      <c r="F717" s="42">
        <v>20</v>
      </c>
      <c r="G717" s="42" t="s">
        <v>12</v>
      </c>
      <c r="H717" s="42">
        <v>21</v>
      </c>
      <c r="I717" s="80">
        <f t="shared" si="11"/>
        <v>420</v>
      </c>
      <c r="J717" s="43" t="s">
        <v>940</v>
      </c>
      <c r="K717" s="330"/>
      <c r="L717" s="186"/>
    </row>
    <row r="718" spans="1:22" ht="18" customHeight="1" x14ac:dyDescent="0.3">
      <c r="A718" s="45">
        <v>45405</v>
      </c>
      <c r="B718" s="69">
        <v>23296</v>
      </c>
      <c r="C718" s="44" t="s">
        <v>352</v>
      </c>
      <c r="D718" s="44" t="s">
        <v>406</v>
      </c>
      <c r="E718" s="44" t="s">
        <v>883</v>
      </c>
      <c r="F718" s="42">
        <v>11</v>
      </c>
      <c r="G718" s="42" t="s">
        <v>12</v>
      </c>
      <c r="H718" s="42">
        <v>21</v>
      </c>
      <c r="I718" s="80">
        <f t="shared" si="11"/>
        <v>231</v>
      </c>
      <c r="J718" s="43" t="s">
        <v>940</v>
      </c>
      <c r="K718" s="330"/>
      <c r="L718" s="186"/>
    </row>
    <row r="719" spans="1:22" ht="18" customHeight="1" x14ac:dyDescent="0.3">
      <c r="A719" s="45">
        <v>45405</v>
      </c>
      <c r="B719" s="69">
        <v>23296</v>
      </c>
      <c r="C719" s="44" t="s">
        <v>352</v>
      </c>
      <c r="D719" s="44" t="s">
        <v>353</v>
      </c>
      <c r="E719" s="44" t="s">
        <v>435</v>
      </c>
      <c r="F719" s="42">
        <v>7</v>
      </c>
      <c r="G719" s="42" t="s">
        <v>12</v>
      </c>
      <c r="H719" s="42">
        <v>34</v>
      </c>
      <c r="I719" s="80">
        <f t="shared" si="11"/>
        <v>238</v>
      </c>
      <c r="J719" s="43" t="s">
        <v>940</v>
      </c>
      <c r="K719" s="192"/>
      <c r="L719" s="188"/>
    </row>
    <row r="720" spans="1:22" ht="18" customHeight="1" x14ac:dyDescent="0.3">
      <c r="A720" s="45">
        <v>45405</v>
      </c>
      <c r="B720" s="69">
        <v>23297</v>
      </c>
      <c r="C720" s="12" t="s">
        <v>104</v>
      </c>
      <c r="D720" s="44" t="s">
        <v>405</v>
      </c>
      <c r="E720" s="44" t="s">
        <v>886</v>
      </c>
      <c r="F720" s="42">
        <v>2</v>
      </c>
      <c r="G720" s="42" t="s">
        <v>12</v>
      </c>
      <c r="H720" s="42">
        <v>49</v>
      </c>
      <c r="I720" s="80">
        <f t="shared" si="11"/>
        <v>98</v>
      </c>
      <c r="J720" s="43" t="s">
        <v>940</v>
      </c>
      <c r="K720" s="202">
        <v>0</v>
      </c>
      <c r="L720" s="14" t="s">
        <v>937</v>
      </c>
    </row>
    <row r="721" spans="1:22" ht="18" customHeight="1" x14ac:dyDescent="0.3">
      <c r="A721" s="45">
        <v>45405</v>
      </c>
      <c r="B721" s="69">
        <v>23298</v>
      </c>
      <c r="C721" s="12" t="s">
        <v>296</v>
      </c>
      <c r="D721" s="36" t="s">
        <v>36</v>
      </c>
      <c r="E721" s="167" t="s">
        <v>311</v>
      </c>
      <c r="F721" s="41">
        <v>1</v>
      </c>
      <c r="G721" s="41" t="s">
        <v>20</v>
      </c>
      <c r="H721" s="41">
        <v>1147.5</v>
      </c>
      <c r="I721" s="80">
        <f t="shared" si="11"/>
        <v>1147.5</v>
      </c>
      <c r="J721" s="43" t="s">
        <v>940</v>
      </c>
      <c r="K721" s="202">
        <v>0</v>
      </c>
      <c r="L721" s="14" t="s">
        <v>937</v>
      </c>
    </row>
    <row r="722" spans="1:22" ht="18" customHeight="1" x14ac:dyDescent="0.3">
      <c r="A722" s="45">
        <v>45405</v>
      </c>
      <c r="B722" s="12"/>
      <c r="C722" s="12" t="s">
        <v>888</v>
      </c>
      <c r="D722" s="40" t="s">
        <v>792</v>
      </c>
      <c r="E722" s="40" t="s">
        <v>325</v>
      </c>
      <c r="F722" s="41">
        <v>5</v>
      </c>
      <c r="G722" s="42" t="s">
        <v>20</v>
      </c>
      <c r="H722" s="42">
        <v>1147.5</v>
      </c>
      <c r="I722" s="80">
        <f t="shared" si="11"/>
        <v>5737.5</v>
      </c>
      <c r="J722" s="42" t="s">
        <v>935</v>
      </c>
      <c r="K722" s="247">
        <v>170</v>
      </c>
      <c r="L722" s="14" t="s">
        <v>939</v>
      </c>
    </row>
    <row r="723" spans="1:22" ht="18" customHeight="1" x14ac:dyDescent="0.3">
      <c r="A723" s="45">
        <v>45405</v>
      </c>
      <c r="B723" s="12"/>
      <c r="C723" s="12" t="s">
        <v>411</v>
      </c>
      <c r="D723" s="12" t="s">
        <v>889</v>
      </c>
      <c r="E723" s="12" t="s">
        <v>890</v>
      </c>
      <c r="F723" s="41">
        <v>200</v>
      </c>
      <c r="G723" s="42" t="s">
        <v>6</v>
      </c>
      <c r="H723" s="42">
        <v>8.5</v>
      </c>
      <c r="I723" s="80">
        <f t="shared" si="11"/>
        <v>1700</v>
      </c>
      <c r="J723" s="42" t="s">
        <v>935</v>
      </c>
      <c r="K723" s="202">
        <v>87</v>
      </c>
      <c r="L723" s="12" t="s">
        <v>936</v>
      </c>
    </row>
    <row r="724" spans="1:22" ht="18" customHeight="1" x14ac:dyDescent="0.3">
      <c r="A724" s="45">
        <v>45406</v>
      </c>
      <c r="B724" s="12"/>
      <c r="C724" s="44" t="s">
        <v>87</v>
      </c>
      <c r="D724" s="40" t="s">
        <v>891</v>
      </c>
      <c r="E724" s="63" t="s">
        <v>892</v>
      </c>
      <c r="F724" s="41">
        <v>20</v>
      </c>
      <c r="G724" s="42" t="s">
        <v>6</v>
      </c>
      <c r="H724" s="42">
        <f>7.15*7.3</f>
        <v>52.195</v>
      </c>
      <c r="I724" s="80">
        <f t="shared" si="11"/>
        <v>1043.9000000000001</v>
      </c>
      <c r="J724" s="42" t="s">
        <v>935</v>
      </c>
      <c r="K724" s="198">
        <v>172</v>
      </c>
      <c r="L724" s="184" t="s">
        <v>936</v>
      </c>
    </row>
    <row r="725" spans="1:22" ht="18" customHeight="1" x14ac:dyDescent="0.3">
      <c r="A725" s="45">
        <v>45406</v>
      </c>
      <c r="B725" s="12"/>
      <c r="C725" s="44" t="s">
        <v>87</v>
      </c>
      <c r="D725" s="40" t="s">
        <v>891</v>
      </c>
      <c r="E725" s="63" t="s">
        <v>895</v>
      </c>
      <c r="F725" s="41">
        <v>2</v>
      </c>
      <c r="G725" s="42" t="s">
        <v>6</v>
      </c>
      <c r="H725" s="42">
        <f>7.15*7.3/2</f>
        <v>26.0975</v>
      </c>
      <c r="I725" s="80">
        <f t="shared" si="11"/>
        <v>52.195</v>
      </c>
      <c r="J725" s="42" t="s">
        <v>935</v>
      </c>
      <c r="K725" s="200"/>
      <c r="L725" s="188"/>
    </row>
    <row r="726" spans="1:22" ht="18" customHeight="1" x14ac:dyDescent="0.3">
      <c r="A726" s="45">
        <v>45406</v>
      </c>
      <c r="B726" s="83">
        <v>23301</v>
      </c>
      <c r="C726" s="36" t="s">
        <v>62</v>
      </c>
      <c r="D726" s="40" t="s">
        <v>266</v>
      </c>
      <c r="E726" s="40" t="s">
        <v>143</v>
      </c>
      <c r="F726" s="41">
        <v>100</v>
      </c>
      <c r="G726" s="42" t="s">
        <v>2</v>
      </c>
      <c r="H726" s="42">
        <v>8.4</v>
      </c>
      <c r="I726" s="80">
        <f t="shared" si="11"/>
        <v>840</v>
      </c>
      <c r="J726" s="46" t="s">
        <v>935</v>
      </c>
      <c r="K726" s="202">
        <v>27</v>
      </c>
      <c r="L726" s="14" t="s">
        <v>938</v>
      </c>
    </row>
    <row r="727" spans="1:22" ht="18" customHeight="1" x14ac:dyDescent="0.3">
      <c r="A727" s="45">
        <v>45406</v>
      </c>
      <c r="B727" s="69">
        <v>23302</v>
      </c>
      <c r="C727" s="252" t="s">
        <v>88</v>
      </c>
      <c r="D727" s="76" t="s">
        <v>302</v>
      </c>
      <c r="E727" s="36" t="s">
        <v>893</v>
      </c>
      <c r="F727" s="41">
        <v>3</v>
      </c>
      <c r="G727" s="41" t="s">
        <v>4</v>
      </c>
      <c r="H727" s="41">
        <v>120</v>
      </c>
      <c r="I727" s="80">
        <f t="shared" si="11"/>
        <v>360</v>
      </c>
      <c r="J727" s="42" t="s">
        <v>935</v>
      </c>
      <c r="K727" s="198">
        <v>0</v>
      </c>
      <c r="L727" s="184" t="s">
        <v>938</v>
      </c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</row>
    <row r="728" spans="1:22" ht="18" customHeight="1" x14ac:dyDescent="0.3">
      <c r="A728" s="45">
        <v>45406</v>
      </c>
      <c r="B728" s="69">
        <v>23302</v>
      </c>
      <c r="C728" s="143" t="s">
        <v>88</v>
      </c>
      <c r="D728" s="48" t="s">
        <v>157</v>
      </c>
      <c r="E728" s="48" t="s">
        <v>537</v>
      </c>
      <c r="F728" s="46">
        <v>100</v>
      </c>
      <c r="G728" s="46" t="s">
        <v>2</v>
      </c>
      <c r="H728" s="46">
        <v>4.8</v>
      </c>
      <c r="I728" s="80">
        <f t="shared" si="11"/>
        <v>480</v>
      </c>
      <c r="J728" s="42" t="s">
        <v>935</v>
      </c>
      <c r="K728" s="200"/>
      <c r="L728" s="188"/>
    </row>
    <row r="729" spans="1:22" ht="18" customHeight="1" x14ac:dyDescent="0.3">
      <c r="A729" s="45">
        <v>45406</v>
      </c>
      <c r="B729" s="69">
        <v>23303</v>
      </c>
      <c r="C729" s="143" t="s">
        <v>894</v>
      </c>
      <c r="D729" s="40" t="s">
        <v>36</v>
      </c>
      <c r="E729" s="40" t="s">
        <v>325</v>
      </c>
      <c r="F729" s="41">
        <v>1</v>
      </c>
      <c r="G729" s="42" t="s">
        <v>20</v>
      </c>
      <c r="H729" s="42">
        <v>1147.5</v>
      </c>
      <c r="I729" s="80">
        <f t="shared" si="11"/>
        <v>1147.5</v>
      </c>
      <c r="J729" s="42" t="s">
        <v>935</v>
      </c>
      <c r="K729" s="202">
        <v>90</v>
      </c>
      <c r="L729" s="12" t="s">
        <v>939</v>
      </c>
    </row>
    <row r="730" spans="1:22" ht="17.5" customHeight="1" x14ac:dyDescent="0.3">
      <c r="A730" s="45">
        <v>45406</v>
      </c>
      <c r="B730" s="69">
        <v>23304</v>
      </c>
      <c r="C730" s="394" t="s">
        <v>164</v>
      </c>
      <c r="D730" s="48" t="s">
        <v>877</v>
      </c>
      <c r="E730" s="48" t="s">
        <v>199</v>
      </c>
      <c r="F730" s="46">
        <v>8</v>
      </c>
      <c r="G730" s="46" t="s">
        <v>13</v>
      </c>
      <c r="H730" s="46">
        <v>825</v>
      </c>
      <c r="I730" s="80">
        <f t="shared" si="11"/>
        <v>6600</v>
      </c>
      <c r="J730" s="42" t="s">
        <v>935</v>
      </c>
      <c r="K730" s="202">
        <v>0</v>
      </c>
      <c r="L730" s="14" t="s">
        <v>937</v>
      </c>
    </row>
    <row r="731" spans="1:22" s="3" customFormat="1" ht="18" customHeight="1" x14ac:dyDescent="0.3">
      <c r="A731" s="57">
        <v>45406</v>
      </c>
      <c r="B731" s="25"/>
      <c r="C731" s="25" t="s">
        <v>173</v>
      </c>
      <c r="D731" s="390" t="s">
        <v>188</v>
      </c>
      <c r="E731" s="53" t="s">
        <v>874</v>
      </c>
      <c r="F731" s="54">
        <v>3</v>
      </c>
      <c r="G731" s="54" t="s">
        <v>29</v>
      </c>
      <c r="H731" s="54">
        <v>83</v>
      </c>
      <c r="I731" s="58">
        <f t="shared" ref="I731:I794" si="12">F731*H731</f>
        <v>249</v>
      </c>
      <c r="J731" s="54" t="s">
        <v>935</v>
      </c>
      <c r="K731" s="202">
        <v>11</v>
      </c>
      <c r="L731" s="14" t="s">
        <v>936</v>
      </c>
    </row>
    <row r="732" spans="1:22" ht="18" customHeight="1" x14ac:dyDescent="0.3">
      <c r="A732" s="49">
        <v>45406</v>
      </c>
      <c r="B732" s="48"/>
      <c r="C732" s="48" t="s">
        <v>575</v>
      </c>
      <c r="D732" s="48" t="s">
        <v>135</v>
      </c>
      <c r="E732" s="48" t="s">
        <v>133</v>
      </c>
      <c r="F732" s="46">
        <v>2</v>
      </c>
      <c r="G732" s="395" t="s">
        <v>13</v>
      </c>
      <c r="H732" s="395">
        <v>825</v>
      </c>
      <c r="I732" s="80">
        <f t="shared" si="12"/>
        <v>1650</v>
      </c>
      <c r="J732" s="46" t="s">
        <v>935</v>
      </c>
      <c r="K732" s="237">
        <v>90</v>
      </c>
      <c r="L732" s="312" t="s">
        <v>948</v>
      </c>
    </row>
    <row r="733" spans="1:22" ht="18" customHeight="1" x14ac:dyDescent="0.3">
      <c r="A733" s="45">
        <v>45407</v>
      </c>
      <c r="B733" s="69">
        <v>23306</v>
      </c>
      <c r="C733" s="73" t="s">
        <v>286</v>
      </c>
      <c r="D733" s="12" t="s">
        <v>194</v>
      </c>
      <c r="E733" s="12" t="s">
        <v>896</v>
      </c>
      <c r="F733" s="41">
        <v>33</v>
      </c>
      <c r="G733" s="41" t="s">
        <v>4</v>
      </c>
      <c r="H733" s="41">
        <f>6.95*25.13</f>
        <v>174.65350000000001</v>
      </c>
      <c r="I733" s="80">
        <f t="shared" si="12"/>
        <v>5763.5655000000006</v>
      </c>
      <c r="J733" s="42" t="s">
        <v>935</v>
      </c>
      <c r="K733" s="202">
        <v>66</v>
      </c>
      <c r="L733" s="14" t="s">
        <v>938</v>
      </c>
    </row>
    <row r="734" spans="1:22" ht="18" customHeight="1" x14ac:dyDescent="0.3">
      <c r="A734" s="45">
        <v>45407</v>
      </c>
      <c r="C734" s="12" t="s">
        <v>897</v>
      </c>
      <c r="D734" s="160" t="s">
        <v>898</v>
      </c>
      <c r="E734" s="161" t="s">
        <v>100</v>
      </c>
      <c r="F734" s="162">
        <v>6</v>
      </c>
      <c r="G734" s="163" t="s">
        <v>69</v>
      </c>
      <c r="H734" s="42">
        <v>638</v>
      </c>
      <c r="I734" s="80">
        <f t="shared" si="12"/>
        <v>3828</v>
      </c>
      <c r="J734" s="43" t="s">
        <v>940</v>
      </c>
      <c r="K734" s="202">
        <v>0</v>
      </c>
      <c r="L734" s="14" t="s">
        <v>937</v>
      </c>
    </row>
    <row r="735" spans="1:22" ht="18" customHeight="1" x14ac:dyDescent="0.3">
      <c r="A735" s="45">
        <v>45407</v>
      </c>
      <c r="B735" s="12"/>
      <c r="C735" s="12" t="s">
        <v>899</v>
      </c>
      <c r="D735" s="40" t="s">
        <v>797</v>
      </c>
      <c r="E735" s="63" t="s">
        <v>900</v>
      </c>
      <c r="F735" s="41">
        <v>5.0999999999999996</v>
      </c>
      <c r="G735" s="42" t="s">
        <v>2</v>
      </c>
      <c r="H735" s="42">
        <v>167.5</v>
      </c>
      <c r="I735" s="80">
        <f t="shared" si="12"/>
        <v>854.24999999999989</v>
      </c>
      <c r="J735" s="42" t="s">
        <v>935</v>
      </c>
      <c r="K735" s="202">
        <v>258</v>
      </c>
      <c r="L735" s="14" t="s">
        <v>943</v>
      </c>
    </row>
    <row r="736" spans="1:22" ht="18" customHeight="1" x14ac:dyDescent="0.3">
      <c r="A736" s="45">
        <v>45407</v>
      </c>
      <c r="B736" s="69">
        <v>23307</v>
      </c>
      <c r="C736" s="12" t="s">
        <v>901</v>
      </c>
      <c r="D736" s="40" t="s">
        <v>122</v>
      </c>
      <c r="E736" s="36" t="s">
        <v>218</v>
      </c>
      <c r="F736" s="41">
        <v>16.600000000000001</v>
      </c>
      <c r="G736" s="42" t="s">
        <v>2</v>
      </c>
      <c r="H736" s="42">
        <v>180</v>
      </c>
      <c r="I736" s="80">
        <f t="shared" si="12"/>
        <v>2988.0000000000005</v>
      </c>
      <c r="J736" s="43" t="s">
        <v>940</v>
      </c>
      <c r="K736" s="202">
        <v>0</v>
      </c>
      <c r="L736" s="14" t="s">
        <v>937</v>
      </c>
    </row>
    <row r="737" spans="1:12" ht="18" customHeight="1" x14ac:dyDescent="0.3">
      <c r="A737" s="45">
        <v>45407</v>
      </c>
      <c r="B737" s="69">
        <v>23308</v>
      </c>
      <c r="C737" s="18" t="s">
        <v>902</v>
      </c>
      <c r="D737" s="12" t="s">
        <v>254</v>
      </c>
      <c r="E737" s="12" t="s">
        <v>219</v>
      </c>
      <c r="F737" s="41">
        <v>12</v>
      </c>
      <c r="G737" s="41" t="s">
        <v>4</v>
      </c>
      <c r="H737" s="41">
        <f>0.765*90+6</f>
        <v>74.849999999999994</v>
      </c>
      <c r="I737" s="80">
        <f t="shared" si="12"/>
        <v>898.19999999999993</v>
      </c>
      <c r="J737" s="43" t="s">
        <v>940</v>
      </c>
      <c r="K737" s="202">
        <v>0</v>
      </c>
      <c r="L737" s="14" t="s">
        <v>937</v>
      </c>
    </row>
    <row r="738" spans="1:12" ht="18" customHeight="1" x14ac:dyDescent="0.3">
      <c r="A738" s="45">
        <v>45407</v>
      </c>
      <c r="B738" s="69">
        <v>23308</v>
      </c>
      <c r="C738" s="18" t="s">
        <v>902</v>
      </c>
      <c r="D738" s="12" t="s">
        <v>254</v>
      </c>
      <c r="E738" s="12" t="s">
        <v>903</v>
      </c>
      <c r="F738" s="41">
        <v>12</v>
      </c>
      <c r="G738" s="41" t="s">
        <v>4</v>
      </c>
      <c r="H738" s="41">
        <f>0.735*90+6</f>
        <v>72.150000000000006</v>
      </c>
      <c r="I738" s="80">
        <f t="shared" si="12"/>
        <v>865.80000000000007</v>
      </c>
      <c r="J738" s="43" t="s">
        <v>940</v>
      </c>
      <c r="K738" s="202">
        <v>0</v>
      </c>
      <c r="L738" s="14" t="s">
        <v>937</v>
      </c>
    </row>
    <row r="739" spans="1:12" ht="18" customHeight="1" x14ac:dyDescent="0.3">
      <c r="A739" s="45">
        <v>45408</v>
      </c>
      <c r="B739" s="69">
        <v>23310</v>
      </c>
      <c r="C739" s="55" t="s">
        <v>239</v>
      </c>
      <c r="D739" s="40" t="s">
        <v>136</v>
      </c>
      <c r="E739" s="40" t="s">
        <v>904</v>
      </c>
      <c r="F739" s="42">
        <v>3</v>
      </c>
      <c r="G739" s="42" t="s">
        <v>12</v>
      </c>
      <c r="H739" s="42">
        <v>18</v>
      </c>
      <c r="I739" s="80">
        <f t="shared" si="12"/>
        <v>54</v>
      </c>
      <c r="J739" s="43" t="s">
        <v>940</v>
      </c>
      <c r="K739" s="202">
        <v>0</v>
      </c>
      <c r="L739" s="14" t="s">
        <v>937</v>
      </c>
    </row>
    <row r="740" spans="1:12" ht="18" customHeight="1" x14ac:dyDescent="0.3">
      <c r="A740" s="45">
        <v>45408</v>
      </c>
      <c r="B740" s="69">
        <v>23310</v>
      </c>
      <c r="C740" s="55" t="s">
        <v>239</v>
      </c>
      <c r="D740" s="40" t="s">
        <v>136</v>
      </c>
      <c r="E740" s="40" t="s">
        <v>905</v>
      </c>
      <c r="F740" s="42">
        <v>5</v>
      </c>
      <c r="G740" s="42" t="s">
        <v>12</v>
      </c>
      <c r="H740" s="42">
        <v>21</v>
      </c>
      <c r="I740" s="80">
        <f t="shared" si="12"/>
        <v>105</v>
      </c>
      <c r="J740" s="43" t="s">
        <v>940</v>
      </c>
      <c r="K740" s="202">
        <v>0</v>
      </c>
      <c r="L740" s="14" t="s">
        <v>937</v>
      </c>
    </row>
    <row r="741" spans="1:12" ht="18" customHeight="1" x14ac:dyDescent="0.3">
      <c r="A741" s="45">
        <v>45408</v>
      </c>
      <c r="B741" s="69">
        <v>23311</v>
      </c>
      <c r="C741" s="18" t="s">
        <v>902</v>
      </c>
      <c r="D741" s="12" t="s">
        <v>254</v>
      </c>
      <c r="E741" s="12" t="s">
        <v>906</v>
      </c>
      <c r="F741" s="41">
        <v>14</v>
      </c>
      <c r="G741" s="41" t="s">
        <v>4</v>
      </c>
      <c r="H741" s="41">
        <f>1.295*90+6</f>
        <v>122.55</v>
      </c>
      <c r="I741" s="80">
        <f t="shared" si="12"/>
        <v>1715.7</v>
      </c>
      <c r="J741" s="43" t="s">
        <v>940</v>
      </c>
      <c r="K741" s="202">
        <v>0</v>
      </c>
      <c r="L741" s="14" t="s">
        <v>937</v>
      </c>
    </row>
    <row r="742" spans="1:12" ht="18" customHeight="1" x14ac:dyDescent="0.3">
      <c r="A742" s="45">
        <v>45408</v>
      </c>
      <c r="B742" s="69">
        <v>23311</v>
      </c>
      <c r="C742" s="18" t="s">
        <v>902</v>
      </c>
      <c r="D742" s="12" t="s">
        <v>254</v>
      </c>
      <c r="E742" s="12" t="s">
        <v>382</v>
      </c>
      <c r="F742" s="41">
        <v>14</v>
      </c>
      <c r="G742" s="41" t="s">
        <v>4</v>
      </c>
      <c r="H742" s="41">
        <f>0.61*90+6</f>
        <v>60.9</v>
      </c>
      <c r="I742" s="80">
        <f t="shared" si="12"/>
        <v>852.6</v>
      </c>
      <c r="J742" s="43" t="s">
        <v>940</v>
      </c>
      <c r="K742" s="202">
        <v>0</v>
      </c>
      <c r="L742" s="14" t="s">
        <v>937</v>
      </c>
    </row>
    <row r="743" spans="1:12" ht="18" customHeight="1" x14ac:dyDescent="0.3">
      <c r="A743" s="45">
        <v>45408</v>
      </c>
      <c r="B743" s="12"/>
      <c r="C743" s="252" t="s">
        <v>44</v>
      </c>
      <c r="D743" s="44" t="s">
        <v>797</v>
      </c>
      <c r="E743" s="396" t="s">
        <v>149</v>
      </c>
      <c r="F743" s="41">
        <v>10.4</v>
      </c>
      <c r="G743" s="42" t="s">
        <v>2</v>
      </c>
      <c r="H743" s="42">
        <v>180</v>
      </c>
      <c r="I743" s="80">
        <f t="shared" si="12"/>
        <v>1872</v>
      </c>
      <c r="J743" s="41" t="s">
        <v>942</v>
      </c>
      <c r="K743" s="202">
        <v>63</v>
      </c>
      <c r="L743" s="14" t="s">
        <v>938</v>
      </c>
    </row>
    <row r="744" spans="1:12" ht="18" customHeight="1" x14ac:dyDescent="0.3">
      <c r="A744" s="45">
        <v>45408</v>
      </c>
      <c r="B744" s="382"/>
      <c r="C744" s="36" t="s">
        <v>177</v>
      </c>
      <c r="D744" s="36" t="s">
        <v>172</v>
      </c>
      <c r="E744" s="36" t="s">
        <v>55</v>
      </c>
      <c r="F744" s="41">
        <v>10</v>
      </c>
      <c r="G744" s="42" t="s">
        <v>29</v>
      </c>
      <c r="H744" s="42">
        <v>87</v>
      </c>
      <c r="I744" s="80">
        <f t="shared" si="12"/>
        <v>870</v>
      </c>
      <c r="J744" s="43" t="s">
        <v>940</v>
      </c>
      <c r="K744" s="202">
        <v>0</v>
      </c>
      <c r="L744" s="14" t="s">
        <v>937</v>
      </c>
    </row>
    <row r="745" spans="1:12" s="6" customFormat="1" ht="18" customHeight="1" x14ac:dyDescent="0.3">
      <c r="A745" s="30">
        <v>45408</v>
      </c>
      <c r="B745" s="71">
        <v>23313</v>
      </c>
      <c r="C745" s="267" t="s">
        <v>931</v>
      </c>
      <c r="D745" s="20" t="s">
        <v>342</v>
      </c>
      <c r="E745" s="20" t="s">
        <v>930</v>
      </c>
      <c r="F745" s="61">
        <v>1</v>
      </c>
      <c r="G745" s="61" t="s">
        <v>4</v>
      </c>
      <c r="H745" s="61">
        <f>0.52*8.4+6</f>
        <v>10.368</v>
      </c>
      <c r="I745" s="373">
        <f t="shared" si="12"/>
        <v>10.368</v>
      </c>
      <c r="J745" s="61" t="s">
        <v>935</v>
      </c>
      <c r="K745" s="293">
        <v>23</v>
      </c>
      <c r="L745" s="294" t="s">
        <v>943</v>
      </c>
    </row>
    <row r="746" spans="1:12" s="6" customFormat="1" ht="18" customHeight="1" x14ac:dyDescent="0.3">
      <c r="A746" s="30">
        <v>45408</v>
      </c>
      <c r="B746" s="71">
        <v>23313</v>
      </c>
      <c r="C746" s="267" t="s">
        <v>931</v>
      </c>
      <c r="D746" s="20" t="s">
        <v>114</v>
      </c>
      <c r="E746" s="20" t="s">
        <v>930</v>
      </c>
      <c r="F746" s="61">
        <v>1</v>
      </c>
      <c r="G746" s="61" t="s">
        <v>4</v>
      </c>
      <c r="H746" s="61">
        <f>0.52*16+6</f>
        <v>14.32</v>
      </c>
      <c r="I746" s="373">
        <f t="shared" si="12"/>
        <v>14.32</v>
      </c>
      <c r="J746" s="61" t="s">
        <v>935</v>
      </c>
      <c r="K746" s="299"/>
      <c r="L746" s="300"/>
    </row>
    <row r="747" spans="1:12" ht="18" customHeight="1" x14ac:dyDescent="0.3">
      <c r="A747" s="45">
        <v>45408</v>
      </c>
      <c r="B747" s="382"/>
      <c r="C747" s="40" t="s">
        <v>154</v>
      </c>
      <c r="D747" s="40" t="s">
        <v>797</v>
      </c>
      <c r="E747" s="396" t="s">
        <v>160</v>
      </c>
      <c r="F747" s="41">
        <v>10.199999999999999</v>
      </c>
      <c r="G747" s="42" t="s">
        <v>2</v>
      </c>
      <c r="H747" s="42">
        <v>167.5</v>
      </c>
      <c r="I747" s="80">
        <f t="shared" si="12"/>
        <v>1708.4999999999998</v>
      </c>
      <c r="J747" s="42" t="s">
        <v>935</v>
      </c>
      <c r="K747" s="269">
        <v>340</v>
      </c>
      <c r="L747" s="301" t="s">
        <v>939</v>
      </c>
    </row>
    <row r="748" spans="1:12" ht="18" customHeight="1" x14ac:dyDescent="0.3">
      <c r="A748" s="45">
        <v>45408</v>
      </c>
      <c r="B748" s="382"/>
      <c r="C748" s="40" t="s">
        <v>154</v>
      </c>
      <c r="D748" s="40" t="s">
        <v>797</v>
      </c>
      <c r="E748" s="396" t="s">
        <v>215</v>
      </c>
      <c r="F748" s="41">
        <v>10.199999999999999</v>
      </c>
      <c r="G748" s="42" t="s">
        <v>2</v>
      </c>
      <c r="H748" s="42">
        <v>180</v>
      </c>
      <c r="I748" s="80">
        <f t="shared" si="12"/>
        <v>1835.9999999999998</v>
      </c>
      <c r="J748" s="42" t="s">
        <v>935</v>
      </c>
      <c r="K748" s="274"/>
      <c r="L748" s="302"/>
    </row>
    <row r="749" spans="1:12" ht="18" customHeight="1" x14ac:dyDescent="0.3">
      <c r="A749" s="45">
        <v>45408</v>
      </c>
      <c r="B749" s="382"/>
      <c r="C749" s="36" t="s">
        <v>907</v>
      </c>
      <c r="D749" s="36" t="s">
        <v>669</v>
      </c>
      <c r="E749" s="36" t="s">
        <v>55</v>
      </c>
      <c r="F749" s="41">
        <v>15</v>
      </c>
      <c r="G749" s="42" t="s">
        <v>29</v>
      </c>
      <c r="H749" s="42">
        <v>87</v>
      </c>
      <c r="I749" s="80">
        <f t="shared" si="12"/>
        <v>1305</v>
      </c>
      <c r="J749" s="42" t="s">
        <v>935</v>
      </c>
      <c r="K749" s="269">
        <v>63</v>
      </c>
      <c r="L749" s="301" t="s">
        <v>938</v>
      </c>
    </row>
    <row r="750" spans="1:12" ht="18" customHeight="1" x14ac:dyDescent="0.3">
      <c r="A750" s="45">
        <v>45410</v>
      </c>
      <c r="B750" s="378">
        <v>23315</v>
      </c>
      <c r="C750" s="36" t="s">
        <v>907</v>
      </c>
      <c r="D750" s="36" t="s">
        <v>172</v>
      </c>
      <c r="E750" s="36" t="s">
        <v>55</v>
      </c>
      <c r="F750" s="41">
        <v>15</v>
      </c>
      <c r="G750" s="42" t="s">
        <v>29</v>
      </c>
      <c r="H750" s="42">
        <v>87</v>
      </c>
      <c r="I750" s="80">
        <f t="shared" si="12"/>
        <v>1305</v>
      </c>
      <c r="J750" s="42" t="s">
        <v>935</v>
      </c>
      <c r="K750" s="274"/>
      <c r="L750" s="302"/>
    </row>
    <row r="751" spans="1:12" ht="18" customHeight="1" x14ac:dyDescent="0.3">
      <c r="A751" s="397">
        <v>45410</v>
      </c>
      <c r="B751" s="148">
        <v>23316</v>
      </c>
      <c r="C751" s="398" t="s">
        <v>738</v>
      </c>
      <c r="D751" s="399" t="s">
        <v>108</v>
      </c>
      <c r="E751" s="399" t="s">
        <v>55</v>
      </c>
      <c r="F751" s="400">
        <v>70</v>
      </c>
      <c r="G751" s="400" t="s">
        <v>56</v>
      </c>
      <c r="H751" s="400">
        <v>83</v>
      </c>
      <c r="I751" s="80">
        <f t="shared" si="12"/>
        <v>5810</v>
      </c>
      <c r="J751" s="400" t="s">
        <v>935</v>
      </c>
      <c r="K751" s="401">
        <v>380</v>
      </c>
      <c r="L751" s="402" t="s">
        <v>939</v>
      </c>
    </row>
    <row r="752" spans="1:12" ht="18" customHeight="1" x14ac:dyDescent="0.3">
      <c r="A752" s="403">
        <v>45410</v>
      </c>
      <c r="B752" s="404"/>
      <c r="C752" s="405" t="s">
        <v>738</v>
      </c>
      <c r="D752" s="404" t="s">
        <v>908</v>
      </c>
      <c r="E752" s="404" t="s">
        <v>55</v>
      </c>
      <c r="F752" s="406">
        <v>80</v>
      </c>
      <c r="G752" s="406" t="s">
        <v>56</v>
      </c>
      <c r="H752" s="406">
        <v>83</v>
      </c>
      <c r="I752" s="80">
        <f t="shared" si="12"/>
        <v>6640</v>
      </c>
      <c r="J752" s="406" t="s">
        <v>935</v>
      </c>
      <c r="K752" s="407"/>
      <c r="L752" s="408"/>
    </row>
    <row r="753" spans="1:12" ht="18" customHeight="1" x14ac:dyDescent="0.3">
      <c r="A753" s="397">
        <v>45410</v>
      </c>
      <c r="B753" s="399"/>
      <c r="C753" s="398" t="s">
        <v>738</v>
      </c>
      <c r="D753" s="399" t="s">
        <v>909</v>
      </c>
      <c r="E753" s="399" t="s">
        <v>55</v>
      </c>
      <c r="F753" s="400">
        <v>50</v>
      </c>
      <c r="G753" s="400" t="s">
        <v>56</v>
      </c>
      <c r="H753" s="400">
        <v>83</v>
      </c>
      <c r="I753" s="80">
        <f t="shared" si="12"/>
        <v>4150</v>
      </c>
      <c r="J753" s="400" t="s">
        <v>935</v>
      </c>
      <c r="K753" s="407"/>
      <c r="L753" s="408"/>
    </row>
    <row r="754" spans="1:12" ht="18" customHeight="1" x14ac:dyDescent="0.3">
      <c r="A754" s="397">
        <v>45410</v>
      </c>
      <c r="B754" s="399"/>
      <c r="C754" s="398" t="s">
        <v>738</v>
      </c>
      <c r="D754" s="399" t="s">
        <v>214</v>
      </c>
      <c r="E754" s="399" t="s">
        <v>446</v>
      </c>
      <c r="F754" s="400">
        <v>30.4</v>
      </c>
      <c r="G754" s="409" t="s">
        <v>2</v>
      </c>
      <c r="H754" s="409">
        <v>397.8</v>
      </c>
      <c r="I754" s="80">
        <f t="shared" si="12"/>
        <v>12093.119999999999</v>
      </c>
      <c r="J754" s="400" t="s">
        <v>935</v>
      </c>
      <c r="K754" s="407"/>
      <c r="L754" s="408"/>
    </row>
    <row r="755" spans="1:12" ht="18" customHeight="1" x14ac:dyDescent="0.3">
      <c r="A755" s="397">
        <v>45410</v>
      </c>
      <c r="B755" s="148">
        <v>23323</v>
      </c>
      <c r="C755" s="398" t="s">
        <v>738</v>
      </c>
      <c r="D755" s="399" t="s">
        <v>36</v>
      </c>
      <c r="E755" s="399" t="s">
        <v>325</v>
      </c>
      <c r="F755" s="400">
        <v>2</v>
      </c>
      <c r="G755" s="400" t="s">
        <v>20</v>
      </c>
      <c r="H755" s="400">
        <v>1147.5</v>
      </c>
      <c r="I755" s="80">
        <f t="shared" si="12"/>
        <v>2295</v>
      </c>
      <c r="J755" s="400" t="s">
        <v>935</v>
      </c>
      <c r="K755" s="410"/>
      <c r="L755" s="411"/>
    </row>
    <row r="756" spans="1:12" s="8" customFormat="1" ht="18" customHeight="1" x14ac:dyDescent="0.3">
      <c r="A756" s="66">
        <v>45410</v>
      </c>
      <c r="B756" s="83">
        <v>23317</v>
      </c>
      <c r="C756" s="40" t="s">
        <v>162</v>
      </c>
      <c r="D756" s="40" t="s">
        <v>156</v>
      </c>
      <c r="E756" s="40" t="s">
        <v>927</v>
      </c>
      <c r="F756" s="42">
        <v>30</v>
      </c>
      <c r="G756" s="42" t="s">
        <v>6</v>
      </c>
      <c r="H756" s="42">
        <v>29</v>
      </c>
      <c r="I756" s="80">
        <f t="shared" si="12"/>
        <v>870</v>
      </c>
      <c r="J756" s="42" t="s">
        <v>935</v>
      </c>
      <c r="K756" s="190">
        <v>23</v>
      </c>
      <c r="L756" s="184" t="s">
        <v>938</v>
      </c>
    </row>
    <row r="757" spans="1:12" s="8" customFormat="1" ht="18" customHeight="1" x14ac:dyDescent="0.3">
      <c r="A757" s="66">
        <v>45410</v>
      </c>
      <c r="B757" s="83">
        <v>23317</v>
      </c>
      <c r="C757" s="40" t="s">
        <v>162</v>
      </c>
      <c r="D757" s="40" t="s">
        <v>156</v>
      </c>
      <c r="E757" s="40" t="s">
        <v>271</v>
      </c>
      <c r="F757" s="42">
        <v>30</v>
      </c>
      <c r="G757" s="42" t="s">
        <v>6</v>
      </c>
      <c r="H757" s="42">
        <v>31.2</v>
      </c>
      <c r="I757" s="80">
        <f t="shared" si="12"/>
        <v>936</v>
      </c>
      <c r="J757" s="42" t="s">
        <v>935</v>
      </c>
      <c r="K757" s="330"/>
      <c r="L757" s="186"/>
    </row>
    <row r="758" spans="1:12" s="8" customFormat="1" ht="18" customHeight="1" x14ac:dyDescent="0.3">
      <c r="A758" s="66">
        <v>45410</v>
      </c>
      <c r="B758" s="83">
        <v>23317</v>
      </c>
      <c r="C758" s="40" t="s">
        <v>162</v>
      </c>
      <c r="D758" s="40" t="s">
        <v>910</v>
      </c>
      <c r="E758" s="40"/>
      <c r="F758" s="42">
        <v>10</v>
      </c>
      <c r="G758" s="42" t="s">
        <v>2</v>
      </c>
      <c r="H758" s="42">
        <v>18</v>
      </c>
      <c r="I758" s="80">
        <f t="shared" si="12"/>
        <v>180</v>
      </c>
      <c r="J758" s="42" t="s">
        <v>935</v>
      </c>
      <c r="K758" s="192"/>
      <c r="L758" s="188"/>
    </row>
    <row r="759" spans="1:12" ht="18" customHeight="1" x14ac:dyDescent="0.3">
      <c r="A759" s="66">
        <v>45410</v>
      </c>
      <c r="B759" s="52"/>
      <c r="C759" s="36" t="s">
        <v>329</v>
      </c>
      <c r="D759" s="44" t="s">
        <v>797</v>
      </c>
      <c r="E759" s="40" t="s">
        <v>215</v>
      </c>
      <c r="F759" s="41">
        <v>10.199999999999999</v>
      </c>
      <c r="G759" s="42" t="s">
        <v>2</v>
      </c>
      <c r="H759" s="42">
        <v>180</v>
      </c>
      <c r="I759" s="80">
        <f t="shared" si="12"/>
        <v>1835.9999999999998</v>
      </c>
      <c r="J759" s="42" t="s">
        <v>935</v>
      </c>
      <c r="K759" s="202">
        <v>110</v>
      </c>
      <c r="L759" s="66" t="s">
        <v>939</v>
      </c>
    </row>
    <row r="760" spans="1:12" s="8" customFormat="1" ht="18" customHeight="1" x14ac:dyDescent="0.3">
      <c r="A760" s="66">
        <v>45410</v>
      </c>
      <c r="B760" s="83">
        <v>23320</v>
      </c>
      <c r="C760" s="254" t="s">
        <v>28</v>
      </c>
      <c r="D760" s="40" t="s">
        <v>214</v>
      </c>
      <c r="E760" s="40" t="s">
        <v>160</v>
      </c>
      <c r="F760" s="42">
        <v>10.199999999999999</v>
      </c>
      <c r="G760" s="42" t="s">
        <v>2</v>
      </c>
      <c r="H760" s="42">
        <v>397.8</v>
      </c>
      <c r="I760" s="80">
        <f t="shared" si="12"/>
        <v>4057.56</v>
      </c>
      <c r="J760" s="42" t="s">
        <v>935</v>
      </c>
      <c r="K760" s="202">
        <v>68</v>
      </c>
      <c r="L760" s="14" t="s">
        <v>938</v>
      </c>
    </row>
    <row r="761" spans="1:12" ht="18" customHeight="1" x14ac:dyDescent="0.3">
      <c r="A761" s="66">
        <v>45410</v>
      </c>
      <c r="B761" s="69">
        <v>23321</v>
      </c>
      <c r="C761" s="85" t="s">
        <v>164</v>
      </c>
      <c r="D761" s="40" t="s">
        <v>122</v>
      </c>
      <c r="E761" s="36" t="s">
        <v>354</v>
      </c>
      <c r="F761" s="41">
        <v>7.6</v>
      </c>
      <c r="G761" s="42" t="s">
        <v>2</v>
      </c>
      <c r="H761" s="42">
        <v>180</v>
      </c>
      <c r="I761" s="80">
        <f t="shared" si="12"/>
        <v>1368</v>
      </c>
      <c r="J761" s="42" t="s">
        <v>935</v>
      </c>
      <c r="K761" s="190">
        <v>280</v>
      </c>
      <c r="L761" s="303" t="s">
        <v>939</v>
      </c>
    </row>
    <row r="762" spans="1:12" ht="18" customHeight="1" x14ac:dyDescent="0.3">
      <c r="A762" s="66">
        <v>45410</v>
      </c>
      <c r="B762" s="36"/>
      <c r="C762" s="85" t="s">
        <v>164</v>
      </c>
      <c r="D762" s="40" t="s">
        <v>797</v>
      </c>
      <c r="E762" s="36" t="s">
        <v>346</v>
      </c>
      <c r="F762" s="41">
        <v>15.6</v>
      </c>
      <c r="G762" s="42" t="s">
        <v>2</v>
      </c>
      <c r="H762" s="42">
        <v>180</v>
      </c>
      <c r="I762" s="80">
        <f t="shared" si="12"/>
        <v>2808</v>
      </c>
      <c r="J762" s="180" t="s">
        <v>935</v>
      </c>
      <c r="K762" s="330"/>
      <c r="L762" s="376"/>
    </row>
    <row r="763" spans="1:12" ht="18" customHeight="1" x14ac:dyDescent="0.3">
      <c r="A763" s="66">
        <v>45410</v>
      </c>
      <c r="B763" s="36"/>
      <c r="C763" s="85" t="s">
        <v>164</v>
      </c>
      <c r="D763" s="40" t="s">
        <v>797</v>
      </c>
      <c r="E763" s="36" t="s">
        <v>240</v>
      </c>
      <c r="F763" s="41">
        <v>15.2</v>
      </c>
      <c r="G763" s="42" t="s">
        <v>2</v>
      </c>
      <c r="H763" s="42">
        <v>180</v>
      </c>
      <c r="I763" s="80">
        <f t="shared" si="12"/>
        <v>2736</v>
      </c>
      <c r="J763" s="42" t="s">
        <v>935</v>
      </c>
      <c r="K763" s="330"/>
      <c r="L763" s="376"/>
    </row>
    <row r="764" spans="1:12" ht="18" customHeight="1" x14ac:dyDescent="0.3">
      <c r="A764" s="66">
        <v>45410</v>
      </c>
      <c r="B764" s="36"/>
      <c r="C764" s="85" t="s">
        <v>164</v>
      </c>
      <c r="D764" s="36" t="s">
        <v>911</v>
      </c>
      <c r="E764" s="40" t="s">
        <v>366</v>
      </c>
      <c r="F764" s="41">
        <v>5</v>
      </c>
      <c r="G764" s="42" t="s">
        <v>13</v>
      </c>
      <c r="H764" s="42">
        <v>1840</v>
      </c>
      <c r="I764" s="80">
        <f t="shared" si="12"/>
        <v>9200</v>
      </c>
      <c r="J764" s="42" t="s">
        <v>935</v>
      </c>
      <c r="K764" s="192"/>
      <c r="L764" s="304"/>
    </row>
    <row r="765" spans="1:12" s="8" customFormat="1" ht="18" customHeight="1" x14ac:dyDescent="0.3">
      <c r="A765" s="66">
        <v>45410</v>
      </c>
      <c r="B765" s="83">
        <v>23319</v>
      </c>
      <c r="C765" s="63" t="s">
        <v>73</v>
      </c>
      <c r="D765" s="412" t="s">
        <v>918</v>
      </c>
      <c r="E765" s="412" t="s">
        <v>287</v>
      </c>
      <c r="F765" s="169">
        <v>2</v>
      </c>
      <c r="G765" s="170" t="s">
        <v>17</v>
      </c>
      <c r="H765" s="42">
        <v>850</v>
      </c>
      <c r="I765" s="80">
        <f t="shared" si="12"/>
        <v>1700</v>
      </c>
      <c r="J765" s="42" t="s">
        <v>935</v>
      </c>
      <c r="K765" s="202">
        <v>30</v>
      </c>
      <c r="L765" s="14" t="s">
        <v>938</v>
      </c>
    </row>
    <row r="766" spans="1:12" ht="18" customHeight="1" x14ac:dyDescent="0.3">
      <c r="A766" s="66">
        <v>45410</v>
      </c>
      <c r="B766" s="69">
        <v>23322</v>
      </c>
      <c r="C766" s="40" t="s">
        <v>343</v>
      </c>
      <c r="D766" s="40" t="s">
        <v>115</v>
      </c>
      <c r="E766" s="48" t="s">
        <v>912</v>
      </c>
      <c r="F766" s="46">
        <v>18</v>
      </c>
      <c r="G766" s="46" t="s">
        <v>6</v>
      </c>
      <c r="H766" s="42">
        <f>0.66*16+6</f>
        <v>16.560000000000002</v>
      </c>
      <c r="I766" s="80">
        <f t="shared" si="12"/>
        <v>298.08000000000004</v>
      </c>
      <c r="J766" s="42" t="s">
        <v>935</v>
      </c>
      <c r="K766" s="269">
        <v>63</v>
      </c>
      <c r="L766" s="301" t="s">
        <v>938</v>
      </c>
    </row>
    <row r="767" spans="1:12" ht="18" customHeight="1" x14ac:dyDescent="0.3">
      <c r="A767" s="66">
        <v>45410</v>
      </c>
      <c r="B767" s="69">
        <v>23322</v>
      </c>
      <c r="C767" s="40" t="s">
        <v>343</v>
      </c>
      <c r="D767" s="40" t="s">
        <v>115</v>
      </c>
      <c r="E767" s="48" t="s">
        <v>913</v>
      </c>
      <c r="F767" s="46">
        <v>18</v>
      </c>
      <c r="G767" s="46" t="s">
        <v>6</v>
      </c>
      <c r="H767" s="42">
        <f>0.8*16+6</f>
        <v>18.8</v>
      </c>
      <c r="I767" s="80">
        <f t="shared" si="12"/>
        <v>338.40000000000003</v>
      </c>
      <c r="J767" s="42" t="s">
        <v>935</v>
      </c>
      <c r="K767" s="274"/>
      <c r="L767" s="302"/>
    </row>
    <row r="768" spans="1:12" ht="18" customHeight="1" x14ac:dyDescent="0.3">
      <c r="A768" s="66">
        <v>45411</v>
      </c>
      <c r="B768" s="83">
        <v>23324</v>
      </c>
      <c r="C768" s="73" t="s">
        <v>914</v>
      </c>
      <c r="D768" s="36" t="s">
        <v>610</v>
      </c>
      <c r="E768" s="36" t="s">
        <v>915</v>
      </c>
      <c r="F768" s="41">
        <v>30</v>
      </c>
      <c r="G768" s="42" t="s">
        <v>6</v>
      </c>
      <c r="H768" s="42">
        <f>6.98*26+15</f>
        <v>196.48000000000002</v>
      </c>
      <c r="I768" s="80">
        <f t="shared" si="12"/>
        <v>5894.4000000000005</v>
      </c>
      <c r="J768" s="42" t="s">
        <v>935</v>
      </c>
      <c r="K768" s="202">
        <v>52</v>
      </c>
      <c r="L768" s="14" t="s">
        <v>938</v>
      </c>
    </row>
    <row r="769" spans="1:12" ht="18" customHeight="1" x14ac:dyDescent="0.3">
      <c r="A769" s="66">
        <v>45411</v>
      </c>
      <c r="B769" s="83">
        <v>23325</v>
      </c>
      <c r="C769" s="44" t="s">
        <v>243</v>
      </c>
      <c r="D769" s="44" t="s">
        <v>916</v>
      </c>
      <c r="E769" s="168" t="s">
        <v>917</v>
      </c>
      <c r="F769" s="42">
        <v>1</v>
      </c>
      <c r="G769" s="42" t="s">
        <v>3</v>
      </c>
      <c r="H769" s="42">
        <v>530</v>
      </c>
      <c r="I769" s="80">
        <f t="shared" si="12"/>
        <v>530</v>
      </c>
      <c r="J769" s="42" t="s">
        <v>935</v>
      </c>
      <c r="K769" s="198">
        <v>193</v>
      </c>
      <c r="L769" s="303" t="s">
        <v>943</v>
      </c>
    </row>
    <row r="770" spans="1:12" ht="18" customHeight="1" x14ac:dyDescent="0.3">
      <c r="A770" s="66">
        <v>45411</v>
      </c>
      <c r="B770" s="52"/>
      <c r="C770" s="12" t="s">
        <v>243</v>
      </c>
      <c r="D770" s="40" t="s">
        <v>797</v>
      </c>
      <c r="E770" s="40" t="s">
        <v>123</v>
      </c>
      <c r="F770" s="41">
        <v>10.4</v>
      </c>
      <c r="G770" s="42" t="s">
        <v>3</v>
      </c>
      <c r="H770" s="42">
        <v>167.5</v>
      </c>
      <c r="I770" s="80">
        <f t="shared" si="12"/>
        <v>1742</v>
      </c>
      <c r="J770" s="42" t="s">
        <v>935</v>
      </c>
      <c r="K770" s="200"/>
      <c r="L770" s="304"/>
    </row>
    <row r="771" spans="1:12" ht="18" customHeight="1" x14ac:dyDescent="0.3">
      <c r="A771" s="66">
        <v>45411</v>
      </c>
      <c r="B771" s="83">
        <v>23329</v>
      </c>
      <c r="C771" s="12" t="s">
        <v>144</v>
      </c>
      <c r="D771" s="40" t="s">
        <v>36</v>
      </c>
      <c r="E771" s="40" t="s">
        <v>325</v>
      </c>
      <c r="F771" s="41">
        <v>1</v>
      </c>
      <c r="G771" s="42" t="s">
        <v>20</v>
      </c>
      <c r="H771" s="42">
        <v>1147.5</v>
      </c>
      <c r="I771" s="80">
        <f t="shared" si="12"/>
        <v>1147.5</v>
      </c>
      <c r="J771" s="42" t="s">
        <v>935</v>
      </c>
      <c r="K771" s="202">
        <v>80</v>
      </c>
      <c r="L771" s="66" t="s">
        <v>939</v>
      </c>
    </row>
    <row r="772" spans="1:12" ht="18" customHeight="1" x14ac:dyDescent="0.3">
      <c r="A772" s="66">
        <v>45411</v>
      </c>
      <c r="B772" s="40"/>
      <c r="C772" s="73" t="s">
        <v>919</v>
      </c>
      <c r="D772" s="36" t="s">
        <v>340</v>
      </c>
      <c r="E772" s="40" t="s">
        <v>366</v>
      </c>
      <c r="F772" s="41">
        <v>5</v>
      </c>
      <c r="G772" s="42" t="s">
        <v>13</v>
      </c>
      <c r="H772" s="42">
        <v>1840</v>
      </c>
      <c r="I772" s="80">
        <f t="shared" si="12"/>
        <v>9200</v>
      </c>
      <c r="J772" s="42" t="s">
        <v>935</v>
      </c>
      <c r="K772" s="202">
        <v>83.79</v>
      </c>
      <c r="L772" s="63" t="s">
        <v>951</v>
      </c>
    </row>
    <row r="773" spans="1:12" ht="18" customHeight="1" x14ac:dyDescent="0.3">
      <c r="A773" s="66">
        <v>45411</v>
      </c>
      <c r="B773" s="12"/>
      <c r="C773" s="12" t="s">
        <v>411</v>
      </c>
      <c r="D773" s="12" t="s">
        <v>522</v>
      </c>
      <c r="E773" s="12" t="s">
        <v>740</v>
      </c>
      <c r="F773" s="41">
        <v>10</v>
      </c>
      <c r="G773" s="42" t="s">
        <v>6</v>
      </c>
      <c r="H773" s="42">
        <v>31</v>
      </c>
      <c r="I773" s="80">
        <f t="shared" si="12"/>
        <v>310</v>
      </c>
      <c r="J773" s="42" t="s">
        <v>935</v>
      </c>
      <c r="K773" s="202">
        <v>22</v>
      </c>
      <c r="L773" s="14" t="s">
        <v>936</v>
      </c>
    </row>
    <row r="774" spans="1:12" ht="18" customHeight="1" x14ac:dyDescent="0.3">
      <c r="A774" s="66">
        <v>45411</v>
      </c>
      <c r="B774" s="12"/>
      <c r="C774" s="12" t="s">
        <v>173</v>
      </c>
      <c r="D774" s="12" t="s">
        <v>201</v>
      </c>
      <c r="E774" s="12" t="s">
        <v>110</v>
      </c>
      <c r="F774" s="41">
        <v>3</v>
      </c>
      <c r="G774" s="42" t="s">
        <v>0</v>
      </c>
      <c r="H774" s="42">
        <v>235</v>
      </c>
      <c r="I774" s="80">
        <f t="shared" si="12"/>
        <v>705</v>
      </c>
      <c r="J774" s="42" t="s">
        <v>935</v>
      </c>
      <c r="K774" s="202">
        <v>16</v>
      </c>
      <c r="L774" s="413" t="s">
        <v>943</v>
      </c>
    </row>
    <row r="775" spans="1:12" s="6" customFormat="1" ht="18" customHeight="1" x14ac:dyDescent="0.3">
      <c r="A775" s="30">
        <v>45412</v>
      </c>
      <c r="B775" s="71">
        <v>23330</v>
      </c>
      <c r="C775" s="20" t="s">
        <v>71</v>
      </c>
      <c r="D775" s="31" t="s">
        <v>36</v>
      </c>
      <c r="E775" s="31" t="s">
        <v>322</v>
      </c>
      <c r="F775" s="61">
        <v>1</v>
      </c>
      <c r="G775" s="61" t="s">
        <v>20</v>
      </c>
      <c r="H775" s="61">
        <v>1147.5</v>
      </c>
      <c r="I775" s="373">
        <f t="shared" si="12"/>
        <v>1147.5</v>
      </c>
      <c r="J775" s="61" t="s">
        <v>940</v>
      </c>
      <c r="K775" s="202">
        <v>0</v>
      </c>
      <c r="L775" s="14" t="s">
        <v>937</v>
      </c>
    </row>
    <row r="776" spans="1:12" ht="18" customHeight="1" x14ac:dyDescent="0.3">
      <c r="A776" s="66">
        <v>45412</v>
      </c>
      <c r="B776" s="83">
        <v>23332</v>
      </c>
      <c r="C776" s="12" t="s">
        <v>7</v>
      </c>
      <c r="D776" s="40" t="s">
        <v>33</v>
      </c>
      <c r="E776" s="40" t="s">
        <v>253</v>
      </c>
      <c r="F776" s="41">
        <v>20</v>
      </c>
      <c r="G776" s="42" t="s">
        <v>6</v>
      </c>
      <c r="H776" s="42">
        <f>2.86*8.4+6</f>
        <v>30.024000000000001</v>
      </c>
      <c r="I776" s="80">
        <f t="shared" si="12"/>
        <v>600.48</v>
      </c>
      <c r="J776" s="46" t="s">
        <v>935</v>
      </c>
      <c r="K776" s="269">
        <v>42</v>
      </c>
      <c r="L776" s="301" t="s">
        <v>938</v>
      </c>
    </row>
    <row r="777" spans="1:12" ht="18" customHeight="1" x14ac:dyDescent="0.3">
      <c r="A777" s="66">
        <v>45412</v>
      </c>
      <c r="B777" s="83">
        <v>23332</v>
      </c>
      <c r="C777" s="12" t="s">
        <v>7</v>
      </c>
      <c r="D777" s="40" t="s">
        <v>33</v>
      </c>
      <c r="E777" s="40" t="s">
        <v>920</v>
      </c>
      <c r="F777" s="41">
        <v>12</v>
      </c>
      <c r="G777" s="42" t="s">
        <v>6</v>
      </c>
      <c r="H777" s="42">
        <f>1.945*8.4+6</f>
        <v>22.338000000000001</v>
      </c>
      <c r="I777" s="80">
        <f t="shared" si="12"/>
        <v>268.05600000000004</v>
      </c>
      <c r="J777" s="46" t="s">
        <v>935</v>
      </c>
      <c r="K777" s="272"/>
      <c r="L777" s="414"/>
    </row>
    <row r="778" spans="1:12" ht="18" customHeight="1" x14ac:dyDescent="0.3">
      <c r="A778" s="66">
        <v>45412</v>
      </c>
      <c r="B778" s="83">
        <v>23332</v>
      </c>
      <c r="C778" s="12" t="s">
        <v>7</v>
      </c>
      <c r="D778" s="40" t="s">
        <v>33</v>
      </c>
      <c r="E778" s="40" t="s">
        <v>921</v>
      </c>
      <c r="F778" s="41">
        <v>2</v>
      </c>
      <c r="G778" s="42" t="s">
        <v>6</v>
      </c>
      <c r="H778" s="42">
        <f>1.935*8.4+6</f>
        <v>22.254000000000001</v>
      </c>
      <c r="I778" s="80">
        <f t="shared" si="12"/>
        <v>44.508000000000003</v>
      </c>
      <c r="J778" s="46" t="s">
        <v>935</v>
      </c>
      <c r="K778" s="272"/>
      <c r="L778" s="414"/>
    </row>
    <row r="779" spans="1:12" ht="18" customHeight="1" x14ac:dyDescent="0.3">
      <c r="A779" s="66">
        <v>45412</v>
      </c>
      <c r="B779" s="83">
        <v>23332</v>
      </c>
      <c r="C779" s="12" t="s">
        <v>7</v>
      </c>
      <c r="D779" s="40" t="s">
        <v>33</v>
      </c>
      <c r="E779" s="40" t="s">
        <v>922</v>
      </c>
      <c r="F779" s="41">
        <v>4</v>
      </c>
      <c r="G779" s="42" t="s">
        <v>6</v>
      </c>
      <c r="H779" s="42">
        <f>2.85*8.4+6</f>
        <v>29.94</v>
      </c>
      <c r="I779" s="80">
        <f t="shared" si="12"/>
        <v>119.76</v>
      </c>
      <c r="J779" s="46" t="s">
        <v>935</v>
      </c>
      <c r="K779" s="272"/>
      <c r="L779" s="414"/>
    </row>
    <row r="780" spans="1:12" ht="18" customHeight="1" x14ac:dyDescent="0.3">
      <c r="A780" s="66">
        <v>45412</v>
      </c>
      <c r="B780" s="83">
        <v>23332</v>
      </c>
      <c r="C780" s="12" t="s">
        <v>7</v>
      </c>
      <c r="D780" s="40" t="s">
        <v>115</v>
      </c>
      <c r="E780" s="40" t="s">
        <v>253</v>
      </c>
      <c r="F780" s="41">
        <v>20</v>
      </c>
      <c r="G780" s="42" t="s">
        <v>6</v>
      </c>
      <c r="H780" s="42">
        <f>2.86*16+6</f>
        <v>51.76</v>
      </c>
      <c r="I780" s="80">
        <f t="shared" si="12"/>
        <v>1035.2</v>
      </c>
      <c r="J780" s="46" t="s">
        <v>935</v>
      </c>
      <c r="K780" s="274"/>
      <c r="L780" s="302"/>
    </row>
    <row r="781" spans="1:12" ht="18" customHeight="1" x14ac:dyDescent="0.3">
      <c r="A781" s="66">
        <v>45412</v>
      </c>
      <c r="B781" s="40">
        <v>23345</v>
      </c>
      <c r="C781" s="73" t="s">
        <v>919</v>
      </c>
      <c r="D781" s="40" t="s">
        <v>402</v>
      </c>
      <c r="E781" s="36" t="s">
        <v>923</v>
      </c>
      <c r="F781" s="41">
        <v>30.3</v>
      </c>
      <c r="G781" s="42" t="s">
        <v>2</v>
      </c>
      <c r="H781" s="42">
        <v>738</v>
      </c>
      <c r="I781" s="80">
        <f t="shared" si="12"/>
        <v>22361.4</v>
      </c>
      <c r="J781" s="46" t="s">
        <v>935</v>
      </c>
      <c r="K781" s="202">
        <v>200</v>
      </c>
      <c r="L781" s="66" t="s">
        <v>939</v>
      </c>
    </row>
    <row r="782" spans="1:12" s="6" customFormat="1" ht="18" customHeight="1" x14ac:dyDescent="0.3">
      <c r="A782" s="30">
        <v>45412</v>
      </c>
      <c r="B782" s="71">
        <v>23334</v>
      </c>
      <c r="C782" s="267" t="s">
        <v>116</v>
      </c>
      <c r="D782" s="31" t="s">
        <v>122</v>
      </c>
      <c r="E782" s="31" t="s">
        <v>240</v>
      </c>
      <c r="F782" s="61">
        <v>15.2</v>
      </c>
      <c r="G782" s="61" t="s">
        <v>3</v>
      </c>
      <c r="H782" s="61">
        <v>180</v>
      </c>
      <c r="I782" s="373">
        <f t="shared" si="12"/>
        <v>2736</v>
      </c>
      <c r="J782" s="61" t="s">
        <v>935</v>
      </c>
      <c r="K782" s="202">
        <v>120</v>
      </c>
      <c r="L782" s="66" t="s">
        <v>939</v>
      </c>
    </row>
    <row r="783" spans="1:12" s="3" customFormat="1" ht="18" customHeight="1" x14ac:dyDescent="0.3">
      <c r="A783" s="57">
        <v>45412</v>
      </c>
      <c r="B783" s="53"/>
      <c r="C783" s="3" t="s">
        <v>109</v>
      </c>
      <c r="D783" s="25" t="s">
        <v>926</v>
      </c>
      <c r="E783" s="25" t="s">
        <v>924</v>
      </c>
      <c r="F783" s="288">
        <v>5</v>
      </c>
      <c r="G783" s="288" t="s">
        <v>0</v>
      </c>
      <c r="H783" s="288">
        <v>235</v>
      </c>
      <c r="I783" s="58">
        <f t="shared" si="12"/>
        <v>1175</v>
      </c>
      <c r="J783" s="54" t="s">
        <v>940</v>
      </c>
      <c r="K783" s="202">
        <v>0</v>
      </c>
      <c r="L783" s="14" t="s">
        <v>937</v>
      </c>
    </row>
    <row r="784" spans="1:12" s="3" customFormat="1" ht="18" customHeight="1" x14ac:dyDescent="0.3">
      <c r="A784" s="57">
        <v>45412</v>
      </c>
      <c r="B784" s="53"/>
      <c r="C784" s="53" t="s">
        <v>18</v>
      </c>
      <c r="D784" s="25" t="s">
        <v>926</v>
      </c>
      <c r="E784" s="25" t="s">
        <v>924</v>
      </c>
      <c r="F784" s="288">
        <v>10</v>
      </c>
      <c r="G784" s="288" t="s">
        <v>0</v>
      </c>
      <c r="H784" s="288">
        <v>235</v>
      </c>
      <c r="I784" s="58">
        <f t="shared" si="12"/>
        <v>2350</v>
      </c>
      <c r="J784" s="54" t="s">
        <v>935</v>
      </c>
      <c r="K784" s="202">
        <v>38</v>
      </c>
      <c r="L784" s="14" t="s">
        <v>938</v>
      </c>
    </row>
    <row r="785" spans="1:22" s="8" customFormat="1" ht="18" customHeight="1" x14ac:dyDescent="0.3">
      <c r="A785" s="66">
        <v>45412</v>
      </c>
      <c r="B785" s="83">
        <v>23335</v>
      </c>
      <c r="C785" s="63" t="s">
        <v>357</v>
      </c>
      <c r="D785" s="40" t="s">
        <v>925</v>
      </c>
      <c r="E785" s="40" t="s">
        <v>160</v>
      </c>
      <c r="F785" s="42">
        <v>10.199999999999999</v>
      </c>
      <c r="G785" s="42" t="s">
        <v>2</v>
      </c>
      <c r="H785" s="42">
        <v>167.5</v>
      </c>
      <c r="I785" s="80">
        <f t="shared" si="12"/>
        <v>1708.4999999999998</v>
      </c>
      <c r="J785" s="42" t="s">
        <v>935</v>
      </c>
      <c r="K785" s="269">
        <v>230</v>
      </c>
      <c r="L785" s="301" t="s">
        <v>939</v>
      </c>
    </row>
    <row r="786" spans="1:22" s="8" customFormat="1" ht="18" customHeight="1" x14ac:dyDescent="0.3">
      <c r="A786" s="66">
        <v>45412</v>
      </c>
      <c r="B786" s="83">
        <v>23335</v>
      </c>
      <c r="C786" s="44" t="s">
        <v>357</v>
      </c>
      <c r="D786" s="40" t="s">
        <v>122</v>
      </c>
      <c r="E786" s="40" t="s">
        <v>428</v>
      </c>
      <c r="F786" s="42">
        <v>12.8</v>
      </c>
      <c r="G786" s="42" t="s">
        <v>2</v>
      </c>
      <c r="H786" s="42">
        <v>180</v>
      </c>
      <c r="I786" s="80">
        <f t="shared" si="12"/>
        <v>2304</v>
      </c>
      <c r="J786" s="42" t="s">
        <v>935</v>
      </c>
      <c r="K786" s="274"/>
      <c r="L786" s="302"/>
    </row>
    <row r="787" spans="1:22" ht="18" customHeight="1" x14ac:dyDescent="0.3">
      <c r="A787" s="45">
        <v>45418</v>
      </c>
      <c r="B787" s="36"/>
      <c r="C787" s="40" t="s">
        <v>312</v>
      </c>
      <c r="D787" s="36" t="s">
        <v>340</v>
      </c>
      <c r="E787" s="40" t="s">
        <v>199</v>
      </c>
      <c r="F787" s="41">
        <v>1</v>
      </c>
      <c r="G787" s="42" t="s">
        <v>13</v>
      </c>
      <c r="H787" s="42">
        <v>1840</v>
      </c>
      <c r="I787" s="80">
        <f t="shared" si="12"/>
        <v>1840</v>
      </c>
      <c r="J787" s="42" t="s">
        <v>935</v>
      </c>
      <c r="K787" s="36"/>
      <c r="L787" s="328" t="s">
        <v>936</v>
      </c>
    </row>
    <row r="788" spans="1:22" ht="18" customHeight="1" x14ac:dyDescent="0.3">
      <c r="A788" s="64">
        <v>45412</v>
      </c>
      <c r="B788" s="52"/>
      <c r="C788" s="24" t="s">
        <v>67</v>
      </c>
      <c r="D788" s="52" t="s">
        <v>210</v>
      </c>
      <c r="E788" s="52" t="s">
        <v>311</v>
      </c>
      <c r="F788" s="43">
        <v>1</v>
      </c>
      <c r="G788" s="43" t="s">
        <v>20</v>
      </c>
      <c r="H788" s="43">
        <v>1147.5</v>
      </c>
      <c r="I788" s="43">
        <f t="shared" si="12"/>
        <v>1147.5</v>
      </c>
      <c r="J788" s="43" t="s">
        <v>935</v>
      </c>
      <c r="K788" s="52"/>
      <c r="L788" s="415" t="s">
        <v>936</v>
      </c>
      <c r="M788" s="4"/>
    </row>
    <row r="789" spans="1:22" s="6" customFormat="1" ht="18" customHeight="1" x14ac:dyDescent="0.3">
      <c r="A789" s="30">
        <v>45414</v>
      </c>
      <c r="B789" s="369"/>
      <c r="C789" s="31" t="s">
        <v>330</v>
      </c>
      <c r="D789" s="31" t="s">
        <v>275</v>
      </c>
      <c r="E789" s="31" t="s">
        <v>339</v>
      </c>
      <c r="F789" s="61">
        <v>7.5</v>
      </c>
      <c r="G789" s="61" t="s">
        <v>2</v>
      </c>
      <c r="H789" s="61">
        <v>180</v>
      </c>
      <c r="I789" s="373">
        <f t="shared" si="12"/>
        <v>1350</v>
      </c>
      <c r="J789" s="61" t="s">
        <v>935</v>
      </c>
      <c r="K789" s="40"/>
      <c r="L789" s="8" t="s">
        <v>936</v>
      </c>
      <c r="P789" s="171"/>
      <c r="Q789" s="171"/>
      <c r="R789" s="171"/>
      <c r="S789" s="171"/>
      <c r="T789" s="171"/>
      <c r="U789" s="171"/>
      <c r="V789" s="171"/>
    </row>
    <row r="790" spans="1:22" s="6" customFormat="1" ht="18" customHeight="1" x14ac:dyDescent="0.3">
      <c r="A790" s="30">
        <v>45416</v>
      </c>
      <c r="B790" s="369"/>
      <c r="C790" s="20" t="s">
        <v>429</v>
      </c>
      <c r="D790" s="20" t="s">
        <v>135</v>
      </c>
      <c r="E790" s="20" t="s">
        <v>133</v>
      </c>
      <c r="F790" s="15">
        <v>1</v>
      </c>
      <c r="G790" s="15" t="s">
        <v>13</v>
      </c>
      <c r="H790" s="15">
        <v>825</v>
      </c>
      <c r="I790" s="373">
        <f t="shared" si="12"/>
        <v>825</v>
      </c>
      <c r="J790" s="61" t="s">
        <v>935</v>
      </c>
      <c r="K790" s="237"/>
      <c r="L790" s="15" t="s">
        <v>936</v>
      </c>
      <c r="P790" s="171"/>
      <c r="Q790" s="171"/>
      <c r="R790" s="171"/>
      <c r="S790" s="171"/>
      <c r="T790" s="171"/>
      <c r="U790" s="171"/>
      <c r="V790" s="171"/>
    </row>
    <row r="791" spans="1:22" ht="18" customHeight="1" x14ac:dyDescent="0.3">
      <c r="A791" s="45">
        <v>45417</v>
      </c>
      <c r="B791" s="339"/>
      <c r="C791" s="40" t="s">
        <v>952</v>
      </c>
      <c r="D791" s="40" t="s">
        <v>778</v>
      </c>
      <c r="E791" s="40" t="s">
        <v>110</v>
      </c>
      <c r="F791" s="42">
        <v>2</v>
      </c>
      <c r="G791" s="42" t="s">
        <v>0</v>
      </c>
      <c r="H791" s="42">
        <v>425</v>
      </c>
      <c r="I791" s="80">
        <f t="shared" si="12"/>
        <v>850</v>
      </c>
      <c r="J791" s="42" t="s">
        <v>935</v>
      </c>
      <c r="K791" s="40"/>
      <c r="L791" s="12" t="s">
        <v>936</v>
      </c>
      <c r="M791" s="416"/>
      <c r="N791" s="416"/>
      <c r="O791" s="416"/>
      <c r="P791" s="416"/>
      <c r="Q791" s="416"/>
      <c r="R791" s="416"/>
      <c r="S791" s="416"/>
      <c r="T791" s="416"/>
      <c r="U791" s="416"/>
      <c r="V791" s="416"/>
    </row>
    <row r="792" spans="1:22" ht="18" customHeight="1" x14ac:dyDescent="0.3">
      <c r="A792" s="45">
        <v>45418</v>
      </c>
      <c r="B792" s="36">
        <v>23340</v>
      </c>
      <c r="C792" s="85" t="s">
        <v>164</v>
      </c>
      <c r="D792" s="40" t="s">
        <v>122</v>
      </c>
      <c r="E792" s="36" t="s">
        <v>398</v>
      </c>
      <c r="F792" s="41">
        <v>25.75</v>
      </c>
      <c r="G792" s="250" t="s">
        <v>2</v>
      </c>
      <c r="H792" s="250">
        <v>167.5</v>
      </c>
      <c r="I792" s="80">
        <f t="shared" si="12"/>
        <v>4313.125</v>
      </c>
      <c r="J792" s="180" t="s">
        <v>935</v>
      </c>
      <c r="K792" s="190">
        <v>0</v>
      </c>
      <c r="L792" s="303" t="s">
        <v>937</v>
      </c>
    </row>
    <row r="793" spans="1:22" ht="18" customHeight="1" x14ac:dyDescent="0.3">
      <c r="A793" s="45">
        <v>45418</v>
      </c>
      <c r="B793" s="36">
        <v>23340</v>
      </c>
      <c r="C793" s="85" t="s">
        <v>164</v>
      </c>
      <c r="D793" s="40" t="s">
        <v>122</v>
      </c>
      <c r="E793" s="36" t="s">
        <v>361</v>
      </c>
      <c r="F793" s="41">
        <v>103</v>
      </c>
      <c r="G793" s="250" t="s">
        <v>2</v>
      </c>
      <c r="H793" s="250">
        <v>180</v>
      </c>
      <c r="I793" s="80">
        <f t="shared" si="12"/>
        <v>18540</v>
      </c>
      <c r="J793" s="180" t="s">
        <v>935</v>
      </c>
      <c r="K793" s="330"/>
      <c r="L793" s="376"/>
    </row>
    <row r="794" spans="1:22" ht="18" customHeight="1" x14ac:dyDescent="0.3">
      <c r="A794" s="45">
        <v>45418</v>
      </c>
      <c r="B794" s="36">
        <v>23340</v>
      </c>
      <c r="C794" s="85" t="s">
        <v>164</v>
      </c>
      <c r="D794" s="40" t="s">
        <v>122</v>
      </c>
      <c r="E794" s="36" t="s">
        <v>362</v>
      </c>
      <c r="F794" s="41">
        <v>151</v>
      </c>
      <c r="G794" s="250" t="s">
        <v>2</v>
      </c>
      <c r="H794" s="250">
        <v>180</v>
      </c>
      <c r="I794" s="80">
        <f t="shared" si="12"/>
        <v>27180</v>
      </c>
      <c r="J794" s="42" t="s">
        <v>935</v>
      </c>
      <c r="K794" s="330"/>
      <c r="L794" s="376"/>
    </row>
    <row r="795" spans="1:22" ht="18" customHeight="1" x14ac:dyDescent="0.3">
      <c r="A795" s="45">
        <v>45418</v>
      </c>
      <c r="B795" s="36">
        <v>23340</v>
      </c>
      <c r="C795" s="85" t="s">
        <v>164</v>
      </c>
      <c r="D795" s="36" t="s">
        <v>214</v>
      </c>
      <c r="E795" s="40" t="s">
        <v>399</v>
      </c>
      <c r="F795" s="41">
        <v>37.75</v>
      </c>
      <c r="G795" s="250" t="s">
        <v>2</v>
      </c>
      <c r="H795" s="250">
        <v>397.8</v>
      </c>
      <c r="I795" s="80">
        <f t="shared" ref="I795:I858" si="13">F795*H795</f>
        <v>15016.95</v>
      </c>
      <c r="J795" s="42" t="s">
        <v>935</v>
      </c>
      <c r="K795" s="330"/>
      <c r="L795" s="376"/>
    </row>
    <row r="796" spans="1:22" ht="18" customHeight="1" x14ac:dyDescent="0.3">
      <c r="A796" s="45">
        <v>45418</v>
      </c>
      <c r="B796" s="36">
        <v>23340</v>
      </c>
      <c r="C796" s="85" t="s">
        <v>164</v>
      </c>
      <c r="D796" s="36" t="s">
        <v>36</v>
      </c>
      <c r="E796" s="1" t="s">
        <v>311</v>
      </c>
      <c r="F796" s="41">
        <v>30</v>
      </c>
      <c r="G796" s="250" t="s">
        <v>20</v>
      </c>
      <c r="H796" s="250">
        <v>1147.5</v>
      </c>
      <c r="I796" s="80">
        <f t="shared" si="13"/>
        <v>34425</v>
      </c>
      <c r="J796" s="42" t="s">
        <v>935</v>
      </c>
      <c r="K796" s="330"/>
      <c r="L796" s="376"/>
    </row>
    <row r="797" spans="1:22" ht="18" customHeight="1" x14ac:dyDescent="0.3">
      <c r="A797" s="45">
        <v>45418</v>
      </c>
      <c r="B797" s="36">
        <v>23340</v>
      </c>
      <c r="C797" s="85" t="s">
        <v>164</v>
      </c>
      <c r="D797" s="36" t="s">
        <v>132</v>
      </c>
      <c r="E797" s="40" t="s">
        <v>366</v>
      </c>
      <c r="F797" s="41">
        <v>10</v>
      </c>
      <c r="G797" s="250" t="s">
        <v>13</v>
      </c>
      <c r="H797" s="250">
        <v>825</v>
      </c>
      <c r="I797" s="80">
        <f t="shared" si="13"/>
        <v>8250</v>
      </c>
      <c r="J797" s="42" t="s">
        <v>935</v>
      </c>
      <c r="K797" s="330"/>
      <c r="L797" s="376"/>
    </row>
    <row r="798" spans="1:22" ht="18" customHeight="1" x14ac:dyDescent="0.3">
      <c r="A798" s="45">
        <v>45418</v>
      </c>
      <c r="B798" s="36">
        <v>23340</v>
      </c>
      <c r="C798" s="85" t="s">
        <v>164</v>
      </c>
      <c r="D798" s="36" t="s">
        <v>14</v>
      </c>
      <c r="E798" s="40" t="s">
        <v>366</v>
      </c>
      <c r="F798" s="41">
        <v>10</v>
      </c>
      <c r="G798" s="250" t="s">
        <v>13</v>
      </c>
      <c r="H798" s="250">
        <v>1840</v>
      </c>
      <c r="I798" s="80">
        <f t="shared" si="13"/>
        <v>18400</v>
      </c>
      <c r="J798" s="42" t="s">
        <v>935</v>
      </c>
      <c r="K798" s="330"/>
      <c r="L798" s="376"/>
    </row>
    <row r="799" spans="1:22" ht="18" customHeight="1" x14ac:dyDescent="0.3">
      <c r="A799" s="45">
        <v>45418</v>
      </c>
      <c r="B799" s="36">
        <v>23340</v>
      </c>
      <c r="C799" s="85" t="s">
        <v>164</v>
      </c>
      <c r="D799" s="36" t="s">
        <v>172</v>
      </c>
      <c r="E799" s="36" t="s">
        <v>285</v>
      </c>
      <c r="F799" s="41">
        <v>50</v>
      </c>
      <c r="G799" s="332" t="s">
        <v>29</v>
      </c>
      <c r="H799" s="332">
        <v>87</v>
      </c>
      <c r="I799" s="80">
        <f t="shared" si="13"/>
        <v>4350</v>
      </c>
      <c r="J799" s="42" t="s">
        <v>935</v>
      </c>
      <c r="K799" s="330"/>
      <c r="L799" s="376"/>
    </row>
    <row r="800" spans="1:22" ht="18" customHeight="1" x14ac:dyDescent="0.3">
      <c r="A800" s="45">
        <v>45418</v>
      </c>
      <c r="B800" s="36">
        <v>23340</v>
      </c>
      <c r="C800" s="36" t="s">
        <v>164</v>
      </c>
      <c r="D800" s="160" t="s">
        <v>99</v>
      </c>
      <c r="E800" s="161" t="s">
        <v>100</v>
      </c>
      <c r="F800" s="162">
        <v>10</v>
      </c>
      <c r="G800" s="163" t="s">
        <v>69</v>
      </c>
      <c r="H800" s="163">
        <v>640</v>
      </c>
      <c r="I800" s="80">
        <f t="shared" si="13"/>
        <v>6400</v>
      </c>
      <c r="J800" s="42" t="s">
        <v>935</v>
      </c>
      <c r="K800" s="192"/>
      <c r="L800" s="304"/>
    </row>
    <row r="801" spans="1:12" ht="18" customHeight="1" x14ac:dyDescent="0.3">
      <c r="A801" s="45">
        <v>45418</v>
      </c>
      <c r="B801" s="36">
        <v>23341</v>
      </c>
      <c r="C801" s="12" t="s">
        <v>953</v>
      </c>
      <c r="D801" s="160" t="s">
        <v>954</v>
      </c>
      <c r="E801" s="40" t="s">
        <v>955</v>
      </c>
      <c r="F801" s="41">
        <v>31</v>
      </c>
      <c r="G801" s="42" t="s">
        <v>6</v>
      </c>
      <c r="H801" s="42">
        <v>17.5</v>
      </c>
      <c r="I801" s="80">
        <f t="shared" si="13"/>
        <v>542.5</v>
      </c>
      <c r="J801" s="419" t="s">
        <v>944</v>
      </c>
      <c r="K801" s="202">
        <v>0</v>
      </c>
      <c r="L801" s="14" t="s">
        <v>937</v>
      </c>
    </row>
    <row r="802" spans="1:12" ht="18" customHeight="1" x14ac:dyDescent="0.3">
      <c r="A802" s="64">
        <v>45418</v>
      </c>
      <c r="B802" s="52">
        <v>23342</v>
      </c>
      <c r="C802" s="24" t="s">
        <v>23</v>
      </c>
      <c r="D802" s="24" t="s">
        <v>183</v>
      </c>
      <c r="E802" s="24" t="s">
        <v>824</v>
      </c>
      <c r="F802" s="23">
        <v>7.5</v>
      </c>
      <c r="G802" s="23" t="s">
        <v>2</v>
      </c>
      <c r="H802" s="23">
        <v>419.9</v>
      </c>
      <c r="I802" s="80">
        <f t="shared" si="13"/>
        <v>3149.25</v>
      </c>
      <c r="J802" s="43" t="s">
        <v>935</v>
      </c>
      <c r="K802" s="318">
        <v>120</v>
      </c>
      <c r="L802" s="420" t="s">
        <v>939</v>
      </c>
    </row>
    <row r="803" spans="1:12" ht="18" customHeight="1" x14ac:dyDescent="0.3">
      <c r="A803" s="64">
        <v>45418</v>
      </c>
      <c r="B803" s="52">
        <v>23342</v>
      </c>
      <c r="C803" s="24" t="s">
        <v>23</v>
      </c>
      <c r="D803" s="24" t="s">
        <v>125</v>
      </c>
      <c r="E803" s="24" t="s">
        <v>956</v>
      </c>
      <c r="F803" s="43">
        <v>20</v>
      </c>
      <c r="G803" s="43" t="s">
        <v>6</v>
      </c>
      <c r="H803" s="43">
        <f>2.865*6.4+6</f>
        <v>24.336000000000002</v>
      </c>
      <c r="I803" s="80">
        <f t="shared" si="13"/>
        <v>486.72</v>
      </c>
      <c r="J803" s="43" t="s">
        <v>935</v>
      </c>
      <c r="K803" s="320"/>
      <c r="L803" s="417"/>
    </row>
    <row r="804" spans="1:12" ht="18" customHeight="1" x14ac:dyDescent="0.3">
      <c r="A804" s="64">
        <v>45418</v>
      </c>
      <c r="B804" s="52"/>
      <c r="C804" s="24" t="s">
        <v>23</v>
      </c>
      <c r="D804" s="24" t="s">
        <v>957</v>
      </c>
      <c r="E804" s="24" t="s">
        <v>339</v>
      </c>
      <c r="F804" s="23">
        <v>7.5</v>
      </c>
      <c r="G804" s="23" t="s">
        <v>2</v>
      </c>
      <c r="H804" s="23">
        <v>397.8</v>
      </c>
      <c r="I804" s="80">
        <f t="shared" si="13"/>
        <v>2983.5</v>
      </c>
      <c r="J804" s="43" t="s">
        <v>935</v>
      </c>
      <c r="K804" s="322"/>
      <c r="L804" s="418"/>
    </row>
    <row r="805" spans="1:12" ht="18" customHeight="1" x14ac:dyDescent="0.3">
      <c r="A805" s="45">
        <v>45418</v>
      </c>
      <c r="B805" s="36">
        <v>23343</v>
      </c>
      <c r="C805" s="73" t="s">
        <v>958</v>
      </c>
      <c r="D805" s="44" t="s">
        <v>367</v>
      </c>
      <c r="E805" s="22" t="s">
        <v>959</v>
      </c>
      <c r="F805" s="42">
        <v>5</v>
      </c>
      <c r="G805" s="42" t="s">
        <v>6</v>
      </c>
      <c r="H805" s="42">
        <f>2.1*15+6</f>
        <v>37.5</v>
      </c>
      <c r="I805" s="80">
        <f t="shared" si="13"/>
        <v>187.5</v>
      </c>
      <c r="J805" s="42" t="s">
        <v>935</v>
      </c>
      <c r="K805" s="202">
        <v>17</v>
      </c>
      <c r="L805" s="305" t="s">
        <v>938</v>
      </c>
    </row>
    <row r="806" spans="1:12" ht="18" customHeight="1" x14ac:dyDescent="0.3">
      <c r="A806" s="45">
        <v>45418</v>
      </c>
      <c r="B806" s="36"/>
      <c r="C806" s="40" t="s">
        <v>312</v>
      </c>
      <c r="D806" s="36" t="s">
        <v>911</v>
      </c>
      <c r="E806" s="40" t="s">
        <v>199</v>
      </c>
      <c r="F806" s="41">
        <v>1</v>
      </c>
      <c r="G806" s="42" t="s">
        <v>13</v>
      </c>
      <c r="H806" s="42">
        <v>1840</v>
      </c>
      <c r="I806" s="80">
        <f t="shared" si="13"/>
        <v>1840</v>
      </c>
      <c r="J806" s="42" t="s">
        <v>935</v>
      </c>
      <c r="K806" s="202">
        <v>80</v>
      </c>
      <c r="L806" s="14" t="s">
        <v>939</v>
      </c>
    </row>
    <row r="807" spans="1:12" ht="18" customHeight="1" x14ac:dyDescent="0.3">
      <c r="A807" s="45">
        <v>45418</v>
      </c>
      <c r="B807" s="36">
        <v>23344</v>
      </c>
      <c r="C807" s="73" t="s">
        <v>390</v>
      </c>
      <c r="D807" s="44" t="s">
        <v>217</v>
      </c>
      <c r="E807" s="19" t="s">
        <v>233</v>
      </c>
      <c r="F807" s="201">
        <v>7</v>
      </c>
      <c r="G807" s="42" t="s">
        <v>6</v>
      </c>
      <c r="H807" s="42">
        <f>6.14*26</f>
        <v>159.63999999999999</v>
      </c>
      <c r="I807" s="80">
        <f t="shared" si="13"/>
        <v>1117.48</v>
      </c>
      <c r="J807" s="42" t="s">
        <v>935</v>
      </c>
      <c r="K807" s="202">
        <v>19</v>
      </c>
      <c r="L807" s="305" t="s">
        <v>938</v>
      </c>
    </row>
    <row r="808" spans="1:12" ht="18" customHeight="1" x14ac:dyDescent="0.3">
      <c r="A808" s="45">
        <v>45418</v>
      </c>
      <c r="B808" s="36"/>
      <c r="C808" s="44" t="s">
        <v>960</v>
      </c>
      <c r="D808" s="44" t="s">
        <v>778</v>
      </c>
      <c r="E808" s="40" t="s">
        <v>110</v>
      </c>
      <c r="F808" s="41">
        <v>2</v>
      </c>
      <c r="G808" s="42" t="s">
        <v>0</v>
      </c>
      <c r="H808" s="42">
        <v>425</v>
      </c>
      <c r="I808" s="80">
        <f t="shared" si="13"/>
        <v>850</v>
      </c>
      <c r="J808" s="42" t="s">
        <v>935</v>
      </c>
      <c r="K808" s="202">
        <v>31</v>
      </c>
      <c r="L808" s="305" t="s">
        <v>938</v>
      </c>
    </row>
    <row r="809" spans="1:12" ht="18" customHeight="1" x14ac:dyDescent="0.3">
      <c r="A809" s="45">
        <v>45418</v>
      </c>
      <c r="B809" s="36"/>
      <c r="C809" s="252" t="s">
        <v>43</v>
      </c>
      <c r="D809" s="40" t="s">
        <v>792</v>
      </c>
      <c r="E809" s="40" t="s">
        <v>256</v>
      </c>
      <c r="F809" s="41">
        <v>1</v>
      </c>
      <c r="G809" s="42" t="s">
        <v>20</v>
      </c>
      <c r="H809" s="42">
        <v>1147.5</v>
      </c>
      <c r="I809" s="80">
        <f t="shared" si="13"/>
        <v>1147.5</v>
      </c>
      <c r="J809" s="42" t="s">
        <v>935</v>
      </c>
      <c r="K809" s="202">
        <v>80</v>
      </c>
      <c r="L809" s="14" t="s">
        <v>939</v>
      </c>
    </row>
    <row r="810" spans="1:12" ht="18" customHeight="1" x14ac:dyDescent="0.3">
      <c r="A810" s="45">
        <v>45418</v>
      </c>
      <c r="B810" s="36"/>
      <c r="C810" s="73" t="s">
        <v>395</v>
      </c>
      <c r="D810" s="40" t="s">
        <v>797</v>
      </c>
      <c r="E810" s="168" t="s">
        <v>961</v>
      </c>
      <c r="F810" s="41">
        <v>10.4</v>
      </c>
      <c r="G810" s="42" t="s">
        <v>2</v>
      </c>
      <c r="H810" s="42">
        <v>180</v>
      </c>
      <c r="I810" s="80">
        <f t="shared" si="13"/>
        <v>1872</v>
      </c>
      <c r="J810" s="42" t="s">
        <v>935</v>
      </c>
      <c r="K810" s="198">
        <v>340</v>
      </c>
      <c r="L810" s="303" t="s">
        <v>939</v>
      </c>
    </row>
    <row r="811" spans="1:12" ht="18" customHeight="1" x14ac:dyDescent="0.3">
      <c r="A811" s="45">
        <v>45418</v>
      </c>
      <c r="B811" s="36"/>
      <c r="C811" s="73" t="s">
        <v>395</v>
      </c>
      <c r="D811" s="40" t="s">
        <v>773</v>
      </c>
      <c r="E811" s="168" t="s">
        <v>962</v>
      </c>
      <c r="F811" s="41">
        <v>7.5</v>
      </c>
      <c r="G811" s="42" t="s">
        <v>2</v>
      </c>
      <c r="H811" s="42">
        <v>180</v>
      </c>
      <c r="I811" s="80">
        <f t="shared" si="13"/>
        <v>1350</v>
      </c>
      <c r="J811" s="42" t="s">
        <v>935</v>
      </c>
      <c r="K811" s="199"/>
      <c r="L811" s="376"/>
    </row>
    <row r="812" spans="1:12" ht="18" customHeight="1" x14ac:dyDescent="0.3">
      <c r="A812" s="45">
        <v>45418</v>
      </c>
      <c r="B812" s="36"/>
      <c r="C812" s="73" t="s">
        <v>395</v>
      </c>
      <c r="D812" s="40" t="s">
        <v>963</v>
      </c>
      <c r="E812" s="421" t="s">
        <v>221</v>
      </c>
      <c r="F812" s="41">
        <v>1</v>
      </c>
      <c r="G812" s="42" t="s">
        <v>3</v>
      </c>
      <c r="H812" s="42">
        <v>530</v>
      </c>
      <c r="I812" s="80">
        <f t="shared" si="13"/>
        <v>530</v>
      </c>
      <c r="J812" s="42" t="s">
        <v>935</v>
      </c>
      <c r="K812" s="199"/>
      <c r="L812" s="376"/>
    </row>
    <row r="813" spans="1:12" ht="18" customHeight="1" x14ac:dyDescent="0.3">
      <c r="A813" s="45">
        <v>45418</v>
      </c>
      <c r="B813" s="36"/>
      <c r="C813" s="73" t="s">
        <v>395</v>
      </c>
      <c r="D813" s="40" t="s">
        <v>701</v>
      </c>
      <c r="E813" s="421" t="s">
        <v>285</v>
      </c>
      <c r="F813" s="41">
        <v>20</v>
      </c>
      <c r="G813" s="42" t="s">
        <v>29</v>
      </c>
      <c r="H813" s="42">
        <v>87</v>
      </c>
      <c r="I813" s="80">
        <f t="shared" si="13"/>
        <v>1740</v>
      </c>
      <c r="J813" s="42" t="s">
        <v>935</v>
      </c>
      <c r="K813" s="199"/>
      <c r="L813" s="376"/>
    </row>
    <row r="814" spans="1:12" ht="18" customHeight="1" x14ac:dyDescent="0.3">
      <c r="A814" s="66">
        <v>45418</v>
      </c>
      <c r="B814" s="40">
        <v>23349</v>
      </c>
      <c r="C814" s="254" t="s">
        <v>395</v>
      </c>
      <c r="D814" s="40" t="s">
        <v>122</v>
      </c>
      <c r="E814" s="421" t="s">
        <v>964</v>
      </c>
      <c r="F814" s="42">
        <v>12.6</v>
      </c>
      <c r="G814" s="42" t="s">
        <v>2</v>
      </c>
      <c r="H814" s="42">
        <v>180</v>
      </c>
      <c r="I814" s="80">
        <f t="shared" si="13"/>
        <v>2268</v>
      </c>
      <c r="J814" s="42" t="s">
        <v>935</v>
      </c>
      <c r="K814" s="199"/>
      <c r="L814" s="376"/>
    </row>
    <row r="815" spans="1:12" ht="18" customHeight="1" x14ac:dyDescent="0.3">
      <c r="A815" s="45">
        <v>45418</v>
      </c>
      <c r="B815" s="36"/>
      <c r="C815" s="73" t="s">
        <v>395</v>
      </c>
      <c r="D815" s="40" t="s">
        <v>965</v>
      </c>
      <c r="E815" s="168" t="s">
        <v>961</v>
      </c>
      <c r="F815" s="41">
        <v>10.4</v>
      </c>
      <c r="G815" s="42" t="s">
        <v>2</v>
      </c>
      <c r="H815" s="42">
        <v>180</v>
      </c>
      <c r="I815" s="80">
        <f t="shared" si="13"/>
        <v>1872</v>
      </c>
      <c r="J815" s="42" t="s">
        <v>935</v>
      </c>
      <c r="K815" s="199"/>
      <c r="L815" s="376"/>
    </row>
    <row r="816" spans="1:12" ht="18" customHeight="1" x14ac:dyDescent="0.3">
      <c r="A816" s="45">
        <v>45418</v>
      </c>
      <c r="B816" s="36"/>
      <c r="C816" s="73" t="s">
        <v>395</v>
      </c>
      <c r="D816" s="40" t="s">
        <v>965</v>
      </c>
      <c r="E816" s="168" t="s">
        <v>962</v>
      </c>
      <c r="F816" s="41">
        <v>7.5</v>
      </c>
      <c r="G816" s="42" t="s">
        <v>2</v>
      </c>
      <c r="H816" s="42">
        <v>180</v>
      </c>
      <c r="I816" s="80">
        <f t="shared" si="13"/>
        <v>1350</v>
      </c>
      <c r="J816" s="42" t="s">
        <v>935</v>
      </c>
      <c r="K816" s="200"/>
      <c r="L816" s="304"/>
    </row>
    <row r="817" spans="1:12" ht="18" customHeight="1" x14ac:dyDescent="0.3">
      <c r="A817" s="66">
        <v>45418</v>
      </c>
      <c r="B817" s="40"/>
      <c r="C817" s="40" t="s">
        <v>330</v>
      </c>
      <c r="D817" s="44" t="s">
        <v>31</v>
      </c>
      <c r="E817" s="19" t="s">
        <v>110</v>
      </c>
      <c r="F817" s="361">
        <v>20</v>
      </c>
      <c r="G817" s="42" t="s">
        <v>0</v>
      </c>
      <c r="H817" s="42">
        <v>235</v>
      </c>
      <c r="I817" s="80">
        <f t="shared" si="13"/>
        <v>4700</v>
      </c>
      <c r="J817" s="42" t="s">
        <v>935</v>
      </c>
      <c r="K817" s="202">
        <v>80</v>
      </c>
      <c r="L817" s="305" t="s">
        <v>939</v>
      </c>
    </row>
    <row r="818" spans="1:12" ht="18" customHeight="1" x14ac:dyDescent="0.3">
      <c r="A818" s="45">
        <v>45419</v>
      </c>
      <c r="B818" s="36">
        <v>23350</v>
      </c>
      <c r="C818" s="12" t="s">
        <v>755</v>
      </c>
      <c r="D818" s="85" t="s">
        <v>303</v>
      </c>
      <c r="E818" s="36" t="s">
        <v>966</v>
      </c>
      <c r="F818" s="46">
        <v>45</v>
      </c>
      <c r="G818" s="46" t="s">
        <v>6</v>
      </c>
      <c r="H818" s="80">
        <v>46.505000000000003</v>
      </c>
      <c r="I818" s="80">
        <f t="shared" si="13"/>
        <v>2092.7249999999999</v>
      </c>
      <c r="J818" s="422" t="s">
        <v>944</v>
      </c>
      <c r="K818" s="423">
        <v>0</v>
      </c>
      <c r="L818" s="184" t="s">
        <v>937</v>
      </c>
    </row>
    <row r="819" spans="1:12" ht="18" customHeight="1" x14ac:dyDescent="0.3">
      <c r="A819" s="45">
        <v>45419</v>
      </c>
      <c r="B819" s="36">
        <v>23350</v>
      </c>
      <c r="C819" s="12" t="s">
        <v>755</v>
      </c>
      <c r="D819" s="36" t="s">
        <v>89</v>
      </c>
      <c r="E819" s="36" t="s">
        <v>967</v>
      </c>
      <c r="F819" s="235">
        <v>2</v>
      </c>
      <c r="G819" s="235" t="s">
        <v>6</v>
      </c>
      <c r="H819" s="80">
        <v>126.77</v>
      </c>
      <c r="I819" s="80">
        <f t="shared" si="13"/>
        <v>253.54</v>
      </c>
      <c r="J819" s="422" t="s">
        <v>944</v>
      </c>
      <c r="K819" s="424"/>
      <c r="L819" s="188"/>
    </row>
    <row r="820" spans="1:12" ht="18" customHeight="1" x14ac:dyDescent="0.3">
      <c r="A820" s="45">
        <v>45419</v>
      </c>
      <c r="B820" s="36"/>
      <c r="C820" s="12" t="s">
        <v>968</v>
      </c>
      <c r="D820" s="40" t="s">
        <v>792</v>
      </c>
      <c r="E820" s="40" t="s">
        <v>256</v>
      </c>
      <c r="F820" s="41">
        <v>5</v>
      </c>
      <c r="G820" s="42" t="s">
        <v>20</v>
      </c>
      <c r="H820" s="42">
        <v>1147.5</v>
      </c>
      <c r="I820" s="80">
        <f t="shared" si="13"/>
        <v>5737.5</v>
      </c>
      <c r="J820" s="42" t="s">
        <v>935</v>
      </c>
      <c r="K820" s="202">
        <v>200</v>
      </c>
      <c r="L820" s="305" t="s">
        <v>939</v>
      </c>
    </row>
    <row r="821" spans="1:12" ht="18" customHeight="1" x14ac:dyDescent="0.3">
      <c r="A821" s="45">
        <v>45419</v>
      </c>
      <c r="B821" s="36">
        <v>23351</v>
      </c>
      <c r="C821" s="73" t="s">
        <v>352</v>
      </c>
      <c r="D821" s="12" t="s">
        <v>136</v>
      </c>
      <c r="E821" s="36" t="s">
        <v>969</v>
      </c>
      <c r="F821" s="235">
        <v>65</v>
      </c>
      <c r="G821" s="235" t="s">
        <v>12</v>
      </c>
      <c r="H821" s="235">
        <v>18</v>
      </c>
      <c r="I821" s="80">
        <f t="shared" si="13"/>
        <v>1170</v>
      </c>
      <c r="J821" s="422" t="s">
        <v>944</v>
      </c>
      <c r="K821" s="202">
        <v>0</v>
      </c>
      <c r="L821" s="14" t="s">
        <v>937</v>
      </c>
    </row>
    <row r="822" spans="1:12" ht="18" customHeight="1" x14ac:dyDescent="0.3">
      <c r="A822" s="45">
        <v>45419</v>
      </c>
      <c r="B822" s="36">
        <v>23352</v>
      </c>
      <c r="C822" s="12" t="s">
        <v>970</v>
      </c>
      <c r="D822" s="36" t="s">
        <v>89</v>
      </c>
      <c r="E822" s="36" t="s">
        <v>971</v>
      </c>
      <c r="F822" s="235">
        <v>2</v>
      </c>
      <c r="G822" s="235" t="s">
        <v>6</v>
      </c>
      <c r="H822" s="80">
        <v>126.77</v>
      </c>
      <c r="I822" s="80">
        <f t="shared" si="13"/>
        <v>253.54</v>
      </c>
      <c r="J822" s="422" t="s">
        <v>944</v>
      </c>
      <c r="K822" s="202">
        <v>0</v>
      </c>
      <c r="L822" s="14" t="s">
        <v>937</v>
      </c>
    </row>
    <row r="823" spans="1:12" ht="18" customHeight="1" x14ac:dyDescent="0.3">
      <c r="A823" s="45">
        <v>45419</v>
      </c>
      <c r="B823" s="36">
        <v>23352</v>
      </c>
      <c r="C823" s="12" t="s">
        <v>177</v>
      </c>
      <c r="D823" s="40" t="s">
        <v>972</v>
      </c>
      <c r="E823" s="40" t="s">
        <v>841</v>
      </c>
      <c r="F823" s="41">
        <v>1</v>
      </c>
      <c r="G823" s="42" t="s">
        <v>3</v>
      </c>
      <c r="H823" s="42">
        <v>730</v>
      </c>
      <c r="I823" s="80">
        <f t="shared" si="13"/>
        <v>730</v>
      </c>
      <c r="J823" s="43" t="s">
        <v>940</v>
      </c>
      <c r="K823" s="190">
        <v>0</v>
      </c>
      <c r="L823" s="184" t="s">
        <v>937</v>
      </c>
    </row>
    <row r="824" spans="1:12" ht="18" customHeight="1" x14ac:dyDescent="0.3">
      <c r="A824" s="45">
        <v>45419</v>
      </c>
      <c r="B824" s="36"/>
      <c r="C824" s="12" t="s">
        <v>177</v>
      </c>
      <c r="D824" s="40" t="s">
        <v>973</v>
      </c>
      <c r="E824" s="40" t="s">
        <v>128</v>
      </c>
      <c r="F824" s="41">
        <v>1</v>
      </c>
      <c r="G824" s="42" t="s">
        <v>3</v>
      </c>
      <c r="H824" s="42">
        <v>838</v>
      </c>
      <c r="I824" s="80">
        <f t="shared" si="13"/>
        <v>838</v>
      </c>
      <c r="J824" s="43" t="s">
        <v>940</v>
      </c>
      <c r="K824" s="192"/>
      <c r="L824" s="188"/>
    </row>
    <row r="825" spans="1:12" ht="18" customHeight="1" x14ac:dyDescent="0.3">
      <c r="A825" s="45">
        <v>45419</v>
      </c>
      <c r="B825" s="36"/>
      <c r="C825" s="12" t="s">
        <v>177</v>
      </c>
      <c r="D825" s="40" t="s">
        <v>792</v>
      </c>
      <c r="E825" s="40" t="s">
        <v>256</v>
      </c>
      <c r="F825" s="41">
        <v>5</v>
      </c>
      <c r="G825" s="42" t="s">
        <v>20</v>
      </c>
      <c r="H825" s="42">
        <v>1147.5</v>
      </c>
      <c r="I825" s="80">
        <f t="shared" si="13"/>
        <v>5737.5</v>
      </c>
      <c r="J825" s="43" t="s">
        <v>940</v>
      </c>
      <c r="K825" s="202">
        <v>0</v>
      </c>
      <c r="L825" s="14" t="s">
        <v>937</v>
      </c>
    </row>
    <row r="826" spans="1:12" ht="18" customHeight="1" x14ac:dyDescent="0.3">
      <c r="A826" s="45">
        <v>45419</v>
      </c>
      <c r="B826" s="36">
        <v>23354</v>
      </c>
      <c r="C826" s="73" t="s">
        <v>343</v>
      </c>
      <c r="D826" s="12" t="s">
        <v>974</v>
      </c>
      <c r="E826" s="40" t="s">
        <v>975</v>
      </c>
      <c r="F826" s="41">
        <v>32</v>
      </c>
      <c r="G826" s="42" t="s">
        <v>6</v>
      </c>
      <c r="H826" s="42">
        <v>88.6</v>
      </c>
      <c r="I826" s="80">
        <f t="shared" si="13"/>
        <v>2835.2</v>
      </c>
      <c r="J826" s="42" t="s">
        <v>935</v>
      </c>
      <c r="K826" s="202">
        <v>80</v>
      </c>
      <c r="L826" s="305" t="s">
        <v>939</v>
      </c>
    </row>
    <row r="827" spans="1:12" ht="18" customHeight="1" x14ac:dyDescent="0.3">
      <c r="A827" s="45">
        <v>45419</v>
      </c>
      <c r="B827" s="36">
        <v>23357</v>
      </c>
      <c r="C827" s="12" t="s">
        <v>7</v>
      </c>
      <c r="D827" s="36" t="s">
        <v>89</v>
      </c>
      <c r="E827" s="40" t="s">
        <v>976</v>
      </c>
      <c r="F827" s="41">
        <v>2</v>
      </c>
      <c r="G827" s="42" t="s">
        <v>6</v>
      </c>
      <c r="H827" s="42">
        <v>93</v>
      </c>
      <c r="I827" s="80">
        <f t="shared" si="13"/>
        <v>186</v>
      </c>
      <c r="J827" s="42" t="s">
        <v>935</v>
      </c>
      <c r="K827" s="190">
        <v>80</v>
      </c>
      <c r="L827" s="184" t="s">
        <v>939</v>
      </c>
    </row>
    <row r="828" spans="1:12" ht="18" customHeight="1" x14ac:dyDescent="0.3">
      <c r="A828" s="45">
        <v>45419</v>
      </c>
      <c r="B828" s="36"/>
      <c r="C828" s="12" t="s">
        <v>7</v>
      </c>
      <c r="D828" s="36" t="s">
        <v>801</v>
      </c>
      <c r="E828" s="40" t="s">
        <v>648</v>
      </c>
      <c r="F828" s="41">
        <v>1</v>
      </c>
      <c r="G828" s="42" t="s">
        <v>13</v>
      </c>
      <c r="H828" s="42">
        <v>825</v>
      </c>
      <c r="I828" s="80">
        <f t="shared" si="13"/>
        <v>825</v>
      </c>
      <c r="J828" s="42" t="s">
        <v>935</v>
      </c>
      <c r="K828" s="192"/>
      <c r="L828" s="188"/>
    </row>
    <row r="829" spans="1:12" ht="18" customHeight="1" x14ac:dyDescent="0.3">
      <c r="A829" s="45">
        <v>45419</v>
      </c>
      <c r="B829" s="36">
        <v>23358</v>
      </c>
      <c r="C829" s="85" t="s">
        <v>164</v>
      </c>
      <c r="D829" s="36" t="s">
        <v>877</v>
      </c>
      <c r="E829" s="40" t="s">
        <v>366</v>
      </c>
      <c r="F829" s="41">
        <v>6</v>
      </c>
      <c r="G829" s="42" t="s">
        <v>13</v>
      </c>
      <c r="H829" s="42">
        <v>825</v>
      </c>
      <c r="I829" s="80">
        <f t="shared" si="13"/>
        <v>4950</v>
      </c>
      <c r="J829" s="42" t="s">
        <v>935</v>
      </c>
      <c r="K829" s="202">
        <v>0</v>
      </c>
      <c r="L829" s="14" t="s">
        <v>937</v>
      </c>
    </row>
    <row r="830" spans="1:12" ht="18" customHeight="1" x14ac:dyDescent="0.3">
      <c r="A830" s="45">
        <v>45420</v>
      </c>
      <c r="B830" s="36">
        <v>23359</v>
      </c>
      <c r="C830" s="85" t="s">
        <v>260</v>
      </c>
      <c r="D830" s="36" t="s">
        <v>977</v>
      </c>
      <c r="E830" s="36" t="s">
        <v>978</v>
      </c>
      <c r="F830" s="235">
        <v>1</v>
      </c>
      <c r="G830" s="235" t="s">
        <v>3</v>
      </c>
      <c r="H830" s="235">
        <v>870</v>
      </c>
      <c r="I830" s="80">
        <f t="shared" si="13"/>
        <v>870</v>
      </c>
      <c r="J830" s="42" t="s">
        <v>935</v>
      </c>
      <c r="K830" s="202">
        <v>14</v>
      </c>
      <c r="L830" s="305" t="s">
        <v>938</v>
      </c>
    </row>
    <row r="831" spans="1:12" ht="18" customHeight="1" x14ac:dyDescent="0.3">
      <c r="A831" s="45">
        <v>45420</v>
      </c>
      <c r="B831" s="36">
        <v>23360</v>
      </c>
      <c r="C831" s="85" t="s">
        <v>395</v>
      </c>
      <c r="D831" s="40" t="s">
        <v>122</v>
      </c>
      <c r="E831" s="168" t="s">
        <v>979</v>
      </c>
      <c r="F831" s="41">
        <v>10.8</v>
      </c>
      <c r="G831" s="42" t="s">
        <v>2</v>
      </c>
      <c r="H831" s="42">
        <v>180</v>
      </c>
      <c r="I831" s="80">
        <f t="shared" si="13"/>
        <v>1944.0000000000002</v>
      </c>
      <c r="J831" s="42" t="s">
        <v>935</v>
      </c>
      <c r="K831" s="202">
        <v>110</v>
      </c>
      <c r="L831" s="305" t="s">
        <v>939</v>
      </c>
    </row>
    <row r="832" spans="1:12" ht="18" customHeight="1" x14ac:dyDescent="0.3">
      <c r="A832" s="45">
        <v>45421</v>
      </c>
      <c r="B832" s="36">
        <v>23362</v>
      </c>
      <c r="C832" s="12" t="s">
        <v>421</v>
      </c>
      <c r="D832" s="12" t="s">
        <v>130</v>
      </c>
      <c r="E832" s="12" t="s">
        <v>980</v>
      </c>
      <c r="F832" s="235">
        <v>1</v>
      </c>
      <c r="G832" s="235" t="s">
        <v>12</v>
      </c>
      <c r="H832" s="235">
        <v>451.35</v>
      </c>
      <c r="I832" s="80">
        <f t="shared" si="13"/>
        <v>451.35</v>
      </c>
      <c r="J832" s="422" t="s">
        <v>944</v>
      </c>
      <c r="K832" s="423">
        <v>0</v>
      </c>
      <c r="L832" s="184" t="s">
        <v>937</v>
      </c>
    </row>
    <row r="833" spans="1:14" s="3" customFormat="1" ht="18" customHeight="1" x14ac:dyDescent="0.3">
      <c r="A833" s="57">
        <v>45421</v>
      </c>
      <c r="B833" s="53">
        <v>23362</v>
      </c>
      <c r="C833" s="25" t="s">
        <v>421</v>
      </c>
      <c r="D833" s="25" t="s">
        <v>223</v>
      </c>
      <c r="E833" s="25" t="s">
        <v>981</v>
      </c>
      <c r="F833" s="425">
        <v>1</v>
      </c>
      <c r="G833" s="425" t="s">
        <v>3</v>
      </c>
      <c r="H833" s="425">
        <v>580</v>
      </c>
      <c r="I833" s="58">
        <f t="shared" si="13"/>
        <v>580</v>
      </c>
      <c r="J833" s="426" t="s">
        <v>944</v>
      </c>
      <c r="K833" s="424"/>
      <c r="L833" s="188"/>
    </row>
    <row r="834" spans="1:14" ht="18" customHeight="1" x14ac:dyDescent="0.3">
      <c r="A834" s="49">
        <v>45422</v>
      </c>
      <c r="B834" s="48">
        <v>23366</v>
      </c>
      <c r="C834" s="44" t="s">
        <v>410</v>
      </c>
      <c r="D834" s="36" t="s">
        <v>776</v>
      </c>
      <c r="E834" s="36" t="s">
        <v>775</v>
      </c>
      <c r="F834" s="41">
        <v>3</v>
      </c>
      <c r="G834" s="41" t="s">
        <v>6</v>
      </c>
      <c r="H834" s="41">
        <v>126.77</v>
      </c>
      <c r="I834" s="80">
        <f t="shared" si="13"/>
        <v>380.31</v>
      </c>
      <c r="J834" s="42" t="s">
        <v>935</v>
      </c>
      <c r="K834" s="190">
        <v>11</v>
      </c>
      <c r="L834" s="184" t="s">
        <v>938</v>
      </c>
    </row>
    <row r="835" spans="1:14" ht="18" customHeight="1" x14ac:dyDescent="0.3">
      <c r="A835" s="49">
        <v>45422</v>
      </c>
      <c r="B835" s="48">
        <v>23366</v>
      </c>
      <c r="C835" s="44" t="s">
        <v>410</v>
      </c>
      <c r="D835" s="36" t="s">
        <v>89</v>
      </c>
      <c r="E835" s="36" t="s">
        <v>777</v>
      </c>
      <c r="F835" s="41">
        <v>2</v>
      </c>
      <c r="G835" s="41" t="s">
        <v>6</v>
      </c>
      <c r="H835" s="41">
        <v>90</v>
      </c>
      <c r="I835" s="80">
        <f t="shared" si="13"/>
        <v>180</v>
      </c>
      <c r="J835" s="42" t="s">
        <v>935</v>
      </c>
      <c r="K835" s="192"/>
      <c r="L835" s="188"/>
    </row>
    <row r="836" spans="1:14" ht="18" customHeight="1" x14ac:dyDescent="0.3">
      <c r="A836" s="49">
        <v>45422</v>
      </c>
      <c r="B836" s="48"/>
      <c r="C836" s="36" t="s">
        <v>982</v>
      </c>
      <c r="D836" s="40" t="s">
        <v>792</v>
      </c>
      <c r="E836" s="40" t="s">
        <v>138</v>
      </c>
      <c r="F836" s="41">
        <v>1</v>
      </c>
      <c r="G836" s="42" t="s">
        <v>20</v>
      </c>
      <c r="H836" s="42">
        <v>1147.5</v>
      </c>
      <c r="I836" s="80">
        <f t="shared" si="13"/>
        <v>1147.5</v>
      </c>
      <c r="J836" s="43" t="s">
        <v>944</v>
      </c>
      <c r="K836" s="202">
        <v>0</v>
      </c>
      <c r="L836" s="14" t="s">
        <v>937</v>
      </c>
    </row>
    <row r="837" spans="1:14" s="3" customFormat="1" ht="18" customHeight="1" x14ac:dyDescent="0.3">
      <c r="A837" s="57">
        <v>45422</v>
      </c>
      <c r="B837" s="53">
        <v>23369</v>
      </c>
      <c r="C837" s="387" t="s">
        <v>173</v>
      </c>
      <c r="D837" s="53" t="s">
        <v>129</v>
      </c>
      <c r="E837" s="53" t="s">
        <v>983</v>
      </c>
      <c r="F837" s="54">
        <v>3</v>
      </c>
      <c r="G837" s="54" t="s">
        <v>6</v>
      </c>
      <c r="H837" s="54">
        <f>6.13*8.4+6</f>
        <v>57.492000000000004</v>
      </c>
      <c r="I837" s="58">
        <f t="shared" si="13"/>
        <v>172.476</v>
      </c>
      <c r="J837" s="54" t="s">
        <v>935</v>
      </c>
      <c r="K837" s="202">
        <v>10</v>
      </c>
      <c r="L837" s="305" t="s">
        <v>938</v>
      </c>
    </row>
    <row r="838" spans="1:14" ht="18" customHeight="1" x14ac:dyDescent="0.3">
      <c r="A838" s="49">
        <v>45422</v>
      </c>
      <c r="B838" s="48">
        <v>23371</v>
      </c>
      <c r="C838" s="12" t="s">
        <v>248</v>
      </c>
      <c r="D838" s="12" t="s">
        <v>359</v>
      </c>
      <c r="E838" s="36" t="s">
        <v>984</v>
      </c>
      <c r="F838" s="41">
        <v>10.1</v>
      </c>
      <c r="G838" s="41" t="s">
        <v>2</v>
      </c>
      <c r="H838" s="41">
        <v>738</v>
      </c>
      <c r="I838" s="80">
        <f t="shared" si="13"/>
        <v>7453.8</v>
      </c>
      <c r="J838" s="42" t="s">
        <v>935</v>
      </c>
      <c r="K838" s="202">
        <v>100</v>
      </c>
      <c r="L838" s="305" t="s">
        <v>939</v>
      </c>
    </row>
    <row r="839" spans="1:14" ht="18" customHeight="1" x14ac:dyDescent="0.3">
      <c r="A839" s="49">
        <v>45422</v>
      </c>
      <c r="B839" s="48">
        <v>23372</v>
      </c>
      <c r="C839" s="40" t="s">
        <v>18</v>
      </c>
      <c r="D839" s="12" t="s">
        <v>125</v>
      </c>
      <c r="E839" s="12" t="s">
        <v>985</v>
      </c>
      <c r="F839" s="41">
        <v>100</v>
      </c>
      <c r="G839" s="41" t="s">
        <v>6</v>
      </c>
      <c r="H839" s="41">
        <v>29.2</v>
      </c>
      <c r="I839" s="80">
        <f t="shared" si="13"/>
        <v>2920</v>
      </c>
      <c r="J839" s="42" t="s">
        <v>935</v>
      </c>
      <c r="K839" s="202">
        <v>54</v>
      </c>
      <c r="L839" s="305" t="s">
        <v>938</v>
      </c>
    </row>
    <row r="840" spans="1:14" ht="18" customHeight="1" x14ac:dyDescent="0.3">
      <c r="A840" s="64">
        <v>45422</v>
      </c>
      <c r="B840" s="52">
        <v>23373</v>
      </c>
      <c r="C840" s="427" t="s">
        <v>986</v>
      </c>
      <c r="D840" s="52" t="s">
        <v>115</v>
      </c>
      <c r="E840" s="428" t="s">
        <v>987</v>
      </c>
      <c r="F840" s="43">
        <v>14</v>
      </c>
      <c r="G840" s="43" t="s">
        <v>6</v>
      </c>
      <c r="H840" s="43">
        <f>2.82*16+6</f>
        <v>51.12</v>
      </c>
      <c r="I840" s="80">
        <f t="shared" si="13"/>
        <v>715.68</v>
      </c>
      <c r="J840" s="422" t="s">
        <v>944</v>
      </c>
      <c r="K840" s="429">
        <v>0</v>
      </c>
      <c r="L840" s="430" t="s">
        <v>937</v>
      </c>
      <c r="M840" s="4"/>
      <c r="N840" s="4"/>
    </row>
    <row r="841" spans="1:14" ht="18" customHeight="1" x14ac:dyDescent="0.3">
      <c r="A841" s="64">
        <v>45422</v>
      </c>
      <c r="B841" s="52">
        <v>23373</v>
      </c>
      <c r="C841" s="427" t="s">
        <v>190</v>
      </c>
      <c r="D841" s="24" t="s">
        <v>266</v>
      </c>
      <c r="E841" s="428" t="s">
        <v>987</v>
      </c>
      <c r="F841" s="431">
        <v>14</v>
      </c>
      <c r="G841" s="43" t="s">
        <v>6</v>
      </c>
      <c r="H841" s="43">
        <f>2.82*8.4+6</f>
        <v>29.687999999999999</v>
      </c>
      <c r="I841" s="80">
        <f t="shared" si="13"/>
        <v>415.63200000000001</v>
      </c>
      <c r="J841" s="422" t="s">
        <v>944</v>
      </c>
      <c r="K841" s="456"/>
      <c r="L841" s="455"/>
      <c r="M841" s="4"/>
      <c r="N841" s="4"/>
    </row>
    <row r="842" spans="1:14" s="3" customFormat="1" ht="18" customHeight="1" x14ac:dyDescent="0.3">
      <c r="A842" s="57">
        <v>45423</v>
      </c>
      <c r="B842" s="53">
        <v>23369</v>
      </c>
      <c r="C842" s="387" t="s">
        <v>173</v>
      </c>
      <c r="D842" s="53" t="s">
        <v>129</v>
      </c>
      <c r="E842" s="53" t="s">
        <v>983</v>
      </c>
      <c r="F842" s="54">
        <v>2</v>
      </c>
      <c r="G842" s="54" t="s">
        <v>6</v>
      </c>
      <c r="H842" s="54">
        <f>6.13*8.4+6</f>
        <v>57.492000000000004</v>
      </c>
      <c r="I842" s="80">
        <f t="shared" si="13"/>
        <v>114.98400000000001</v>
      </c>
      <c r="J842" s="54" t="s">
        <v>935</v>
      </c>
      <c r="K842" s="202">
        <v>10</v>
      </c>
      <c r="L842" s="305" t="s">
        <v>938</v>
      </c>
    </row>
    <row r="843" spans="1:14" ht="18" customHeight="1" x14ac:dyDescent="0.3">
      <c r="A843" s="49">
        <v>45423</v>
      </c>
      <c r="B843" s="48">
        <v>23375</v>
      </c>
      <c r="C843" s="73" t="s">
        <v>517</v>
      </c>
      <c r="D843" s="40" t="s">
        <v>306</v>
      </c>
      <c r="E843" s="40" t="s">
        <v>307</v>
      </c>
      <c r="F843" s="41">
        <v>1</v>
      </c>
      <c r="G843" s="42" t="s">
        <v>20</v>
      </c>
      <c r="H843" s="42">
        <v>1150</v>
      </c>
      <c r="I843" s="80">
        <f t="shared" si="13"/>
        <v>1150</v>
      </c>
      <c r="J843" s="422" t="s">
        <v>944</v>
      </c>
      <c r="K843" s="202">
        <v>0</v>
      </c>
      <c r="L843" s="14" t="s">
        <v>937</v>
      </c>
    </row>
    <row r="844" spans="1:14" ht="18" customHeight="1" x14ac:dyDescent="0.3">
      <c r="A844" s="49">
        <v>45423</v>
      </c>
      <c r="B844" s="48">
        <v>23377</v>
      </c>
      <c r="C844" s="116" t="s">
        <v>403</v>
      </c>
      <c r="D844" s="40" t="s">
        <v>972</v>
      </c>
      <c r="E844" s="40" t="s">
        <v>841</v>
      </c>
      <c r="F844" s="41">
        <v>1</v>
      </c>
      <c r="G844" s="42" t="s">
        <v>3</v>
      </c>
      <c r="H844" s="42">
        <v>730</v>
      </c>
      <c r="I844" s="80">
        <f t="shared" si="13"/>
        <v>730</v>
      </c>
      <c r="J844" s="42" t="s">
        <v>935</v>
      </c>
      <c r="K844" s="202">
        <v>27</v>
      </c>
      <c r="L844" s="14" t="s">
        <v>938</v>
      </c>
    </row>
    <row r="845" spans="1:14" ht="18" customHeight="1" x14ac:dyDescent="0.3">
      <c r="A845" s="49">
        <v>45423</v>
      </c>
      <c r="B845" s="48"/>
      <c r="C845" s="116" t="s">
        <v>403</v>
      </c>
      <c r="D845" s="40" t="s">
        <v>988</v>
      </c>
      <c r="E845" s="40" t="s">
        <v>989</v>
      </c>
      <c r="F845" s="41">
        <v>32</v>
      </c>
      <c r="G845" s="42" t="s">
        <v>6</v>
      </c>
      <c r="H845" s="42">
        <f>6*7.5</f>
        <v>45</v>
      </c>
      <c r="I845" s="80">
        <f t="shared" si="13"/>
        <v>1440</v>
      </c>
      <c r="J845" s="42" t="s">
        <v>935</v>
      </c>
      <c r="K845" s="190">
        <v>70</v>
      </c>
      <c r="L845" s="184" t="s">
        <v>948</v>
      </c>
    </row>
    <row r="846" spans="1:14" ht="18" customHeight="1" x14ac:dyDescent="0.3">
      <c r="A846" s="49">
        <v>45423</v>
      </c>
      <c r="B846" s="48"/>
      <c r="C846" s="116" t="s">
        <v>403</v>
      </c>
      <c r="D846" s="40" t="s">
        <v>988</v>
      </c>
      <c r="E846" s="40" t="s">
        <v>990</v>
      </c>
      <c r="F846" s="41">
        <v>2</v>
      </c>
      <c r="G846" s="42" t="s">
        <v>6</v>
      </c>
      <c r="H846" s="42">
        <f>6*6</f>
        <v>36</v>
      </c>
      <c r="I846" s="80">
        <f t="shared" si="13"/>
        <v>72</v>
      </c>
      <c r="J846" s="42" t="s">
        <v>935</v>
      </c>
      <c r="K846" s="192"/>
      <c r="L846" s="188"/>
    </row>
    <row r="847" spans="1:14" ht="18" customHeight="1" x14ac:dyDescent="0.3">
      <c r="A847" s="49">
        <v>45423</v>
      </c>
      <c r="B847" s="48"/>
      <c r="C847" s="73" t="s">
        <v>91</v>
      </c>
      <c r="D847" s="40" t="s">
        <v>201</v>
      </c>
      <c r="E847" s="18" t="s">
        <v>110</v>
      </c>
      <c r="F847" s="41">
        <v>3</v>
      </c>
      <c r="G847" s="42" t="s">
        <v>0</v>
      </c>
      <c r="H847" s="42">
        <v>235</v>
      </c>
      <c r="I847" s="80">
        <f t="shared" si="13"/>
        <v>705</v>
      </c>
      <c r="J847" s="43" t="s">
        <v>940</v>
      </c>
      <c r="K847" s="202">
        <v>0</v>
      </c>
      <c r="L847" s="14" t="s">
        <v>937</v>
      </c>
    </row>
    <row r="848" spans="1:14" ht="18" customHeight="1" x14ac:dyDescent="0.3">
      <c r="A848" s="49">
        <v>45425</v>
      </c>
      <c r="B848" s="48">
        <v>23379</v>
      </c>
      <c r="C848" s="124" t="s">
        <v>991</v>
      </c>
      <c r="D848" s="40" t="s">
        <v>992</v>
      </c>
      <c r="E848" s="36" t="s">
        <v>993</v>
      </c>
      <c r="F848" s="235">
        <v>1</v>
      </c>
      <c r="G848" s="235" t="s">
        <v>3</v>
      </c>
      <c r="H848" s="235">
        <v>220</v>
      </c>
      <c r="I848" s="80">
        <f t="shared" si="13"/>
        <v>220</v>
      </c>
      <c r="J848" s="42" t="s">
        <v>935</v>
      </c>
      <c r="K848" s="202">
        <v>14</v>
      </c>
      <c r="L848" s="305" t="s">
        <v>938</v>
      </c>
    </row>
    <row r="849" spans="1:12" ht="18" customHeight="1" x14ac:dyDescent="0.3">
      <c r="A849" s="49">
        <v>45425</v>
      </c>
      <c r="B849" s="48"/>
      <c r="C849" s="124" t="s">
        <v>590</v>
      </c>
      <c r="D849" s="40" t="s">
        <v>122</v>
      </c>
      <c r="E849" s="63" t="s">
        <v>994</v>
      </c>
      <c r="F849" s="41">
        <v>45.6</v>
      </c>
      <c r="G849" s="250" t="s">
        <v>2</v>
      </c>
      <c r="H849" s="432">
        <v>190</v>
      </c>
      <c r="I849" s="80">
        <f t="shared" si="13"/>
        <v>8664</v>
      </c>
      <c r="J849" s="42" t="s">
        <v>935</v>
      </c>
      <c r="K849" s="190">
        <v>790</v>
      </c>
      <c r="L849" s="184" t="s">
        <v>939</v>
      </c>
    </row>
    <row r="850" spans="1:12" ht="18" customHeight="1" x14ac:dyDescent="0.3">
      <c r="A850" s="49">
        <v>45425</v>
      </c>
      <c r="B850" s="48"/>
      <c r="C850" s="124" t="s">
        <v>590</v>
      </c>
      <c r="D850" s="40" t="s">
        <v>122</v>
      </c>
      <c r="E850" s="63" t="s">
        <v>995</v>
      </c>
      <c r="F850" s="41">
        <v>45.6</v>
      </c>
      <c r="G850" s="250" t="s">
        <v>2</v>
      </c>
      <c r="H850" s="432">
        <v>250</v>
      </c>
      <c r="I850" s="80">
        <f t="shared" si="13"/>
        <v>11400</v>
      </c>
      <c r="J850" s="42" t="s">
        <v>935</v>
      </c>
      <c r="K850" s="192"/>
      <c r="L850" s="188"/>
    </row>
    <row r="851" spans="1:12" ht="18" customHeight="1" x14ac:dyDescent="0.3">
      <c r="A851" s="49">
        <v>45425</v>
      </c>
      <c r="B851" s="48"/>
      <c r="C851" s="236" t="s">
        <v>568</v>
      </c>
      <c r="D851" s="40" t="s">
        <v>973</v>
      </c>
      <c r="E851" s="40" t="s">
        <v>128</v>
      </c>
      <c r="F851" s="41">
        <v>1</v>
      </c>
      <c r="G851" s="42" t="s">
        <v>3</v>
      </c>
      <c r="H851" s="42">
        <v>838</v>
      </c>
      <c r="I851" s="80">
        <f t="shared" si="13"/>
        <v>838</v>
      </c>
      <c r="J851" s="42" t="s">
        <v>935</v>
      </c>
      <c r="K851" s="202">
        <v>14</v>
      </c>
      <c r="L851" s="305" t="s">
        <v>938</v>
      </c>
    </row>
    <row r="852" spans="1:12" ht="18" customHeight="1" x14ac:dyDescent="0.3">
      <c r="A852" s="49">
        <v>45425</v>
      </c>
      <c r="B852" s="48"/>
      <c r="C852" s="12" t="s">
        <v>996</v>
      </c>
      <c r="D852" s="44" t="s">
        <v>135</v>
      </c>
      <c r="E852" s="44" t="s">
        <v>199</v>
      </c>
      <c r="F852" s="14">
        <v>1</v>
      </c>
      <c r="G852" s="56" t="s">
        <v>13</v>
      </c>
      <c r="H852" s="56">
        <v>825</v>
      </c>
      <c r="I852" s="80">
        <f t="shared" si="13"/>
        <v>825</v>
      </c>
      <c r="J852" s="42" t="s">
        <v>935</v>
      </c>
      <c r="K852" s="202">
        <v>90</v>
      </c>
      <c r="L852" s="305" t="s">
        <v>948</v>
      </c>
    </row>
    <row r="853" spans="1:12" ht="18" customHeight="1" x14ac:dyDescent="0.3">
      <c r="A853" s="49">
        <v>45426</v>
      </c>
      <c r="B853" s="48">
        <v>23384</v>
      </c>
      <c r="C853" s="73" t="s">
        <v>116</v>
      </c>
      <c r="D853" s="40" t="s">
        <v>328</v>
      </c>
      <c r="E853" s="63" t="s">
        <v>997</v>
      </c>
      <c r="F853" s="41">
        <v>2</v>
      </c>
      <c r="G853" s="250" t="s">
        <v>3</v>
      </c>
      <c r="H853" s="250">
        <v>460</v>
      </c>
      <c r="I853" s="80">
        <f t="shared" si="13"/>
        <v>920</v>
      </c>
      <c r="J853" s="433" t="s">
        <v>944</v>
      </c>
      <c r="K853" s="190">
        <v>0</v>
      </c>
      <c r="L853" s="184" t="s">
        <v>937</v>
      </c>
    </row>
    <row r="854" spans="1:12" ht="18" customHeight="1" x14ac:dyDescent="0.3">
      <c r="A854" s="49">
        <v>45426</v>
      </c>
      <c r="B854" s="48"/>
      <c r="C854" s="73" t="s">
        <v>116</v>
      </c>
      <c r="D854" s="40" t="s">
        <v>800</v>
      </c>
      <c r="E854" s="63" t="s">
        <v>998</v>
      </c>
      <c r="F854" s="41">
        <v>1</v>
      </c>
      <c r="G854" s="250" t="s">
        <v>3</v>
      </c>
      <c r="H854" s="250">
        <v>1425</v>
      </c>
      <c r="I854" s="80">
        <f t="shared" si="13"/>
        <v>1425</v>
      </c>
      <c r="J854" s="433" t="s">
        <v>944</v>
      </c>
      <c r="K854" s="192"/>
      <c r="L854" s="188"/>
    </row>
    <row r="855" spans="1:12" ht="18" customHeight="1" x14ac:dyDescent="0.3">
      <c r="A855" s="49">
        <v>45426</v>
      </c>
      <c r="B855" s="48"/>
      <c r="C855" s="229" t="s">
        <v>54</v>
      </c>
      <c r="D855" s="40" t="s">
        <v>792</v>
      </c>
      <c r="E855" s="40" t="s">
        <v>138</v>
      </c>
      <c r="F855" s="41">
        <v>6</v>
      </c>
      <c r="G855" s="42" t="s">
        <v>20</v>
      </c>
      <c r="H855" s="42">
        <v>1147.5</v>
      </c>
      <c r="I855" s="80">
        <f t="shared" si="13"/>
        <v>6885</v>
      </c>
      <c r="J855" s="43" t="s">
        <v>944</v>
      </c>
      <c r="K855" s="202">
        <v>0</v>
      </c>
      <c r="L855" s="14" t="s">
        <v>937</v>
      </c>
    </row>
    <row r="856" spans="1:12" x14ac:dyDescent="0.3">
      <c r="A856" s="49">
        <v>45426</v>
      </c>
      <c r="B856" s="48"/>
      <c r="C856" s="73" t="s">
        <v>999</v>
      </c>
      <c r="D856" s="36" t="s">
        <v>957</v>
      </c>
      <c r="E856" s="40" t="s">
        <v>354</v>
      </c>
      <c r="F856" s="41">
        <v>7.6</v>
      </c>
      <c r="G856" s="42" t="s">
        <v>2</v>
      </c>
      <c r="H856" s="42">
        <v>378</v>
      </c>
      <c r="I856" s="80">
        <f t="shared" si="13"/>
        <v>2872.7999999999997</v>
      </c>
      <c r="J856" s="42" t="s">
        <v>935</v>
      </c>
      <c r="K856" s="202">
        <v>100</v>
      </c>
      <c r="L856" s="305" t="s">
        <v>939</v>
      </c>
    </row>
    <row r="857" spans="1:12" ht="18" customHeight="1" x14ac:dyDescent="0.3">
      <c r="A857" s="49">
        <v>45426</v>
      </c>
      <c r="B857" s="48"/>
      <c r="C857" s="73" t="s">
        <v>1000</v>
      </c>
      <c r="D857" s="44" t="s">
        <v>1001</v>
      </c>
      <c r="E857" s="44" t="s">
        <v>924</v>
      </c>
      <c r="F857" s="56">
        <v>10</v>
      </c>
      <c r="G857" s="56" t="s">
        <v>0</v>
      </c>
      <c r="H857" s="56">
        <v>235</v>
      </c>
      <c r="I857" s="80">
        <f t="shared" si="13"/>
        <v>2350</v>
      </c>
      <c r="J857" s="42" t="s">
        <v>935</v>
      </c>
      <c r="K857" s="202">
        <v>47</v>
      </c>
      <c r="L857" s="305" t="s">
        <v>938</v>
      </c>
    </row>
    <row r="858" spans="1:12" ht="18" customHeight="1" x14ac:dyDescent="0.3">
      <c r="A858" s="49">
        <v>45427</v>
      </c>
      <c r="B858" s="48">
        <v>23387</v>
      </c>
      <c r="C858" s="73" t="s">
        <v>783</v>
      </c>
      <c r="D858" s="40" t="s">
        <v>303</v>
      </c>
      <c r="E858" s="63" t="s">
        <v>126</v>
      </c>
      <c r="F858" s="201">
        <v>20</v>
      </c>
      <c r="G858" s="42" t="s">
        <v>6</v>
      </c>
      <c r="H858" s="42">
        <v>48.29</v>
      </c>
      <c r="I858" s="80">
        <f t="shared" si="13"/>
        <v>965.8</v>
      </c>
      <c r="J858" s="433" t="s">
        <v>944</v>
      </c>
      <c r="K858" s="202">
        <v>0</v>
      </c>
      <c r="L858" s="14" t="s">
        <v>937</v>
      </c>
    </row>
    <row r="859" spans="1:12" ht="18" customHeight="1" x14ac:dyDescent="0.3">
      <c r="A859" s="49">
        <v>45427</v>
      </c>
      <c r="B859" s="48"/>
      <c r="C859" s="12" t="s">
        <v>384</v>
      </c>
      <c r="D859" s="44" t="s">
        <v>135</v>
      </c>
      <c r="E859" s="44" t="s">
        <v>199</v>
      </c>
      <c r="F859" s="14">
        <v>1</v>
      </c>
      <c r="G859" s="56" t="s">
        <v>13</v>
      </c>
      <c r="H859" s="56">
        <v>825</v>
      </c>
      <c r="I859" s="80">
        <f t="shared" ref="I859:I922" si="14">F859*H859</f>
        <v>825</v>
      </c>
      <c r="J859" s="42" t="s">
        <v>935</v>
      </c>
      <c r="K859" s="202">
        <v>33</v>
      </c>
      <c r="L859" s="305" t="s">
        <v>936</v>
      </c>
    </row>
    <row r="860" spans="1:12" ht="18" customHeight="1" x14ac:dyDescent="0.3">
      <c r="A860" s="49">
        <v>45427</v>
      </c>
      <c r="B860" s="48"/>
      <c r="C860" s="73" t="s">
        <v>1002</v>
      </c>
      <c r="D860" s="40" t="s">
        <v>1003</v>
      </c>
      <c r="E860" s="168" t="s">
        <v>1004</v>
      </c>
      <c r="F860" s="41">
        <v>22.5</v>
      </c>
      <c r="G860" s="42" t="s">
        <v>2</v>
      </c>
      <c r="H860" s="42">
        <v>180</v>
      </c>
      <c r="I860" s="80">
        <f t="shared" si="14"/>
        <v>4050</v>
      </c>
      <c r="J860" s="42" t="s">
        <v>935</v>
      </c>
      <c r="K860" s="202">
        <v>200</v>
      </c>
      <c r="L860" s="305" t="s">
        <v>939</v>
      </c>
    </row>
    <row r="861" spans="1:12" ht="18" customHeight="1" x14ac:dyDescent="0.3">
      <c r="A861" s="49">
        <v>45427</v>
      </c>
      <c r="B861" s="48"/>
      <c r="C861" s="40" t="s">
        <v>407</v>
      </c>
      <c r="D861" s="434" t="s">
        <v>963</v>
      </c>
      <c r="E861" s="36" t="s">
        <v>221</v>
      </c>
      <c r="F861" s="41">
        <v>1</v>
      </c>
      <c r="G861" s="41" t="s">
        <v>3</v>
      </c>
      <c r="H861" s="41">
        <v>530</v>
      </c>
      <c r="I861" s="80">
        <f t="shared" si="14"/>
        <v>530</v>
      </c>
      <c r="J861" s="43" t="s">
        <v>940</v>
      </c>
      <c r="K861" s="202">
        <v>0</v>
      </c>
      <c r="L861" s="14" t="s">
        <v>937</v>
      </c>
    </row>
    <row r="862" spans="1:12" ht="18" customHeight="1" x14ac:dyDescent="0.3">
      <c r="A862" s="49">
        <v>45427</v>
      </c>
      <c r="B862" s="48">
        <v>23389</v>
      </c>
      <c r="C862" s="73" t="s">
        <v>1005</v>
      </c>
      <c r="D862" s="40" t="s">
        <v>217</v>
      </c>
      <c r="E862" s="63" t="s">
        <v>1006</v>
      </c>
      <c r="F862" s="201">
        <v>30</v>
      </c>
      <c r="G862" s="42" t="s">
        <v>6</v>
      </c>
      <c r="H862" s="42">
        <f>4.05*26</f>
        <v>105.3</v>
      </c>
      <c r="I862" s="80">
        <f t="shared" si="14"/>
        <v>3159</v>
      </c>
      <c r="J862" s="433" t="s">
        <v>944</v>
      </c>
      <c r="K862" s="202">
        <v>0</v>
      </c>
      <c r="L862" s="14" t="s">
        <v>937</v>
      </c>
    </row>
    <row r="863" spans="1:12" ht="18" customHeight="1" x14ac:dyDescent="0.3">
      <c r="A863" s="49">
        <v>45427</v>
      </c>
      <c r="B863" s="48">
        <v>23391</v>
      </c>
      <c r="C863" s="12" t="s">
        <v>1007</v>
      </c>
      <c r="D863" s="44" t="s">
        <v>217</v>
      </c>
      <c r="E863" s="44" t="s">
        <v>1008</v>
      </c>
      <c r="F863" s="41">
        <v>31</v>
      </c>
      <c r="G863" s="42" t="s">
        <v>6</v>
      </c>
      <c r="H863" s="42">
        <f>3.77*26</f>
        <v>98.02</v>
      </c>
      <c r="I863" s="42">
        <f t="shared" si="14"/>
        <v>3038.62</v>
      </c>
      <c r="J863" s="14" t="s">
        <v>935</v>
      </c>
      <c r="K863" s="190">
        <v>240</v>
      </c>
      <c r="L863" s="184" t="s">
        <v>939</v>
      </c>
    </row>
    <row r="864" spans="1:12" ht="18" customHeight="1" x14ac:dyDescent="0.3">
      <c r="A864" s="49">
        <v>45427</v>
      </c>
      <c r="B864" s="48">
        <v>23391</v>
      </c>
      <c r="C864" s="12" t="s">
        <v>1007</v>
      </c>
      <c r="D864" s="44" t="s">
        <v>217</v>
      </c>
      <c r="E864" s="44" t="s">
        <v>1009</v>
      </c>
      <c r="F864" s="41">
        <v>31</v>
      </c>
      <c r="G864" s="42" t="s">
        <v>6</v>
      </c>
      <c r="H864" s="43">
        <f>6.39*26</f>
        <v>166.14</v>
      </c>
      <c r="I864" s="80">
        <f t="shared" si="14"/>
        <v>5150.3399999999992</v>
      </c>
      <c r="J864" s="14" t="s">
        <v>935</v>
      </c>
      <c r="K864" s="330"/>
      <c r="L864" s="186"/>
    </row>
    <row r="865" spans="1:12" ht="18" customHeight="1" x14ac:dyDescent="0.3">
      <c r="A865" s="49">
        <v>45427</v>
      </c>
      <c r="B865" s="48">
        <v>23391</v>
      </c>
      <c r="C865" s="12" t="s">
        <v>1007</v>
      </c>
      <c r="D865" s="44" t="s">
        <v>217</v>
      </c>
      <c r="E865" s="44" t="s">
        <v>195</v>
      </c>
      <c r="F865" s="41">
        <v>62</v>
      </c>
      <c r="G865" s="42" t="s">
        <v>6</v>
      </c>
      <c r="H865" s="43">
        <f>4.91*26</f>
        <v>127.66</v>
      </c>
      <c r="I865" s="80">
        <f t="shared" si="14"/>
        <v>7914.92</v>
      </c>
      <c r="J865" s="14" t="s">
        <v>935</v>
      </c>
      <c r="K865" s="330"/>
      <c r="L865" s="186"/>
    </row>
    <row r="866" spans="1:12" ht="18" customHeight="1" x14ac:dyDescent="0.3">
      <c r="A866" s="49">
        <v>45427</v>
      </c>
      <c r="B866" s="48">
        <v>23391</v>
      </c>
      <c r="C866" s="12" t="s">
        <v>1007</v>
      </c>
      <c r="D866" s="44" t="s">
        <v>217</v>
      </c>
      <c r="E866" s="44" t="s">
        <v>1010</v>
      </c>
      <c r="F866" s="41">
        <v>62</v>
      </c>
      <c r="G866" s="42" t="s">
        <v>6</v>
      </c>
      <c r="H866" s="43">
        <f>7*26</f>
        <v>182</v>
      </c>
      <c r="I866" s="80">
        <f t="shared" si="14"/>
        <v>11284</v>
      </c>
      <c r="J866" s="14" t="s">
        <v>935</v>
      </c>
      <c r="K866" s="330"/>
      <c r="L866" s="186"/>
    </row>
    <row r="867" spans="1:12" ht="18" customHeight="1" x14ac:dyDescent="0.3">
      <c r="A867" s="49">
        <v>45427</v>
      </c>
      <c r="B867" s="48">
        <v>23391</v>
      </c>
      <c r="C867" s="12" t="s">
        <v>1007</v>
      </c>
      <c r="D867" s="44" t="s">
        <v>217</v>
      </c>
      <c r="E867" s="44" t="s">
        <v>1006</v>
      </c>
      <c r="F867" s="41">
        <v>31</v>
      </c>
      <c r="G867" s="42" t="s">
        <v>6</v>
      </c>
      <c r="H867" s="43">
        <f>4.05*26</f>
        <v>105.3</v>
      </c>
      <c r="I867" s="80">
        <f t="shared" si="14"/>
        <v>3264.2999999999997</v>
      </c>
      <c r="J867" s="14" t="s">
        <v>935</v>
      </c>
      <c r="K867" s="330"/>
      <c r="L867" s="186"/>
    </row>
    <row r="868" spans="1:12" ht="18" customHeight="1" x14ac:dyDescent="0.3">
      <c r="A868" s="49">
        <v>45427</v>
      </c>
      <c r="B868" s="48">
        <v>23391</v>
      </c>
      <c r="C868" s="12" t="s">
        <v>1007</v>
      </c>
      <c r="D868" s="44" t="s">
        <v>217</v>
      </c>
      <c r="E868" s="44" t="s">
        <v>1011</v>
      </c>
      <c r="F868" s="41">
        <v>31</v>
      </c>
      <c r="G868" s="42" t="s">
        <v>6</v>
      </c>
      <c r="H868" s="43">
        <f>5.53*26</f>
        <v>143.78</v>
      </c>
      <c r="I868" s="80">
        <f t="shared" si="14"/>
        <v>4457.18</v>
      </c>
      <c r="J868" s="14" t="s">
        <v>935</v>
      </c>
      <c r="K868" s="192"/>
      <c r="L868" s="188"/>
    </row>
    <row r="869" spans="1:12" ht="18" customHeight="1" x14ac:dyDescent="0.3">
      <c r="A869" s="49">
        <v>45428</v>
      </c>
      <c r="B869" s="48"/>
      <c r="C869" s="12" t="s">
        <v>1007</v>
      </c>
      <c r="D869" s="44" t="s">
        <v>801</v>
      </c>
      <c r="E869" s="44" t="s">
        <v>648</v>
      </c>
      <c r="F869" s="41">
        <v>3</v>
      </c>
      <c r="G869" s="42" t="s">
        <v>13</v>
      </c>
      <c r="H869" s="42">
        <f>825</f>
        <v>825</v>
      </c>
      <c r="I869" s="80">
        <f t="shared" si="14"/>
        <v>2475</v>
      </c>
      <c r="J869" s="14" t="s">
        <v>935</v>
      </c>
      <c r="K869" s="190">
        <v>180</v>
      </c>
      <c r="L869" s="184" t="s">
        <v>939</v>
      </c>
    </row>
    <row r="870" spans="1:12" ht="18" customHeight="1" x14ac:dyDescent="0.3">
      <c r="A870" s="49">
        <v>45428</v>
      </c>
      <c r="B870" s="48"/>
      <c r="C870" s="12" t="s">
        <v>1007</v>
      </c>
      <c r="D870" s="44" t="s">
        <v>1001</v>
      </c>
      <c r="E870" s="44" t="s">
        <v>924</v>
      </c>
      <c r="F870" s="41">
        <v>3</v>
      </c>
      <c r="G870" s="42" t="s">
        <v>0</v>
      </c>
      <c r="H870" s="42">
        <v>235</v>
      </c>
      <c r="I870" s="80">
        <f t="shared" si="14"/>
        <v>705</v>
      </c>
      <c r="J870" s="14" t="s">
        <v>935</v>
      </c>
      <c r="K870" s="192"/>
      <c r="L870" s="188"/>
    </row>
    <row r="871" spans="1:12" ht="18" customHeight="1" x14ac:dyDescent="0.3">
      <c r="A871" s="64">
        <v>45428</v>
      </c>
      <c r="B871" s="52"/>
      <c r="C871" s="52" t="s">
        <v>189</v>
      </c>
      <c r="D871" s="52" t="s">
        <v>1001</v>
      </c>
      <c r="E871" s="52" t="s">
        <v>924</v>
      </c>
      <c r="F871" s="43">
        <v>10</v>
      </c>
      <c r="G871" s="43" t="s">
        <v>0</v>
      </c>
      <c r="H871" s="43">
        <v>235</v>
      </c>
      <c r="I871" s="80">
        <f t="shared" si="14"/>
        <v>2350</v>
      </c>
      <c r="J871" s="43" t="s">
        <v>935</v>
      </c>
      <c r="K871" s="213">
        <v>21</v>
      </c>
      <c r="L871" s="415" t="s">
        <v>938</v>
      </c>
    </row>
    <row r="872" spans="1:12" s="6" customFormat="1" ht="18" customHeight="1" x14ac:dyDescent="0.3">
      <c r="A872" s="30">
        <v>45428</v>
      </c>
      <c r="B872" s="31"/>
      <c r="C872" s="31" t="s">
        <v>1012</v>
      </c>
      <c r="D872" s="31" t="s">
        <v>31</v>
      </c>
      <c r="E872" s="31" t="s">
        <v>924</v>
      </c>
      <c r="F872" s="61">
        <v>1</v>
      </c>
      <c r="G872" s="61" t="s">
        <v>0</v>
      </c>
      <c r="H872" s="61">
        <v>235</v>
      </c>
      <c r="I872" s="80">
        <f t="shared" si="14"/>
        <v>235</v>
      </c>
      <c r="J872" s="61" t="s">
        <v>940</v>
      </c>
      <c r="K872" s="189">
        <v>0</v>
      </c>
      <c r="L872" s="15" t="s">
        <v>937</v>
      </c>
    </row>
    <row r="873" spans="1:12" ht="18" customHeight="1" x14ac:dyDescent="0.3">
      <c r="A873" s="49">
        <v>45428</v>
      </c>
      <c r="B873" s="36">
        <v>23393</v>
      </c>
      <c r="C873" s="85" t="s">
        <v>164</v>
      </c>
      <c r="D873" s="36" t="s">
        <v>877</v>
      </c>
      <c r="E873" s="40" t="s">
        <v>366</v>
      </c>
      <c r="F873" s="41">
        <v>8</v>
      </c>
      <c r="G873" s="42" t="s">
        <v>13</v>
      </c>
      <c r="H873" s="42">
        <v>825</v>
      </c>
      <c r="I873" s="80">
        <f t="shared" si="14"/>
        <v>6600</v>
      </c>
      <c r="J873" s="42" t="s">
        <v>935</v>
      </c>
      <c r="K873" s="202">
        <v>0</v>
      </c>
      <c r="L873" s="14" t="s">
        <v>937</v>
      </c>
    </row>
    <row r="874" spans="1:12" ht="18" customHeight="1" x14ac:dyDescent="0.3">
      <c r="A874" s="49">
        <v>45428</v>
      </c>
      <c r="B874" s="36">
        <v>23394</v>
      </c>
      <c r="C874" s="73" t="s">
        <v>391</v>
      </c>
      <c r="D874" s="36" t="s">
        <v>183</v>
      </c>
      <c r="E874" s="40" t="s">
        <v>1013</v>
      </c>
      <c r="F874" s="41">
        <v>17</v>
      </c>
      <c r="G874" s="42" t="s">
        <v>2</v>
      </c>
      <c r="H874" s="42">
        <v>397.8</v>
      </c>
      <c r="I874" s="80">
        <f t="shared" si="14"/>
        <v>6762.6</v>
      </c>
      <c r="J874" s="42" t="s">
        <v>935</v>
      </c>
      <c r="K874" s="202">
        <v>150</v>
      </c>
      <c r="L874" s="305" t="s">
        <v>939</v>
      </c>
    </row>
    <row r="875" spans="1:12" ht="18" customHeight="1" x14ac:dyDescent="0.3">
      <c r="A875" s="49">
        <v>45428</v>
      </c>
      <c r="B875" s="36">
        <v>23395</v>
      </c>
      <c r="C875" s="47" t="s">
        <v>258</v>
      </c>
      <c r="D875" s="44" t="s">
        <v>351</v>
      </c>
      <c r="E875" s="44" t="s">
        <v>1014</v>
      </c>
      <c r="F875" s="41">
        <v>8</v>
      </c>
      <c r="G875" s="42" t="s">
        <v>6</v>
      </c>
      <c r="H875" s="42">
        <v>36.15</v>
      </c>
      <c r="I875" s="80">
        <f t="shared" si="14"/>
        <v>289.2</v>
      </c>
      <c r="J875" s="14" t="s">
        <v>935</v>
      </c>
      <c r="K875" s="202">
        <v>22</v>
      </c>
      <c r="L875" s="305" t="s">
        <v>938</v>
      </c>
    </row>
    <row r="876" spans="1:12" ht="18" customHeight="1" x14ac:dyDescent="0.3">
      <c r="A876" s="49">
        <v>45429</v>
      </c>
      <c r="B876" s="36">
        <v>23396</v>
      </c>
      <c r="C876" s="73" t="s">
        <v>1015</v>
      </c>
      <c r="D876" s="40" t="s">
        <v>122</v>
      </c>
      <c r="E876" s="40" t="s">
        <v>218</v>
      </c>
      <c r="F876" s="41">
        <v>16.600000000000001</v>
      </c>
      <c r="G876" s="42" t="s">
        <v>2</v>
      </c>
      <c r="H876" s="42">
        <v>180</v>
      </c>
      <c r="I876" s="80">
        <f t="shared" si="14"/>
        <v>2988.0000000000005</v>
      </c>
      <c r="J876" s="42" t="s">
        <v>935</v>
      </c>
      <c r="K876" s="202">
        <v>240</v>
      </c>
      <c r="L876" s="305" t="s">
        <v>939</v>
      </c>
    </row>
    <row r="877" spans="1:12" ht="18" customHeight="1" x14ac:dyDescent="0.3">
      <c r="A877" s="49">
        <v>45429</v>
      </c>
      <c r="B877" s="36">
        <v>23397</v>
      </c>
      <c r="C877" s="290" t="s">
        <v>902</v>
      </c>
      <c r="D877" s="36" t="s">
        <v>254</v>
      </c>
      <c r="E877" s="36" t="s">
        <v>903</v>
      </c>
      <c r="F877" s="41">
        <v>12</v>
      </c>
      <c r="G877" s="41" t="s">
        <v>4</v>
      </c>
      <c r="H877" s="41">
        <v>72.150000000000006</v>
      </c>
      <c r="I877" s="80">
        <f t="shared" si="14"/>
        <v>865.80000000000007</v>
      </c>
      <c r="J877" s="43" t="s">
        <v>940</v>
      </c>
      <c r="K877" s="202">
        <v>0</v>
      </c>
      <c r="L877" s="14" t="s">
        <v>937</v>
      </c>
    </row>
    <row r="878" spans="1:12" ht="18" customHeight="1" x14ac:dyDescent="0.3">
      <c r="A878" s="49">
        <v>45429</v>
      </c>
      <c r="B878" s="36">
        <v>23398</v>
      </c>
      <c r="C878" s="252" t="s">
        <v>78</v>
      </c>
      <c r="D878" s="40" t="s">
        <v>130</v>
      </c>
      <c r="E878" s="40" t="s">
        <v>1016</v>
      </c>
      <c r="F878" s="41">
        <v>1</v>
      </c>
      <c r="G878" s="42" t="s">
        <v>12</v>
      </c>
      <c r="H878" s="80" t="e">
        <f>#REF!*0.85</f>
        <v>#REF!</v>
      </c>
      <c r="I878" s="80" t="e">
        <f t="shared" si="14"/>
        <v>#REF!</v>
      </c>
      <c r="J878" s="43" t="s">
        <v>940</v>
      </c>
      <c r="K878" s="190">
        <v>0</v>
      </c>
      <c r="L878" s="184" t="s">
        <v>937</v>
      </c>
    </row>
    <row r="879" spans="1:12" ht="18" customHeight="1" x14ac:dyDescent="0.3">
      <c r="A879" s="49">
        <v>45429</v>
      </c>
      <c r="B879" s="36">
        <v>23398</v>
      </c>
      <c r="C879" s="252" t="s">
        <v>78</v>
      </c>
      <c r="D879" s="40" t="s">
        <v>130</v>
      </c>
      <c r="E879" s="40" t="s">
        <v>1017</v>
      </c>
      <c r="F879" s="41">
        <v>1</v>
      </c>
      <c r="G879" s="42" t="s">
        <v>12</v>
      </c>
      <c r="H879" s="80" t="e">
        <f>#REF!*0.85</f>
        <v>#REF!</v>
      </c>
      <c r="I879" s="80" t="e">
        <f t="shared" si="14"/>
        <v>#REF!</v>
      </c>
      <c r="J879" s="43" t="s">
        <v>940</v>
      </c>
      <c r="K879" s="192"/>
      <c r="L879" s="188"/>
    </row>
    <row r="880" spans="1:12" ht="18" customHeight="1" x14ac:dyDescent="0.3">
      <c r="A880" s="49">
        <v>45429</v>
      </c>
      <c r="B880" s="36">
        <v>23399</v>
      </c>
      <c r="C880" s="73" t="s">
        <v>1018</v>
      </c>
      <c r="D880" s="36" t="s">
        <v>359</v>
      </c>
      <c r="E880" s="36" t="s">
        <v>127</v>
      </c>
      <c r="F880" s="41">
        <v>22.5</v>
      </c>
      <c r="G880" s="41" t="s">
        <v>2</v>
      </c>
      <c r="H880" s="41">
        <v>738</v>
      </c>
      <c r="I880" s="80">
        <f t="shared" si="14"/>
        <v>16605</v>
      </c>
      <c r="J880" s="42" t="s">
        <v>935</v>
      </c>
      <c r="K880" s="202">
        <v>450</v>
      </c>
      <c r="L880" s="305" t="s">
        <v>939</v>
      </c>
    </row>
    <row r="881" spans="1:22" ht="18" customHeight="1" x14ac:dyDescent="0.3">
      <c r="A881" s="49">
        <v>45429</v>
      </c>
      <c r="B881" s="40"/>
      <c r="C881" s="44" t="s">
        <v>67</v>
      </c>
      <c r="D881" s="40" t="s">
        <v>792</v>
      </c>
      <c r="E881" s="40" t="s">
        <v>311</v>
      </c>
      <c r="F881" s="42">
        <v>1</v>
      </c>
      <c r="G881" s="42" t="s">
        <v>20</v>
      </c>
      <c r="H881" s="42">
        <v>1147.5</v>
      </c>
      <c r="I881" s="80">
        <f t="shared" si="14"/>
        <v>1147.5</v>
      </c>
      <c r="J881" s="42" t="s">
        <v>935</v>
      </c>
      <c r="K881" s="202">
        <v>47</v>
      </c>
      <c r="L881" s="305" t="s">
        <v>938</v>
      </c>
    </row>
    <row r="882" spans="1:22" ht="18" customHeight="1" x14ac:dyDescent="0.3">
      <c r="A882" s="49">
        <v>45429</v>
      </c>
      <c r="B882" s="48"/>
      <c r="C882" s="73" t="s">
        <v>104</v>
      </c>
      <c r="D882" s="40" t="s">
        <v>792</v>
      </c>
      <c r="E882" s="40" t="s">
        <v>138</v>
      </c>
      <c r="F882" s="41">
        <v>5</v>
      </c>
      <c r="G882" s="42" t="s">
        <v>20</v>
      </c>
      <c r="H882" s="42">
        <v>1147.5</v>
      </c>
      <c r="I882" s="80">
        <f t="shared" si="14"/>
        <v>5737.5</v>
      </c>
      <c r="J882" s="43" t="s">
        <v>940</v>
      </c>
      <c r="K882" s="202">
        <v>0</v>
      </c>
      <c r="L882" s="14" t="s">
        <v>937</v>
      </c>
    </row>
    <row r="883" spans="1:22" ht="18" customHeight="1" x14ac:dyDescent="0.3">
      <c r="A883" s="49">
        <v>45429</v>
      </c>
      <c r="B883" s="48"/>
      <c r="C883" s="12" t="s">
        <v>1019</v>
      </c>
      <c r="D883" s="40" t="s">
        <v>1020</v>
      </c>
      <c r="E883" s="421" t="s">
        <v>285</v>
      </c>
      <c r="F883" s="41">
        <v>10</v>
      </c>
      <c r="G883" s="42" t="s">
        <v>29</v>
      </c>
      <c r="H883" s="42">
        <v>87</v>
      </c>
      <c r="I883" s="80">
        <f t="shared" si="14"/>
        <v>870</v>
      </c>
      <c r="J883" s="43" t="s">
        <v>940</v>
      </c>
      <c r="K883" s="202">
        <v>0</v>
      </c>
      <c r="L883" s="14" t="s">
        <v>937</v>
      </c>
    </row>
    <row r="884" spans="1:22" ht="18" customHeight="1" x14ac:dyDescent="0.3">
      <c r="A884" s="49">
        <v>45429</v>
      </c>
      <c r="B884" s="12">
        <v>23401</v>
      </c>
      <c r="C884" s="377" t="s">
        <v>47</v>
      </c>
      <c r="D884" s="40" t="s">
        <v>122</v>
      </c>
      <c r="E884" s="377" t="s">
        <v>1021</v>
      </c>
      <c r="F884" s="61">
        <v>15.2</v>
      </c>
      <c r="G884" s="61" t="s">
        <v>48</v>
      </c>
      <c r="H884" s="61">
        <v>167.5</v>
      </c>
      <c r="I884" s="80">
        <f t="shared" si="14"/>
        <v>2546</v>
      </c>
      <c r="J884" s="42" t="s">
        <v>935</v>
      </c>
      <c r="K884" s="202">
        <v>150</v>
      </c>
      <c r="L884" s="305" t="s">
        <v>939</v>
      </c>
    </row>
    <row r="885" spans="1:22" s="6" customFormat="1" ht="18" customHeight="1" x14ac:dyDescent="0.3">
      <c r="A885" s="30">
        <v>45429</v>
      </c>
      <c r="B885" s="20"/>
      <c r="C885" s="20" t="s">
        <v>411</v>
      </c>
      <c r="D885" s="20" t="s">
        <v>522</v>
      </c>
      <c r="E885" s="20" t="s">
        <v>1022</v>
      </c>
      <c r="F885" s="61">
        <v>20</v>
      </c>
      <c r="G885" s="61" t="s">
        <v>6</v>
      </c>
      <c r="H885" s="61">
        <v>40</v>
      </c>
      <c r="I885" s="373">
        <f t="shared" si="14"/>
        <v>800</v>
      </c>
      <c r="J885" s="61" t="s">
        <v>935</v>
      </c>
      <c r="K885" s="202">
        <v>50</v>
      </c>
      <c r="L885" s="12"/>
    </row>
    <row r="886" spans="1:22" s="6" customFormat="1" ht="18" customHeight="1" x14ac:dyDescent="0.3">
      <c r="A886" s="30">
        <v>45429</v>
      </c>
      <c r="B886" s="20"/>
      <c r="C886" s="20" t="s">
        <v>393</v>
      </c>
      <c r="D886" s="20" t="s">
        <v>891</v>
      </c>
      <c r="E886" s="20" t="s">
        <v>1023</v>
      </c>
      <c r="F886" s="61">
        <v>21</v>
      </c>
      <c r="G886" s="61" t="s">
        <v>6</v>
      </c>
      <c r="H886" s="61">
        <f>7.9*8</f>
        <v>63.2</v>
      </c>
      <c r="I886" s="373">
        <f t="shared" si="14"/>
        <v>1327.2</v>
      </c>
      <c r="J886" s="61" t="s">
        <v>935</v>
      </c>
      <c r="K886" s="190">
        <v>106</v>
      </c>
      <c r="L886" s="184" t="s">
        <v>948</v>
      </c>
    </row>
    <row r="887" spans="1:22" ht="18" customHeight="1" x14ac:dyDescent="0.3">
      <c r="A887" s="49">
        <v>45429</v>
      </c>
      <c r="B887" s="12"/>
      <c r="C887" s="12" t="s">
        <v>393</v>
      </c>
      <c r="D887" s="12" t="s">
        <v>135</v>
      </c>
      <c r="E887" s="12" t="s">
        <v>648</v>
      </c>
      <c r="F887" s="41">
        <v>1</v>
      </c>
      <c r="G887" s="42" t="s">
        <v>13</v>
      </c>
      <c r="H887" s="42">
        <v>825</v>
      </c>
      <c r="I887" s="80">
        <f t="shared" si="14"/>
        <v>825</v>
      </c>
      <c r="J887" s="42" t="s">
        <v>935</v>
      </c>
      <c r="K887" s="192"/>
      <c r="L887" s="188"/>
    </row>
    <row r="888" spans="1:22" s="6" customFormat="1" ht="18" customHeight="1" x14ac:dyDescent="0.3">
      <c r="A888" s="30">
        <v>45373</v>
      </c>
      <c r="B888" s="369">
        <v>23179</v>
      </c>
      <c r="C888" s="266" t="s">
        <v>88</v>
      </c>
      <c r="D888" s="435" t="s">
        <v>302</v>
      </c>
      <c r="E888" s="31" t="s">
        <v>1024</v>
      </c>
      <c r="F888" s="61">
        <v>8</v>
      </c>
      <c r="G888" s="61" t="s">
        <v>4</v>
      </c>
      <c r="H888" s="61">
        <v>43</v>
      </c>
      <c r="I888" s="373">
        <f t="shared" si="14"/>
        <v>344</v>
      </c>
      <c r="J888" s="61" t="s">
        <v>935</v>
      </c>
      <c r="K888" s="198">
        <v>340</v>
      </c>
      <c r="L888" s="436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</row>
    <row r="889" spans="1:22" s="6" customFormat="1" ht="18" customHeight="1" x14ac:dyDescent="0.3">
      <c r="A889" s="30">
        <v>45373</v>
      </c>
      <c r="B889" s="369">
        <v>23179</v>
      </c>
      <c r="C889" s="266" t="s">
        <v>88</v>
      </c>
      <c r="D889" s="267" t="s">
        <v>255</v>
      </c>
      <c r="E889" s="20" t="s">
        <v>511</v>
      </c>
      <c r="F889" s="437">
        <v>700</v>
      </c>
      <c r="G889" s="438" t="s">
        <v>2</v>
      </c>
      <c r="H889" s="84">
        <v>9</v>
      </c>
      <c r="I889" s="373">
        <f t="shared" si="14"/>
        <v>6300</v>
      </c>
      <c r="J889" s="61" t="s">
        <v>935</v>
      </c>
      <c r="K889" s="199"/>
      <c r="L889" s="191" t="s">
        <v>939</v>
      </c>
    </row>
    <row r="890" spans="1:22" s="6" customFormat="1" ht="18" customHeight="1" x14ac:dyDescent="0.3">
      <c r="A890" s="30">
        <v>45373</v>
      </c>
      <c r="B890" s="369">
        <v>23179</v>
      </c>
      <c r="C890" s="266" t="s">
        <v>88</v>
      </c>
      <c r="D890" s="267" t="s">
        <v>255</v>
      </c>
      <c r="E890" s="20" t="s">
        <v>512</v>
      </c>
      <c r="F890" s="437">
        <v>100</v>
      </c>
      <c r="G890" s="438" t="s">
        <v>2</v>
      </c>
      <c r="H890" s="84">
        <v>7.5</v>
      </c>
      <c r="I890" s="373">
        <f t="shared" si="14"/>
        <v>750</v>
      </c>
      <c r="J890" s="61" t="s">
        <v>935</v>
      </c>
      <c r="K890" s="199"/>
      <c r="L890" s="454"/>
    </row>
    <row r="891" spans="1:22" s="6" customFormat="1" ht="18" customHeight="1" x14ac:dyDescent="0.3">
      <c r="A891" s="30">
        <v>45373</v>
      </c>
      <c r="B891" s="369">
        <v>23179</v>
      </c>
      <c r="C891" s="266" t="s">
        <v>88</v>
      </c>
      <c r="D891" s="267" t="s">
        <v>510</v>
      </c>
      <c r="E891" s="20" t="s">
        <v>511</v>
      </c>
      <c r="F891" s="111">
        <v>200</v>
      </c>
      <c r="G891" s="271" t="s">
        <v>10</v>
      </c>
      <c r="H891" s="271">
        <v>1</v>
      </c>
      <c r="I891" s="373">
        <f t="shared" si="14"/>
        <v>200</v>
      </c>
      <c r="J891" s="61" t="s">
        <v>935</v>
      </c>
      <c r="K891" s="199"/>
      <c r="L891" s="454"/>
    </row>
    <row r="892" spans="1:22" s="6" customFormat="1" ht="18" customHeight="1" x14ac:dyDescent="0.3">
      <c r="A892" s="30">
        <v>45373</v>
      </c>
      <c r="B892" s="369">
        <v>23179</v>
      </c>
      <c r="C892" s="266" t="s">
        <v>88</v>
      </c>
      <c r="D892" s="267" t="s">
        <v>510</v>
      </c>
      <c r="E892" s="20" t="s">
        <v>512</v>
      </c>
      <c r="F892" s="111">
        <v>20</v>
      </c>
      <c r="G892" s="271" t="s">
        <v>10</v>
      </c>
      <c r="H892" s="271">
        <v>0.7</v>
      </c>
      <c r="I892" s="373">
        <f t="shared" si="14"/>
        <v>14</v>
      </c>
      <c r="J892" s="61" t="s">
        <v>935</v>
      </c>
      <c r="K892" s="199"/>
      <c r="L892" s="454"/>
    </row>
    <row r="893" spans="1:22" s="6" customFormat="1" ht="18" customHeight="1" x14ac:dyDescent="0.3">
      <c r="A893" s="30">
        <v>45373</v>
      </c>
      <c r="B893" s="369">
        <v>23225</v>
      </c>
      <c r="C893" s="266" t="s">
        <v>88</v>
      </c>
      <c r="D893" s="267" t="s">
        <v>230</v>
      </c>
      <c r="E893" s="20" t="s">
        <v>110</v>
      </c>
      <c r="F893" s="111">
        <v>3</v>
      </c>
      <c r="G893" s="271" t="s">
        <v>0</v>
      </c>
      <c r="H893" s="271">
        <v>415</v>
      </c>
      <c r="I893" s="373">
        <f t="shared" si="14"/>
        <v>1245</v>
      </c>
      <c r="J893" s="61" t="s">
        <v>935</v>
      </c>
      <c r="K893" s="199"/>
      <c r="L893" s="454"/>
    </row>
    <row r="894" spans="1:22" s="6" customFormat="1" ht="18" customHeight="1" x14ac:dyDescent="0.3">
      <c r="A894" s="30">
        <v>45373</v>
      </c>
      <c r="B894" s="369">
        <v>23179</v>
      </c>
      <c r="C894" s="266" t="s">
        <v>88</v>
      </c>
      <c r="D894" s="267" t="s">
        <v>363</v>
      </c>
      <c r="E894" s="20" t="s">
        <v>1025</v>
      </c>
      <c r="F894" s="111">
        <v>5</v>
      </c>
      <c r="G894" s="271" t="s">
        <v>148</v>
      </c>
      <c r="H894" s="271">
        <v>589</v>
      </c>
      <c r="I894" s="373">
        <f t="shared" si="14"/>
        <v>2945</v>
      </c>
      <c r="J894" s="61" t="s">
        <v>935</v>
      </c>
      <c r="K894" s="199"/>
      <c r="L894" s="454"/>
    </row>
    <row r="895" spans="1:22" s="6" customFormat="1" ht="18" customHeight="1" x14ac:dyDescent="0.3">
      <c r="A895" s="30">
        <v>45373</v>
      </c>
      <c r="B895" s="369">
        <v>23179</v>
      </c>
      <c r="C895" s="266" t="s">
        <v>88</v>
      </c>
      <c r="D895" s="267" t="s">
        <v>1</v>
      </c>
      <c r="E895" s="20" t="s">
        <v>1026</v>
      </c>
      <c r="F895" s="111">
        <v>100</v>
      </c>
      <c r="G895" s="271" t="s">
        <v>2</v>
      </c>
      <c r="H895" s="271">
        <v>18</v>
      </c>
      <c r="I895" s="373">
        <f t="shared" si="14"/>
        <v>1800</v>
      </c>
      <c r="J895" s="61" t="s">
        <v>935</v>
      </c>
      <c r="K895" s="199"/>
      <c r="L895" s="454"/>
    </row>
    <row r="896" spans="1:22" s="6" customFormat="1" ht="18" customHeight="1" x14ac:dyDescent="0.3">
      <c r="A896" s="30">
        <v>45373</v>
      </c>
      <c r="B896" s="369">
        <v>23179</v>
      </c>
      <c r="C896" s="266" t="s">
        <v>88</v>
      </c>
      <c r="D896" s="31" t="s">
        <v>157</v>
      </c>
      <c r="E896" s="31" t="s">
        <v>1027</v>
      </c>
      <c r="F896" s="61">
        <v>250</v>
      </c>
      <c r="G896" s="61" t="s">
        <v>2</v>
      </c>
      <c r="H896" s="61">
        <v>4.8</v>
      </c>
      <c r="I896" s="373">
        <f t="shared" si="14"/>
        <v>1200</v>
      </c>
      <c r="J896" s="61" t="s">
        <v>935</v>
      </c>
      <c r="K896" s="200"/>
      <c r="L896" s="193"/>
    </row>
    <row r="897" spans="1:22" s="6" customFormat="1" ht="18" customHeight="1" x14ac:dyDescent="0.3">
      <c r="A897" s="30">
        <v>45384</v>
      </c>
      <c r="B897" s="369">
        <v>23179</v>
      </c>
      <c r="C897" s="266" t="s">
        <v>88</v>
      </c>
      <c r="D897" s="267" t="s">
        <v>735</v>
      </c>
      <c r="E897" s="20" t="s">
        <v>110</v>
      </c>
      <c r="F897" s="111">
        <v>2</v>
      </c>
      <c r="G897" s="271" t="s">
        <v>0</v>
      </c>
      <c r="H897" s="271">
        <v>415</v>
      </c>
      <c r="I897" s="373">
        <f t="shared" si="14"/>
        <v>830</v>
      </c>
      <c r="J897" s="61" t="s">
        <v>935</v>
      </c>
      <c r="K897" s="198">
        <v>33</v>
      </c>
      <c r="L897" s="81"/>
    </row>
    <row r="898" spans="1:22" s="6" customFormat="1" ht="18" customHeight="1" x14ac:dyDescent="0.3">
      <c r="A898" s="30">
        <v>45384</v>
      </c>
      <c r="B898" s="32">
        <v>23400</v>
      </c>
      <c r="C898" s="266" t="s">
        <v>88</v>
      </c>
      <c r="D898" s="31" t="s">
        <v>1028</v>
      </c>
      <c r="E898" s="31" t="s">
        <v>110</v>
      </c>
      <c r="F898" s="61">
        <v>1</v>
      </c>
      <c r="G898" s="61" t="s">
        <v>0</v>
      </c>
      <c r="H898" s="61">
        <v>434</v>
      </c>
      <c r="I898" s="61">
        <f t="shared" si="14"/>
        <v>434</v>
      </c>
      <c r="J898" s="61" t="s">
        <v>935</v>
      </c>
      <c r="K898" s="199"/>
      <c r="L898" s="328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</row>
    <row r="899" spans="1:22" s="6" customFormat="1" ht="18" customHeight="1" x14ac:dyDescent="0.3">
      <c r="A899" s="30">
        <v>45428</v>
      </c>
      <c r="B899" s="369">
        <v>23403</v>
      </c>
      <c r="C899" s="266" t="s">
        <v>88</v>
      </c>
      <c r="D899" s="267" t="s">
        <v>187</v>
      </c>
      <c r="E899" s="20" t="s">
        <v>285</v>
      </c>
      <c r="F899" s="111">
        <v>15</v>
      </c>
      <c r="G899" s="271" t="s">
        <v>29</v>
      </c>
      <c r="H899" s="271">
        <v>83</v>
      </c>
      <c r="I899" s="271">
        <f t="shared" si="14"/>
        <v>1245</v>
      </c>
      <c r="J899" s="61" t="s">
        <v>935</v>
      </c>
      <c r="K899" s="200"/>
      <c r="L899" s="439"/>
    </row>
    <row r="900" spans="1:22" ht="18" customHeight="1" x14ac:dyDescent="0.3">
      <c r="A900" s="49">
        <v>45432</v>
      </c>
      <c r="B900" s="12">
        <v>23404</v>
      </c>
      <c r="C900" s="73" t="s">
        <v>1029</v>
      </c>
      <c r="D900" s="440" t="s">
        <v>125</v>
      </c>
      <c r="E900" s="36" t="s">
        <v>1030</v>
      </c>
      <c r="F900" s="41">
        <v>6</v>
      </c>
      <c r="G900" s="41" t="s">
        <v>6</v>
      </c>
      <c r="H900" s="41">
        <f>0.538*10.5+10</f>
        <v>15.649000000000001</v>
      </c>
      <c r="I900" s="255">
        <f t="shared" si="14"/>
        <v>93.894000000000005</v>
      </c>
      <c r="J900" s="42" t="s">
        <v>935</v>
      </c>
      <c r="K900" s="190">
        <v>23</v>
      </c>
      <c r="L900" s="439"/>
    </row>
    <row r="901" spans="1:22" ht="18" customHeight="1" x14ac:dyDescent="0.3">
      <c r="A901" s="49">
        <v>45432</v>
      </c>
      <c r="B901" s="12">
        <v>23404</v>
      </c>
      <c r="C901" s="73" t="s">
        <v>1029</v>
      </c>
      <c r="D901" s="440" t="s">
        <v>125</v>
      </c>
      <c r="E901" s="36" t="s">
        <v>1031</v>
      </c>
      <c r="F901" s="41">
        <v>6</v>
      </c>
      <c r="G901" s="41" t="s">
        <v>6</v>
      </c>
      <c r="H901" s="41">
        <f>1.82*10.5+10</f>
        <v>29.11</v>
      </c>
      <c r="I901" s="255">
        <f t="shared" si="14"/>
        <v>174.66</v>
      </c>
      <c r="J901" s="42" t="s">
        <v>935</v>
      </c>
      <c r="K901" s="192"/>
      <c r="L901" s="439"/>
    </row>
    <row r="902" spans="1:22" ht="18" customHeight="1" x14ac:dyDescent="0.3">
      <c r="A902" s="49">
        <v>45432</v>
      </c>
      <c r="B902" s="12"/>
      <c r="C902" s="73" t="s">
        <v>1029</v>
      </c>
      <c r="D902" s="440" t="s">
        <v>891</v>
      </c>
      <c r="E902" s="36" t="s">
        <v>1032</v>
      </c>
      <c r="F902" s="41">
        <v>19</v>
      </c>
      <c r="G902" s="41" t="s">
        <v>6</v>
      </c>
      <c r="H902" s="41">
        <f>5.76*8</f>
        <v>46.08</v>
      </c>
      <c r="I902" s="255">
        <f t="shared" si="14"/>
        <v>875.52</v>
      </c>
      <c r="J902" s="42" t="s">
        <v>935</v>
      </c>
      <c r="K902" s="40"/>
      <c r="L902" s="439"/>
    </row>
    <row r="903" spans="1:22" ht="18" customHeight="1" x14ac:dyDescent="0.3">
      <c r="A903" s="49">
        <v>45432</v>
      </c>
      <c r="B903" s="12">
        <v>23405</v>
      </c>
      <c r="C903" s="12" t="s">
        <v>390</v>
      </c>
      <c r="D903" s="12" t="s">
        <v>115</v>
      </c>
      <c r="E903" s="12" t="s">
        <v>1033</v>
      </c>
      <c r="F903" s="42">
        <v>15</v>
      </c>
      <c r="G903" s="42" t="s">
        <v>6</v>
      </c>
      <c r="H903" s="42">
        <f>4.135*16+6</f>
        <v>72.16</v>
      </c>
      <c r="I903" s="255">
        <f t="shared" si="14"/>
        <v>1082.3999999999999</v>
      </c>
      <c r="J903" s="42" t="s">
        <v>935</v>
      </c>
      <c r="K903" s="198">
        <v>37</v>
      </c>
      <c r="L903" s="439"/>
    </row>
    <row r="904" spans="1:22" ht="18" customHeight="1" x14ac:dyDescent="0.3">
      <c r="A904" s="49">
        <v>45432</v>
      </c>
      <c r="B904" s="12">
        <v>23405</v>
      </c>
      <c r="C904" s="12" t="s">
        <v>390</v>
      </c>
      <c r="D904" s="12" t="s">
        <v>115</v>
      </c>
      <c r="E904" s="12" t="s">
        <v>1034</v>
      </c>
      <c r="F904" s="42">
        <v>13</v>
      </c>
      <c r="G904" s="42" t="s">
        <v>6</v>
      </c>
      <c r="H904" s="42">
        <f>2.14*16+6</f>
        <v>40.24</v>
      </c>
      <c r="I904" s="255">
        <f t="shared" si="14"/>
        <v>523.12</v>
      </c>
      <c r="J904" s="42" t="s">
        <v>935</v>
      </c>
      <c r="K904" s="199"/>
      <c r="L904" s="439"/>
    </row>
    <row r="905" spans="1:22" ht="18" customHeight="1" x14ac:dyDescent="0.3">
      <c r="A905" s="49">
        <v>45432</v>
      </c>
      <c r="B905" s="12">
        <v>23405</v>
      </c>
      <c r="C905" s="12" t="s">
        <v>390</v>
      </c>
      <c r="D905" s="12" t="s">
        <v>156</v>
      </c>
      <c r="E905" s="12" t="s">
        <v>293</v>
      </c>
      <c r="F905" s="42">
        <v>8</v>
      </c>
      <c r="G905" s="42" t="s">
        <v>6</v>
      </c>
      <c r="H905" s="42">
        <v>68.400000000000006</v>
      </c>
      <c r="I905" s="255">
        <f t="shared" si="14"/>
        <v>547.20000000000005</v>
      </c>
      <c r="J905" s="42" t="s">
        <v>935</v>
      </c>
      <c r="K905" s="200"/>
      <c r="L905" s="439"/>
    </row>
    <row r="906" spans="1:22" ht="18" customHeight="1" x14ac:dyDescent="0.3">
      <c r="A906" s="49">
        <v>45432</v>
      </c>
      <c r="B906" s="12"/>
      <c r="C906" s="12" t="s">
        <v>1035</v>
      </c>
      <c r="D906" s="40" t="s">
        <v>1003</v>
      </c>
      <c r="E906" s="168" t="s">
        <v>1036</v>
      </c>
      <c r="F906" s="41">
        <v>10.199999999999999</v>
      </c>
      <c r="G906" s="42" t="s">
        <v>2</v>
      </c>
      <c r="H906" s="42">
        <v>180</v>
      </c>
      <c r="I906" s="255">
        <f t="shared" si="14"/>
        <v>1835.9999999999998</v>
      </c>
      <c r="J906" s="42" t="s">
        <v>935</v>
      </c>
      <c r="K906" s="198">
        <v>420</v>
      </c>
      <c r="L906" s="439"/>
    </row>
    <row r="907" spans="1:22" ht="18" customHeight="1" x14ac:dyDescent="0.3">
      <c r="A907" s="49">
        <v>45432</v>
      </c>
      <c r="B907" s="12"/>
      <c r="C907" s="12" t="s">
        <v>1035</v>
      </c>
      <c r="D907" s="40" t="s">
        <v>801</v>
      </c>
      <c r="E907" s="40" t="s">
        <v>648</v>
      </c>
      <c r="F907" s="41">
        <v>1</v>
      </c>
      <c r="G907" s="42" t="s">
        <v>13</v>
      </c>
      <c r="H907" s="42">
        <v>825</v>
      </c>
      <c r="I907" s="255">
        <f t="shared" si="14"/>
        <v>825</v>
      </c>
      <c r="J907" s="41" t="s">
        <v>935</v>
      </c>
      <c r="K907" s="199"/>
      <c r="L907" s="439"/>
    </row>
    <row r="908" spans="1:22" ht="18" customHeight="1" x14ac:dyDescent="0.3">
      <c r="A908" s="49">
        <v>45432</v>
      </c>
      <c r="B908" s="12"/>
      <c r="C908" s="12" t="s">
        <v>1035</v>
      </c>
      <c r="D908" s="434" t="s">
        <v>963</v>
      </c>
      <c r="E908" s="36" t="s">
        <v>221</v>
      </c>
      <c r="F908" s="41">
        <v>1</v>
      </c>
      <c r="G908" s="41" t="s">
        <v>3</v>
      </c>
      <c r="H908" s="41">
        <v>530</v>
      </c>
      <c r="I908" s="255">
        <f t="shared" si="14"/>
        <v>530</v>
      </c>
      <c r="J908" s="41" t="s">
        <v>935</v>
      </c>
      <c r="K908" s="200"/>
      <c r="L908" s="439"/>
    </row>
    <row r="909" spans="1:22" ht="18" customHeight="1" x14ac:dyDescent="0.3">
      <c r="A909" s="49">
        <v>45432</v>
      </c>
      <c r="B909" s="12">
        <v>23406</v>
      </c>
      <c r="C909" s="36" t="s">
        <v>162</v>
      </c>
      <c r="D909" s="40" t="s">
        <v>342</v>
      </c>
      <c r="E909" s="40" t="s">
        <v>1037</v>
      </c>
      <c r="F909" s="41">
        <v>46</v>
      </c>
      <c r="G909" s="42" t="s">
        <v>6</v>
      </c>
      <c r="H909" s="42">
        <f>4.18*8.4+6</f>
        <v>41.112000000000002</v>
      </c>
      <c r="I909" s="255">
        <f t="shared" si="14"/>
        <v>1891.152</v>
      </c>
      <c r="J909" s="42" t="s">
        <v>935</v>
      </c>
      <c r="K909" s="190">
        <v>80</v>
      </c>
      <c r="L909" s="439"/>
      <c r="U909">
        <v>2440</v>
      </c>
    </row>
    <row r="910" spans="1:22" ht="18" customHeight="1" x14ac:dyDescent="0.3">
      <c r="A910" s="49">
        <v>45432</v>
      </c>
      <c r="B910" s="12">
        <v>23406</v>
      </c>
      <c r="C910" s="36" t="s">
        <v>162</v>
      </c>
      <c r="D910" s="40" t="s">
        <v>342</v>
      </c>
      <c r="E910" s="40" t="s">
        <v>1038</v>
      </c>
      <c r="F910" s="41">
        <v>32</v>
      </c>
      <c r="G910" s="42" t="s">
        <v>6</v>
      </c>
      <c r="H910" s="42">
        <f>1.225*8.4+6</f>
        <v>16.29</v>
      </c>
      <c r="I910" s="255">
        <f t="shared" si="14"/>
        <v>521.28</v>
      </c>
      <c r="J910" s="42" t="s">
        <v>935</v>
      </c>
      <c r="K910" s="192"/>
      <c r="L910" s="439"/>
      <c r="U910">
        <v>760</v>
      </c>
    </row>
    <row r="911" spans="1:22" ht="18" customHeight="1" x14ac:dyDescent="0.3">
      <c r="A911" s="49">
        <v>45432</v>
      </c>
      <c r="B911" s="40"/>
      <c r="C911" s="12" t="s">
        <v>1039</v>
      </c>
      <c r="D911" s="36" t="s">
        <v>800</v>
      </c>
      <c r="E911" s="40" t="s">
        <v>159</v>
      </c>
      <c r="F911" s="41">
        <v>1</v>
      </c>
      <c r="G911" s="42" t="s">
        <v>3</v>
      </c>
      <c r="H911" s="42">
        <v>1425</v>
      </c>
      <c r="I911" s="255">
        <f t="shared" si="14"/>
        <v>1425</v>
      </c>
      <c r="J911" s="46" t="s">
        <v>935</v>
      </c>
      <c r="K911" s="202">
        <v>19</v>
      </c>
      <c r="L911" s="14"/>
    </row>
    <row r="912" spans="1:22" ht="18" customHeight="1" x14ac:dyDescent="0.3">
      <c r="A912" s="49">
        <v>45433</v>
      </c>
      <c r="B912" s="12">
        <v>23407</v>
      </c>
      <c r="C912" s="44" t="s">
        <v>284</v>
      </c>
      <c r="D912" s="40" t="s">
        <v>31</v>
      </c>
      <c r="E912" s="40" t="s">
        <v>110</v>
      </c>
      <c r="F912" s="41">
        <v>6</v>
      </c>
      <c r="G912" s="42" t="s">
        <v>0</v>
      </c>
      <c r="H912" s="42">
        <v>235</v>
      </c>
      <c r="I912" s="255">
        <f t="shared" si="14"/>
        <v>1410</v>
      </c>
      <c r="J912" s="43" t="s">
        <v>940</v>
      </c>
      <c r="K912" s="189">
        <v>0</v>
      </c>
      <c r="L912" s="15" t="s">
        <v>937</v>
      </c>
    </row>
    <row r="913" spans="1:16" ht="18" customHeight="1" x14ac:dyDescent="0.3">
      <c r="A913" s="49">
        <v>45433</v>
      </c>
      <c r="B913" s="12">
        <v>23410</v>
      </c>
      <c r="C913" s="40" t="s">
        <v>1040</v>
      </c>
      <c r="D913" s="40" t="s">
        <v>1</v>
      </c>
      <c r="E913" s="40" t="s">
        <v>304</v>
      </c>
      <c r="F913" s="41">
        <v>50</v>
      </c>
      <c r="G913" s="42" t="s">
        <v>2</v>
      </c>
      <c r="H913" s="42">
        <v>18</v>
      </c>
      <c r="I913" s="255">
        <f t="shared" si="14"/>
        <v>900</v>
      </c>
      <c r="J913" s="43" t="s">
        <v>940</v>
      </c>
      <c r="K913" s="202">
        <v>0</v>
      </c>
      <c r="L913" s="14" t="s">
        <v>937</v>
      </c>
    </row>
    <row r="914" spans="1:16" ht="18" customHeight="1" x14ac:dyDescent="0.3">
      <c r="A914" s="64">
        <v>45433</v>
      </c>
      <c r="B914" s="24"/>
      <c r="C914" s="52" t="s">
        <v>283</v>
      </c>
      <c r="D914" s="52" t="s">
        <v>801</v>
      </c>
      <c r="E914" s="52" t="s">
        <v>648</v>
      </c>
      <c r="F914" s="43">
        <v>4</v>
      </c>
      <c r="G914" s="43" t="s">
        <v>13</v>
      </c>
      <c r="H914" s="43">
        <v>825</v>
      </c>
      <c r="I914" s="441">
        <f t="shared" si="14"/>
        <v>3300</v>
      </c>
      <c r="J914" s="43" t="s">
        <v>935</v>
      </c>
      <c r="K914" s="213">
        <v>100</v>
      </c>
      <c r="L914" s="24"/>
      <c r="M914" s="4"/>
      <c r="N914" s="4"/>
      <c r="O914" s="4"/>
      <c r="P914" s="4"/>
    </row>
    <row r="915" spans="1:16" ht="18" customHeight="1" x14ac:dyDescent="0.3">
      <c r="A915" s="49">
        <v>45433</v>
      </c>
      <c r="B915" s="40"/>
      <c r="C915" s="12" t="s">
        <v>144</v>
      </c>
      <c r="D915" s="40" t="s">
        <v>792</v>
      </c>
      <c r="E915" s="40" t="s">
        <v>325</v>
      </c>
      <c r="F915" s="41">
        <v>1</v>
      </c>
      <c r="G915" s="42" t="s">
        <v>20</v>
      </c>
      <c r="H915" s="42">
        <v>1147.5</v>
      </c>
      <c r="I915" s="255">
        <f t="shared" si="14"/>
        <v>1147.5</v>
      </c>
      <c r="J915" s="41" t="s">
        <v>935</v>
      </c>
      <c r="K915" s="202">
        <v>80</v>
      </c>
      <c r="L915" s="12"/>
    </row>
    <row r="916" spans="1:16" ht="18" customHeight="1" x14ac:dyDescent="0.3">
      <c r="A916" s="49">
        <v>45433</v>
      </c>
      <c r="B916" s="12">
        <v>23411</v>
      </c>
      <c r="C916" s="73" t="s">
        <v>1041</v>
      </c>
      <c r="D916" s="40" t="s">
        <v>303</v>
      </c>
      <c r="E916" s="40" t="s">
        <v>1042</v>
      </c>
      <c r="F916" s="41">
        <v>150</v>
      </c>
      <c r="G916" s="42" t="s">
        <v>2</v>
      </c>
      <c r="H916" s="42">
        <v>17</v>
      </c>
      <c r="I916" s="255">
        <f t="shared" si="14"/>
        <v>2550</v>
      </c>
      <c r="J916" s="42" t="s">
        <v>935</v>
      </c>
      <c r="K916" s="202">
        <v>21</v>
      </c>
      <c r="L916" s="12"/>
    </row>
    <row r="917" spans="1:16" ht="18" customHeight="1" x14ac:dyDescent="0.3">
      <c r="A917" s="49">
        <v>45434</v>
      </c>
      <c r="B917" s="40"/>
      <c r="C917" s="44" t="s">
        <v>278</v>
      </c>
      <c r="D917" s="36" t="s">
        <v>1043</v>
      </c>
      <c r="E917" s="36" t="s">
        <v>366</v>
      </c>
      <c r="F917" s="78">
        <v>2</v>
      </c>
      <c r="G917" s="79" t="s">
        <v>13</v>
      </c>
      <c r="H917" s="42">
        <v>1840</v>
      </c>
      <c r="I917" s="42">
        <f t="shared" si="14"/>
        <v>3680</v>
      </c>
      <c r="J917" s="41" t="s">
        <v>935</v>
      </c>
      <c r="K917" s="202">
        <v>110</v>
      </c>
      <c r="L917" s="12"/>
    </row>
    <row r="918" spans="1:16" ht="18" customHeight="1" x14ac:dyDescent="0.3">
      <c r="A918" s="49">
        <v>45434</v>
      </c>
      <c r="B918" s="40"/>
      <c r="C918" s="44" t="s">
        <v>1044</v>
      </c>
      <c r="D918" s="36" t="s">
        <v>135</v>
      </c>
      <c r="E918" s="36" t="s">
        <v>366</v>
      </c>
      <c r="F918" s="78">
        <v>1</v>
      </c>
      <c r="G918" s="79" t="s">
        <v>13</v>
      </c>
      <c r="H918" s="42">
        <v>825</v>
      </c>
      <c r="I918" s="42">
        <f t="shared" si="14"/>
        <v>825</v>
      </c>
      <c r="J918" s="41" t="s">
        <v>935</v>
      </c>
      <c r="K918" s="202">
        <v>70</v>
      </c>
      <c r="L918" s="12"/>
    </row>
    <row r="919" spans="1:16" ht="18" customHeight="1" x14ac:dyDescent="0.3">
      <c r="A919" s="49">
        <v>45434</v>
      </c>
      <c r="B919" s="52"/>
      <c r="C919" s="52" t="s">
        <v>189</v>
      </c>
      <c r="D919" s="52" t="s">
        <v>1045</v>
      </c>
      <c r="E919" s="52" t="s">
        <v>1046</v>
      </c>
      <c r="F919" s="43">
        <v>2</v>
      </c>
      <c r="G919" s="43" t="s">
        <v>0</v>
      </c>
      <c r="H919" s="43">
        <f>35+9</f>
        <v>44</v>
      </c>
      <c r="I919" s="42">
        <f t="shared" si="14"/>
        <v>88</v>
      </c>
      <c r="J919" s="43" t="s">
        <v>935</v>
      </c>
      <c r="K919" s="213">
        <v>9</v>
      </c>
      <c r="L919" s="415" t="s">
        <v>938</v>
      </c>
    </row>
    <row r="920" spans="1:16" ht="18" customHeight="1" x14ac:dyDescent="0.3">
      <c r="A920" s="49">
        <v>45434</v>
      </c>
      <c r="B920" s="52"/>
      <c r="C920" s="228" t="s">
        <v>309</v>
      </c>
      <c r="D920" s="36" t="s">
        <v>201</v>
      </c>
      <c r="E920" s="36" t="s">
        <v>110</v>
      </c>
      <c r="F920" s="78">
        <v>1</v>
      </c>
      <c r="G920" s="79" t="s">
        <v>0</v>
      </c>
      <c r="H920" s="216">
        <v>235</v>
      </c>
      <c r="I920" s="42">
        <f t="shared" si="14"/>
        <v>235</v>
      </c>
      <c r="J920" s="43" t="s">
        <v>940</v>
      </c>
      <c r="K920" s="202">
        <v>0</v>
      </c>
      <c r="L920" s="14" t="s">
        <v>937</v>
      </c>
    </row>
    <row r="921" spans="1:16" ht="18" customHeight="1" x14ac:dyDescent="0.3">
      <c r="A921" s="49">
        <v>45435</v>
      </c>
      <c r="B921" s="40"/>
      <c r="C921" s="40" t="s">
        <v>299</v>
      </c>
      <c r="D921" s="75" t="s">
        <v>1020</v>
      </c>
      <c r="E921" s="36" t="s">
        <v>668</v>
      </c>
      <c r="F921" s="41">
        <v>2</v>
      </c>
      <c r="G921" s="42" t="s">
        <v>29</v>
      </c>
      <c r="H921" s="42">
        <v>87</v>
      </c>
      <c r="I921" s="42">
        <f t="shared" si="14"/>
        <v>174</v>
      </c>
      <c r="J921" s="41" t="s">
        <v>935</v>
      </c>
      <c r="K921" s="202">
        <v>21</v>
      </c>
      <c r="L921" s="305" t="s">
        <v>938</v>
      </c>
    </row>
    <row r="922" spans="1:16" ht="18" customHeight="1" x14ac:dyDescent="0.3">
      <c r="A922" s="49">
        <v>45435</v>
      </c>
      <c r="B922" s="36"/>
      <c r="C922" s="40" t="s">
        <v>260</v>
      </c>
      <c r="D922" s="40" t="s">
        <v>1047</v>
      </c>
      <c r="E922" s="40" t="s">
        <v>325</v>
      </c>
      <c r="F922" s="41">
        <v>5</v>
      </c>
      <c r="G922" s="42" t="s">
        <v>20</v>
      </c>
      <c r="H922" s="42">
        <v>1147.5</v>
      </c>
      <c r="I922" s="42">
        <f t="shared" si="14"/>
        <v>5737.5</v>
      </c>
      <c r="J922" s="43" t="s">
        <v>940</v>
      </c>
      <c r="K922" s="202">
        <v>0</v>
      </c>
      <c r="L922" s="14" t="s">
        <v>937</v>
      </c>
    </row>
    <row r="923" spans="1:16" ht="18" customHeight="1" x14ac:dyDescent="0.3">
      <c r="A923" s="49">
        <v>45435</v>
      </c>
      <c r="B923" s="36"/>
      <c r="C923" s="47" t="s">
        <v>258</v>
      </c>
      <c r="D923" s="12" t="s">
        <v>1048</v>
      </c>
      <c r="E923" s="40" t="s">
        <v>127</v>
      </c>
      <c r="F923" s="41">
        <v>22.5</v>
      </c>
      <c r="G923" s="42" t="s">
        <v>2</v>
      </c>
      <c r="H923" s="42">
        <v>397.8</v>
      </c>
      <c r="I923" s="42">
        <f t="shared" ref="I923:I975" si="15">F923*H923</f>
        <v>8950.5</v>
      </c>
      <c r="J923" s="41" t="s">
        <v>935</v>
      </c>
      <c r="K923" s="202">
        <v>240</v>
      </c>
      <c r="L923" s="305" t="s">
        <v>939</v>
      </c>
    </row>
    <row r="924" spans="1:16" ht="18" customHeight="1" x14ac:dyDescent="0.3">
      <c r="A924" s="49">
        <v>45435</v>
      </c>
      <c r="B924" s="36">
        <v>23416</v>
      </c>
      <c r="C924" s="12" t="s">
        <v>1049</v>
      </c>
      <c r="D924" s="36" t="s">
        <v>89</v>
      </c>
      <c r="E924" s="36" t="s">
        <v>971</v>
      </c>
      <c r="F924" s="235">
        <v>2</v>
      </c>
      <c r="G924" s="235" t="s">
        <v>6</v>
      </c>
      <c r="H924" s="235">
        <v>126.77</v>
      </c>
      <c r="I924" s="42">
        <f t="shared" si="15"/>
        <v>253.54</v>
      </c>
      <c r="J924" s="422" t="s">
        <v>944</v>
      </c>
      <c r="K924" s="202">
        <v>0</v>
      </c>
      <c r="L924" s="14" t="s">
        <v>937</v>
      </c>
    </row>
    <row r="925" spans="1:16" ht="18" customHeight="1" x14ac:dyDescent="0.3">
      <c r="A925" s="49">
        <v>45435</v>
      </c>
      <c r="B925" s="36">
        <v>23416</v>
      </c>
      <c r="C925" s="12" t="s">
        <v>1049</v>
      </c>
      <c r="D925" s="36" t="s">
        <v>89</v>
      </c>
      <c r="E925" s="36" t="s">
        <v>445</v>
      </c>
      <c r="F925" s="235">
        <v>2</v>
      </c>
      <c r="G925" s="235" t="s">
        <v>6</v>
      </c>
      <c r="H925" s="235">
        <v>90</v>
      </c>
      <c r="I925" s="42">
        <f t="shared" si="15"/>
        <v>180</v>
      </c>
      <c r="J925" s="422" t="s">
        <v>944</v>
      </c>
      <c r="K925" s="202">
        <v>0</v>
      </c>
      <c r="L925" s="14" t="s">
        <v>937</v>
      </c>
    </row>
    <row r="926" spans="1:16" ht="18" customHeight="1" x14ac:dyDescent="0.3">
      <c r="A926" s="49">
        <v>45435</v>
      </c>
      <c r="B926" s="36"/>
      <c r="C926" s="12" t="s">
        <v>1049</v>
      </c>
      <c r="D926" s="160" t="s">
        <v>1050</v>
      </c>
      <c r="E926" s="161" t="s">
        <v>100</v>
      </c>
      <c r="F926" s="442">
        <v>4</v>
      </c>
      <c r="G926" s="291" t="s">
        <v>69</v>
      </c>
      <c r="H926" s="291">
        <v>638</v>
      </c>
      <c r="I926" s="42">
        <f t="shared" si="15"/>
        <v>2552</v>
      </c>
      <c r="J926" s="422" t="s">
        <v>944</v>
      </c>
      <c r="K926" s="202">
        <v>0</v>
      </c>
      <c r="L926" s="14" t="s">
        <v>937</v>
      </c>
    </row>
    <row r="927" spans="1:16" ht="18" customHeight="1" x14ac:dyDescent="0.3">
      <c r="A927" s="49">
        <v>45435</v>
      </c>
      <c r="B927" s="36">
        <v>23417</v>
      </c>
      <c r="C927" s="44" t="s">
        <v>205</v>
      </c>
      <c r="D927" s="12" t="s">
        <v>1051</v>
      </c>
      <c r="E927" s="12" t="s">
        <v>1052</v>
      </c>
      <c r="F927" s="41">
        <v>5</v>
      </c>
      <c r="G927" s="41" t="s">
        <v>4</v>
      </c>
      <c r="H927" s="41">
        <v>45.3</v>
      </c>
      <c r="I927" s="42">
        <f t="shared" si="15"/>
        <v>226.5</v>
      </c>
      <c r="J927" s="42" t="s">
        <v>935</v>
      </c>
      <c r="K927" s="202">
        <v>11</v>
      </c>
      <c r="L927" s="305" t="s">
        <v>938</v>
      </c>
    </row>
    <row r="928" spans="1:16" ht="18" customHeight="1" x14ac:dyDescent="0.3">
      <c r="A928" s="49">
        <v>45436</v>
      </c>
      <c r="B928" s="36"/>
      <c r="C928" s="48" t="s">
        <v>421</v>
      </c>
      <c r="D928" s="48" t="s">
        <v>963</v>
      </c>
      <c r="E928" s="48" t="s">
        <v>221</v>
      </c>
      <c r="F928" s="235">
        <v>1</v>
      </c>
      <c r="G928" s="235" t="s">
        <v>3</v>
      </c>
      <c r="H928" s="235">
        <v>530</v>
      </c>
      <c r="I928" s="42">
        <f t="shared" si="15"/>
        <v>530</v>
      </c>
      <c r="J928" s="443" t="s">
        <v>935</v>
      </c>
      <c r="K928" s="202">
        <v>29</v>
      </c>
      <c r="L928" s="305" t="s">
        <v>938</v>
      </c>
    </row>
    <row r="929" spans="1:12" ht="18" customHeight="1" x14ac:dyDescent="0.3">
      <c r="A929" s="49">
        <v>45436</v>
      </c>
      <c r="B929" s="36"/>
      <c r="C929" s="12" t="s">
        <v>216</v>
      </c>
      <c r="D929" s="40" t="s">
        <v>973</v>
      </c>
      <c r="E929" s="40" t="s">
        <v>128</v>
      </c>
      <c r="F929" s="41">
        <v>3</v>
      </c>
      <c r="G929" s="42" t="s">
        <v>3</v>
      </c>
      <c r="H929" s="42">
        <v>838</v>
      </c>
      <c r="I929" s="42">
        <f t="shared" si="15"/>
        <v>2514</v>
      </c>
      <c r="J929" s="443" t="s">
        <v>935</v>
      </c>
      <c r="K929" s="202">
        <v>27</v>
      </c>
      <c r="L929" s="305" t="s">
        <v>938</v>
      </c>
    </row>
    <row r="930" spans="1:12" s="450" customFormat="1" ht="18" customHeight="1" x14ac:dyDescent="0.3">
      <c r="A930" s="444">
        <v>45436</v>
      </c>
      <c r="B930" s="445">
        <v>23418</v>
      </c>
      <c r="C930" s="446" t="s">
        <v>239</v>
      </c>
      <c r="D930" s="445" t="s">
        <v>172</v>
      </c>
      <c r="E930" s="447" t="s">
        <v>285</v>
      </c>
      <c r="F930" s="448">
        <v>12</v>
      </c>
      <c r="G930" s="448" t="s">
        <v>29</v>
      </c>
      <c r="H930" s="448">
        <v>87</v>
      </c>
      <c r="I930" s="448">
        <f t="shared" si="15"/>
        <v>1044</v>
      </c>
      <c r="J930" s="448" t="s">
        <v>940</v>
      </c>
      <c r="K930" s="202">
        <v>0</v>
      </c>
      <c r="L930" s="449" t="s">
        <v>937</v>
      </c>
    </row>
    <row r="931" spans="1:12" s="450" customFormat="1" ht="18" customHeight="1" x14ac:dyDescent="0.3">
      <c r="A931" s="444">
        <v>45436</v>
      </c>
      <c r="B931" s="445"/>
      <c r="C931" s="446" t="s">
        <v>239</v>
      </c>
      <c r="D931" s="445" t="s">
        <v>1020</v>
      </c>
      <c r="E931" s="447" t="s">
        <v>285</v>
      </c>
      <c r="F931" s="448">
        <v>18</v>
      </c>
      <c r="G931" s="448" t="s">
        <v>29</v>
      </c>
      <c r="H931" s="448">
        <v>87</v>
      </c>
      <c r="I931" s="448">
        <f t="shared" si="15"/>
        <v>1566</v>
      </c>
      <c r="J931" s="448" t="s">
        <v>940</v>
      </c>
      <c r="K931" s="202">
        <v>0</v>
      </c>
      <c r="L931" s="449" t="s">
        <v>937</v>
      </c>
    </row>
    <row r="932" spans="1:12" ht="18" customHeight="1" x14ac:dyDescent="0.3">
      <c r="A932" s="49">
        <v>45436</v>
      </c>
      <c r="B932" s="36"/>
      <c r="C932" s="12" t="s">
        <v>717</v>
      </c>
      <c r="D932" s="40" t="s">
        <v>1003</v>
      </c>
      <c r="E932" s="40" t="s">
        <v>149</v>
      </c>
      <c r="F932" s="41">
        <v>10.4</v>
      </c>
      <c r="G932" s="42" t="s">
        <v>2</v>
      </c>
      <c r="H932" s="42">
        <v>180</v>
      </c>
      <c r="I932" s="42">
        <f t="shared" si="15"/>
        <v>1872</v>
      </c>
      <c r="J932" s="41" t="s">
        <v>935</v>
      </c>
      <c r="K932" s="202">
        <v>140</v>
      </c>
      <c r="L932" s="305" t="s">
        <v>939</v>
      </c>
    </row>
    <row r="933" spans="1:12" ht="18" customHeight="1" x14ac:dyDescent="0.3">
      <c r="A933" s="49">
        <v>45437</v>
      </c>
      <c r="B933" s="36"/>
      <c r="C933" s="12" t="s">
        <v>1053</v>
      </c>
      <c r="D933" s="40" t="s">
        <v>210</v>
      </c>
      <c r="E933" s="40" t="s">
        <v>138</v>
      </c>
      <c r="F933" s="41">
        <v>2</v>
      </c>
      <c r="G933" s="42" t="s">
        <v>20</v>
      </c>
      <c r="H933" s="42">
        <v>1147.5</v>
      </c>
      <c r="I933" s="42">
        <f t="shared" si="15"/>
        <v>2295</v>
      </c>
      <c r="J933" s="42" t="s">
        <v>935</v>
      </c>
      <c r="K933" s="202">
        <v>90</v>
      </c>
      <c r="L933" s="305" t="s">
        <v>948</v>
      </c>
    </row>
    <row r="934" spans="1:12" ht="18" customHeight="1" x14ac:dyDescent="0.3">
      <c r="A934" s="49">
        <v>45439</v>
      </c>
      <c r="B934" s="36">
        <v>23421</v>
      </c>
      <c r="C934" s="55" t="s">
        <v>1054</v>
      </c>
      <c r="D934" s="40" t="s">
        <v>172</v>
      </c>
      <c r="E934" s="421" t="s">
        <v>285</v>
      </c>
      <c r="F934" s="41">
        <v>20</v>
      </c>
      <c r="G934" s="42" t="s">
        <v>29</v>
      </c>
      <c r="H934" s="42">
        <v>87</v>
      </c>
      <c r="I934" s="42">
        <f t="shared" si="15"/>
        <v>1740</v>
      </c>
      <c r="J934" s="43" t="s">
        <v>940</v>
      </c>
      <c r="K934" s="202">
        <v>0</v>
      </c>
      <c r="L934" s="14" t="s">
        <v>937</v>
      </c>
    </row>
    <row r="935" spans="1:12" ht="18" customHeight="1" x14ac:dyDescent="0.3">
      <c r="A935" s="49">
        <v>45439</v>
      </c>
      <c r="B935" s="36">
        <v>23422</v>
      </c>
      <c r="C935" s="44" t="s">
        <v>374</v>
      </c>
      <c r="D935" s="36" t="s">
        <v>84</v>
      </c>
      <c r="E935" s="40" t="s">
        <v>1055</v>
      </c>
      <c r="F935" s="41">
        <v>10</v>
      </c>
      <c r="G935" s="42" t="s">
        <v>2</v>
      </c>
      <c r="H935" s="42">
        <v>397.8</v>
      </c>
      <c r="I935" s="42">
        <f t="shared" si="15"/>
        <v>3978</v>
      </c>
      <c r="J935" s="14" t="s">
        <v>935</v>
      </c>
      <c r="K935" s="202">
        <v>90</v>
      </c>
      <c r="L935" s="36"/>
    </row>
    <row r="936" spans="1:12" ht="18" customHeight="1" x14ac:dyDescent="0.3">
      <c r="A936" s="49">
        <v>45439</v>
      </c>
      <c r="B936" s="36">
        <v>23423</v>
      </c>
      <c r="C936" s="40" t="s">
        <v>952</v>
      </c>
      <c r="D936" s="40" t="s">
        <v>1028</v>
      </c>
      <c r="E936" s="40" t="s">
        <v>110</v>
      </c>
      <c r="F936" s="42">
        <v>10</v>
      </c>
      <c r="G936" s="42" t="s">
        <v>0</v>
      </c>
      <c r="H936" s="42">
        <v>434</v>
      </c>
      <c r="I936" s="42">
        <f t="shared" si="15"/>
        <v>4340</v>
      </c>
      <c r="J936" s="14" t="s">
        <v>935</v>
      </c>
      <c r="K936" s="202">
        <v>80</v>
      </c>
      <c r="L936" s="36"/>
    </row>
    <row r="937" spans="1:12" ht="18" customHeight="1" x14ac:dyDescent="0.3">
      <c r="A937" s="49">
        <v>45439</v>
      </c>
      <c r="B937" s="1">
        <v>23424</v>
      </c>
      <c r="C937" s="88" t="s">
        <v>213</v>
      </c>
      <c r="D937" s="40" t="s">
        <v>36</v>
      </c>
      <c r="E937" s="40" t="s">
        <v>311</v>
      </c>
      <c r="F937" s="42">
        <v>1</v>
      </c>
      <c r="G937" s="42" t="s">
        <v>20</v>
      </c>
      <c r="H937" s="42">
        <v>1147.5</v>
      </c>
      <c r="I937" s="42">
        <f t="shared" si="15"/>
        <v>1147.5</v>
      </c>
      <c r="J937" s="196" t="s">
        <v>940</v>
      </c>
      <c r="K937" s="202">
        <v>0</v>
      </c>
      <c r="L937" s="14" t="s">
        <v>937</v>
      </c>
    </row>
    <row r="938" spans="1:12" ht="18" customHeight="1" x14ac:dyDescent="0.3">
      <c r="A938" s="49">
        <v>45439</v>
      </c>
      <c r="B938" s="48">
        <v>23426</v>
      </c>
      <c r="C938" s="73" t="s">
        <v>104</v>
      </c>
      <c r="D938" s="40" t="s">
        <v>122</v>
      </c>
      <c r="E938" s="36" t="s">
        <v>1056</v>
      </c>
      <c r="F938" s="41">
        <v>49.2</v>
      </c>
      <c r="G938" s="42" t="s">
        <v>2</v>
      </c>
      <c r="H938" s="42">
        <v>180</v>
      </c>
      <c r="I938" s="42">
        <f t="shared" si="15"/>
        <v>8856</v>
      </c>
      <c r="J938" s="42" t="s">
        <v>935</v>
      </c>
      <c r="K938" s="190"/>
      <c r="L938" s="183"/>
    </row>
    <row r="939" spans="1:12" ht="18" customHeight="1" x14ac:dyDescent="0.3">
      <c r="A939" s="49">
        <v>45439</v>
      </c>
      <c r="B939" s="48">
        <v>23426</v>
      </c>
      <c r="C939" s="73" t="s">
        <v>104</v>
      </c>
      <c r="D939" s="40" t="s">
        <v>122</v>
      </c>
      <c r="E939" s="36" t="s">
        <v>1057</v>
      </c>
      <c r="F939" s="41">
        <v>15</v>
      </c>
      <c r="G939" s="42" t="s">
        <v>2</v>
      </c>
      <c r="H939" s="42">
        <v>180</v>
      </c>
      <c r="I939" s="42">
        <f t="shared" si="15"/>
        <v>2700</v>
      </c>
      <c r="J939" s="42" t="s">
        <v>935</v>
      </c>
      <c r="K939" s="330"/>
      <c r="L939" s="185"/>
    </row>
    <row r="940" spans="1:12" s="3" customFormat="1" ht="18" customHeight="1" x14ac:dyDescent="0.3">
      <c r="A940" s="57">
        <v>45439</v>
      </c>
      <c r="B940" s="53">
        <v>23427</v>
      </c>
      <c r="C940" s="387" t="s">
        <v>104</v>
      </c>
      <c r="D940" s="53" t="s">
        <v>175</v>
      </c>
      <c r="E940" s="53" t="s">
        <v>1058</v>
      </c>
      <c r="F940" s="54">
        <v>44</v>
      </c>
      <c r="G940" s="54" t="s">
        <v>6</v>
      </c>
      <c r="H940" s="54">
        <v>6</v>
      </c>
      <c r="I940" s="54">
        <f t="shared" si="15"/>
        <v>264</v>
      </c>
      <c r="J940" s="54" t="s">
        <v>935</v>
      </c>
      <c r="K940" s="192"/>
      <c r="L940" s="187"/>
    </row>
    <row r="941" spans="1:12" ht="18" customHeight="1" x14ac:dyDescent="0.3">
      <c r="A941" s="64">
        <v>45439</v>
      </c>
      <c r="B941" s="52">
        <v>23428</v>
      </c>
      <c r="C941" s="337" t="s">
        <v>1059</v>
      </c>
      <c r="D941" s="52" t="s">
        <v>89</v>
      </c>
      <c r="E941" s="52" t="s">
        <v>445</v>
      </c>
      <c r="F941" s="451">
        <v>20</v>
      </c>
      <c r="G941" s="451" t="s">
        <v>6</v>
      </c>
      <c r="H941" s="451">
        <v>90</v>
      </c>
      <c r="I941" s="42">
        <f t="shared" si="15"/>
        <v>1800</v>
      </c>
      <c r="J941" s="43" t="s">
        <v>935</v>
      </c>
      <c r="K941" s="52"/>
      <c r="L941" s="52"/>
    </row>
    <row r="942" spans="1:12" ht="18" customHeight="1" x14ac:dyDescent="0.3">
      <c r="A942" s="64">
        <v>45440</v>
      </c>
      <c r="B942" s="52">
        <v>23459</v>
      </c>
      <c r="C942" s="452" t="s">
        <v>23</v>
      </c>
      <c r="D942" s="452" t="s">
        <v>76</v>
      </c>
      <c r="E942" s="452" t="s">
        <v>1060</v>
      </c>
      <c r="F942" s="453">
        <v>15</v>
      </c>
      <c r="G942" s="451" t="s">
        <v>6</v>
      </c>
      <c r="H942" s="451">
        <f>3.15*8.4+6</f>
        <v>32.46</v>
      </c>
      <c r="I942" s="42">
        <f t="shared" si="15"/>
        <v>486.90000000000003</v>
      </c>
      <c r="J942" s="43" t="s">
        <v>935</v>
      </c>
      <c r="K942" s="213">
        <v>11</v>
      </c>
      <c r="L942" s="52"/>
    </row>
    <row r="943" spans="1:12" ht="18" customHeight="1" x14ac:dyDescent="0.3">
      <c r="A943" s="49">
        <v>45440</v>
      </c>
      <c r="B943" s="48">
        <v>23430</v>
      </c>
      <c r="C943" s="116" t="s">
        <v>116</v>
      </c>
      <c r="D943" s="40" t="s">
        <v>31</v>
      </c>
      <c r="E943" s="40" t="s">
        <v>110</v>
      </c>
      <c r="F943" s="41">
        <v>3</v>
      </c>
      <c r="G943" s="42" t="s">
        <v>0</v>
      </c>
      <c r="H943" s="42">
        <v>235</v>
      </c>
      <c r="I943" s="42">
        <f t="shared" si="15"/>
        <v>705</v>
      </c>
      <c r="J943" s="42" t="s">
        <v>935</v>
      </c>
      <c r="K943" s="190">
        <v>65</v>
      </c>
      <c r="L943" s="184" t="s">
        <v>938</v>
      </c>
    </row>
    <row r="944" spans="1:12" ht="18" customHeight="1" x14ac:dyDescent="0.3">
      <c r="A944" s="49">
        <v>45440</v>
      </c>
      <c r="B944" s="48"/>
      <c r="C944" s="116" t="s">
        <v>116</v>
      </c>
      <c r="D944" s="40" t="s">
        <v>1003</v>
      </c>
      <c r="E944" s="40" t="s">
        <v>123</v>
      </c>
      <c r="F944" s="41">
        <v>10.4</v>
      </c>
      <c r="G944" s="42" t="s">
        <v>2</v>
      </c>
      <c r="H944" s="42">
        <v>167.5</v>
      </c>
      <c r="I944" s="42">
        <f t="shared" si="15"/>
        <v>1742</v>
      </c>
      <c r="J944" s="41" t="s">
        <v>935</v>
      </c>
      <c r="K944" s="192"/>
      <c r="L944" s="188"/>
    </row>
    <row r="945" spans="1:12" ht="18" customHeight="1" x14ac:dyDescent="0.3">
      <c r="A945" s="49">
        <v>45440</v>
      </c>
      <c r="B945" s="48">
        <v>23434</v>
      </c>
      <c r="C945" s="12" t="s">
        <v>1061</v>
      </c>
      <c r="D945" s="40" t="s">
        <v>31</v>
      </c>
      <c r="E945" s="290" t="s">
        <v>110</v>
      </c>
      <c r="F945" s="41">
        <v>10</v>
      </c>
      <c r="G945" s="42" t="s">
        <v>0</v>
      </c>
      <c r="H945" s="42">
        <v>235</v>
      </c>
      <c r="I945" s="42">
        <f t="shared" si="15"/>
        <v>2350</v>
      </c>
      <c r="J945" s="42" t="s">
        <v>935</v>
      </c>
      <c r="K945" s="190">
        <v>120</v>
      </c>
      <c r="L945" s="183"/>
    </row>
    <row r="946" spans="1:12" ht="18" customHeight="1" x14ac:dyDescent="0.3">
      <c r="A946" s="49">
        <v>45440</v>
      </c>
      <c r="B946" s="48">
        <v>23434</v>
      </c>
      <c r="C946" s="44" t="s">
        <v>26</v>
      </c>
      <c r="D946" s="44" t="s">
        <v>84</v>
      </c>
      <c r="E946" s="44" t="s">
        <v>339</v>
      </c>
      <c r="F946" s="56">
        <v>7.5</v>
      </c>
      <c r="G946" s="56" t="s">
        <v>48</v>
      </c>
      <c r="H946" s="56">
        <v>397.8</v>
      </c>
      <c r="I946" s="42">
        <f t="shared" si="15"/>
        <v>2983.5</v>
      </c>
      <c r="J946" s="42" t="s">
        <v>935</v>
      </c>
      <c r="K946" s="330"/>
      <c r="L946" s="185"/>
    </row>
    <row r="947" spans="1:12" ht="18" customHeight="1" x14ac:dyDescent="0.3">
      <c r="A947" s="49">
        <v>45440</v>
      </c>
      <c r="B947" s="48"/>
      <c r="C947" s="44" t="s">
        <v>26</v>
      </c>
      <c r="D947" s="44" t="s">
        <v>1048</v>
      </c>
      <c r="E947" s="44" t="s">
        <v>339</v>
      </c>
      <c r="F947" s="56">
        <v>7.5</v>
      </c>
      <c r="G947" s="56" t="s">
        <v>48</v>
      </c>
      <c r="H947" s="56">
        <v>397.8</v>
      </c>
      <c r="I947" s="42">
        <f t="shared" si="15"/>
        <v>2983.5</v>
      </c>
      <c r="J947" s="42" t="s">
        <v>935</v>
      </c>
      <c r="K947" s="192"/>
      <c r="L947" s="187"/>
    </row>
    <row r="948" spans="1:12" ht="18" customHeight="1" x14ac:dyDescent="0.3">
      <c r="A948" s="49">
        <v>45440</v>
      </c>
      <c r="B948" s="48">
        <v>23435</v>
      </c>
      <c r="C948" s="12" t="s">
        <v>1062</v>
      </c>
      <c r="D948" s="44" t="s">
        <v>217</v>
      </c>
      <c r="E948" s="44" t="s">
        <v>1063</v>
      </c>
      <c r="F948" s="41">
        <v>31</v>
      </c>
      <c r="G948" s="42" t="s">
        <v>6</v>
      </c>
      <c r="H948" s="42">
        <f>5.35*26</f>
        <v>139.1</v>
      </c>
      <c r="I948" s="42">
        <f t="shared" si="15"/>
        <v>4312.0999999999995</v>
      </c>
      <c r="J948" s="42" t="s">
        <v>935</v>
      </c>
      <c r="K948" s="202">
        <v>42</v>
      </c>
      <c r="L948" s="12"/>
    </row>
    <row r="949" spans="1:12" ht="18" customHeight="1" x14ac:dyDescent="0.3">
      <c r="A949" s="49">
        <v>45441</v>
      </c>
      <c r="B949" s="48">
        <v>23436</v>
      </c>
      <c r="C949" s="44" t="s">
        <v>410</v>
      </c>
      <c r="D949" s="36" t="s">
        <v>89</v>
      </c>
      <c r="E949" s="36" t="s">
        <v>777</v>
      </c>
      <c r="F949" s="41">
        <v>4</v>
      </c>
      <c r="G949" s="41" t="s">
        <v>6</v>
      </c>
      <c r="H949" s="41">
        <v>90</v>
      </c>
      <c r="I949" s="42">
        <f t="shared" si="15"/>
        <v>360</v>
      </c>
      <c r="J949" s="42" t="s">
        <v>935</v>
      </c>
      <c r="K949" s="202">
        <v>10</v>
      </c>
      <c r="L949" s="305" t="s">
        <v>938</v>
      </c>
    </row>
    <row r="950" spans="1:12" ht="18" customHeight="1" x14ac:dyDescent="0.3">
      <c r="A950" s="49">
        <v>45441</v>
      </c>
      <c r="B950" s="48">
        <v>23437</v>
      </c>
      <c r="D950" s="40" t="s">
        <v>122</v>
      </c>
      <c r="E950" s="44" t="s">
        <v>1064</v>
      </c>
      <c r="F950" s="56">
        <v>15</v>
      </c>
      <c r="G950" s="56" t="s">
        <v>48</v>
      </c>
      <c r="H950" s="56">
        <v>167.5</v>
      </c>
      <c r="I950" s="42">
        <f t="shared" si="15"/>
        <v>2512.5</v>
      </c>
      <c r="J950" s="42" t="s">
        <v>935</v>
      </c>
      <c r="K950" s="202">
        <v>150</v>
      </c>
      <c r="L950" s="14" t="s">
        <v>939</v>
      </c>
    </row>
    <row r="951" spans="1:12" ht="18" customHeight="1" x14ac:dyDescent="0.3">
      <c r="A951" s="49">
        <v>45441</v>
      </c>
      <c r="B951" s="48"/>
      <c r="C951" s="12" t="s">
        <v>68</v>
      </c>
      <c r="D951" s="36" t="s">
        <v>135</v>
      </c>
      <c r="E951" s="36" t="s">
        <v>366</v>
      </c>
      <c r="F951" s="78">
        <v>1</v>
      </c>
      <c r="G951" s="79" t="s">
        <v>13</v>
      </c>
      <c r="H951" s="216">
        <v>825</v>
      </c>
      <c r="I951" s="42">
        <f t="shared" si="15"/>
        <v>825</v>
      </c>
      <c r="J951" s="42" t="s">
        <v>935</v>
      </c>
      <c r="K951" s="202">
        <v>33</v>
      </c>
      <c r="L951" s="312" t="s">
        <v>936</v>
      </c>
    </row>
    <row r="952" spans="1:12" ht="18" customHeight="1" x14ac:dyDescent="0.3">
      <c r="A952" s="49">
        <v>45441</v>
      </c>
      <c r="B952" s="48">
        <v>23438</v>
      </c>
      <c r="C952" s="228" t="s">
        <v>309</v>
      </c>
      <c r="D952" s="36" t="s">
        <v>31</v>
      </c>
      <c r="E952" s="36" t="s">
        <v>110</v>
      </c>
      <c r="F952" s="78">
        <v>1</v>
      </c>
      <c r="G952" s="79" t="s">
        <v>0</v>
      </c>
      <c r="H952" s="216">
        <v>235</v>
      </c>
      <c r="I952" s="42">
        <f t="shared" si="15"/>
        <v>235</v>
      </c>
      <c r="J952" s="43" t="s">
        <v>940</v>
      </c>
      <c r="K952" s="202">
        <v>0</v>
      </c>
      <c r="L952" s="14" t="s">
        <v>937</v>
      </c>
    </row>
    <row r="953" spans="1:12" ht="18" customHeight="1" x14ac:dyDescent="0.3">
      <c r="A953" s="49">
        <v>45441</v>
      </c>
      <c r="B953" s="48">
        <v>34439</v>
      </c>
      <c r="C953" s="44" t="s">
        <v>410</v>
      </c>
      <c r="D953" s="36" t="s">
        <v>89</v>
      </c>
      <c r="E953" s="36" t="s">
        <v>777</v>
      </c>
      <c r="F953" s="41">
        <v>4</v>
      </c>
      <c r="G953" s="41" t="s">
        <v>6</v>
      </c>
      <c r="H953" s="41">
        <v>90</v>
      </c>
      <c r="I953" s="42">
        <f t="shared" si="15"/>
        <v>360</v>
      </c>
      <c r="J953" s="42" t="s">
        <v>935</v>
      </c>
      <c r="K953" s="36"/>
      <c r="L953" s="12"/>
    </row>
    <row r="954" spans="1:12" ht="18" customHeight="1" x14ac:dyDescent="0.3">
      <c r="A954" s="49">
        <v>45442</v>
      </c>
      <c r="B954" s="48">
        <v>23442</v>
      </c>
      <c r="C954" s="40" t="s">
        <v>173</v>
      </c>
      <c r="D954" s="40" t="s">
        <v>268</v>
      </c>
      <c r="E954" s="40" t="s">
        <v>1065</v>
      </c>
      <c r="F954" s="41">
        <v>12</v>
      </c>
      <c r="G954" s="42" t="s">
        <v>6</v>
      </c>
      <c r="H954" s="42">
        <v>56.4</v>
      </c>
      <c r="I954" s="42">
        <f t="shared" si="15"/>
        <v>676.8</v>
      </c>
      <c r="J954" s="42" t="s">
        <v>935</v>
      </c>
      <c r="K954" s="202">
        <v>9</v>
      </c>
      <c r="L954" s="305" t="s">
        <v>938</v>
      </c>
    </row>
    <row r="955" spans="1:12" ht="18" customHeight="1" x14ac:dyDescent="0.3">
      <c r="A955" s="64">
        <v>45442</v>
      </c>
      <c r="B955" s="52"/>
      <c r="C955" s="52" t="s">
        <v>1066</v>
      </c>
      <c r="D955" s="52" t="s">
        <v>1003</v>
      </c>
      <c r="E955" s="52" t="s">
        <v>339</v>
      </c>
      <c r="F955" s="43">
        <v>7.5</v>
      </c>
      <c r="G955" s="43" t="s">
        <v>2</v>
      </c>
      <c r="H955" s="43">
        <v>180</v>
      </c>
      <c r="I955" s="42">
        <f t="shared" si="15"/>
        <v>1350</v>
      </c>
      <c r="J955" s="43" t="s">
        <v>935</v>
      </c>
      <c r="K955" s="213">
        <v>80</v>
      </c>
      <c r="L955" s="23" t="s">
        <v>939</v>
      </c>
    </row>
    <row r="956" spans="1:12" ht="18" customHeight="1" x14ac:dyDescent="0.3">
      <c r="A956" s="49">
        <v>45442</v>
      </c>
      <c r="B956" s="12"/>
      <c r="C956" s="44" t="s">
        <v>35</v>
      </c>
      <c r="D956" s="40" t="s">
        <v>1067</v>
      </c>
      <c r="E956" s="40" t="s">
        <v>133</v>
      </c>
      <c r="F956" s="41">
        <v>5</v>
      </c>
      <c r="G956" s="42" t="s">
        <v>13</v>
      </c>
      <c r="H956" s="42">
        <v>825</v>
      </c>
      <c r="I956" s="42">
        <f t="shared" si="15"/>
        <v>4125</v>
      </c>
      <c r="J956" s="42" t="s">
        <v>935</v>
      </c>
      <c r="K956" s="202">
        <v>110</v>
      </c>
      <c r="L956" s="14" t="s">
        <v>939</v>
      </c>
    </row>
    <row r="957" spans="1:12" ht="18" customHeight="1" x14ac:dyDescent="0.3">
      <c r="A957" s="49">
        <v>45443</v>
      </c>
      <c r="B957" s="52"/>
      <c r="C957" s="12" t="s">
        <v>15</v>
      </c>
      <c r="D957" s="36" t="s">
        <v>386</v>
      </c>
      <c r="E957" s="12" t="s">
        <v>110</v>
      </c>
      <c r="F957" s="41">
        <v>1</v>
      </c>
      <c r="G957" s="41" t="s">
        <v>0</v>
      </c>
      <c r="H957" s="41">
        <v>140</v>
      </c>
      <c r="I957" s="42">
        <f t="shared" si="15"/>
        <v>140</v>
      </c>
      <c r="J957" s="42" t="s">
        <v>935</v>
      </c>
      <c r="K957" s="202"/>
      <c r="L957" s="327" t="s">
        <v>947</v>
      </c>
    </row>
    <row r="958" spans="1:12" ht="18" customHeight="1" x14ac:dyDescent="0.3">
      <c r="A958" s="49">
        <v>45443</v>
      </c>
      <c r="B958" s="48">
        <v>23446</v>
      </c>
      <c r="C958" s="44" t="s">
        <v>297</v>
      </c>
      <c r="D958" s="44" t="s">
        <v>1068</v>
      </c>
      <c r="E958" s="44" t="s">
        <v>221</v>
      </c>
      <c r="F958" s="41">
        <v>1</v>
      </c>
      <c r="G958" s="42" t="s">
        <v>3</v>
      </c>
      <c r="H958" s="42">
        <v>730</v>
      </c>
      <c r="I958" s="42">
        <f t="shared" si="15"/>
        <v>730</v>
      </c>
      <c r="J958" s="43" t="s">
        <v>940</v>
      </c>
      <c r="K958" s="202">
        <v>0</v>
      </c>
      <c r="L958" s="14" t="s">
        <v>937</v>
      </c>
    </row>
    <row r="959" spans="1:12" ht="18" customHeight="1" x14ac:dyDescent="0.3">
      <c r="A959" s="49">
        <v>45443</v>
      </c>
      <c r="B959" s="48">
        <v>23447</v>
      </c>
      <c r="C959" s="73" t="s">
        <v>1069</v>
      </c>
      <c r="D959" s="40" t="s">
        <v>36</v>
      </c>
      <c r="E959" s="40" t="s">
        <v>311</v>
      </c>
      <c r="F959" s="42">
        <v>1</v>
      </c>
      <c r="G959" s="42" t="s">
        <v>20</v>
      </c>
      <c r="H959" s="42">
        <v>1147.5</v>
      </c>
      <c r="I959" s="42">
        <f t="shared" si="15"/>
        <v>1147.5</v>
      </c>
      <c r="J959" s="326" t="s">
        <v>940</v>
      </c>
      <c r="K959" s="202">
        <v>0</v>
      </c>
      <c r="L959" s="14" t="s">
        <v>937</v>
      </c>
    </row>
    <row r="960" spans="1:12" ht="18" customHeight="1" x14ac:dyDescent="0.3">
      <c r="A960" s="49">
        <v>45443</v>
      </c>
      <c r="B960" s="48">
        <v>23448</v>
      </c>
      <c r="C960" s="73" t="s">
        <v>1070</v>
      </c>
      <c r="D960" s="40" t="s">
        <v>36</v>
      </c>
      <c r="E960" s="40" t="s">
        <v>311</v>
      </c>
      <c r="F960" s="42">
        <v>1</v>
      </c>
      <c r="G960" s="42" t="s">
        <v>20</v>
      </c>
      <c r="H960" s="42">
        <v>1147.5</v>
      </c>
      <c r="I960" s="42">
        <f t="shared" si="15"/>
        <v>1147.5</v>
      </c>
      <c r="J960" s="326" t="s">
        <v>940</v>
      </c>
      <c r="K960" s="202">
        <v>0</v>
      </c>
      <c r="L960" s="14" t="s">
        <v>937</v>
      </c>
    </row>
    <row r="961" spans="1:12" ht="18" customHeight="1" x14ac:dyDescent="0.3">
      <c r="A961" s="49">
        <v>45443</v>
      </c>
      <c r="B961" s="48">
        <v>23448</v>
      </c>
      <c r="C961" s="73" t="s">
        <v>1070</v>
      </c>
      <c r="D961" s="40" t="s">
        <v>172</v>
      </c>
      <c r="E961" s="421" t="s">
        <v>285</v>
      </c>
      <c r="F961" s="41">
        <v>20</v>
      </c>
      <c r="G961" s="42" t="s">
        <v>29</v>
      </c>
      <c r="H961" s="42">
        <v>87</v>
      </c>
      <c r="I961" s="42">
        <f t="shared" si="15"/>
        <v>1740</v>
      </c>
      <c r="J961" s="43" t="s">
        <v>940</v>
      </c>
      <c r="K961" s="202">
        <v>0</v>
      </c>
      <c r="L961" s="14" t="s">
        <v>937</v>
      </c>
    </row>
    <row r="962" spans="1:12" ht="18" customHeight="1" x14ac:dyDescent="0.3">
      <c r="A962" s="49">
        <v>45443</v>
      </c>
      <c r="B962" s="48">
        <v>23448</v>
      </c>
      <c r="C962" s="73" t="s">
        <v>1070</v>
      </c>
      <c r="D962" s="40" t="s">
        <v>187</v>
      </c>
      <c r="E962" s="421" t="s">
        <v>285</v>
      </c>
      <c r="F962" s="41">
        <v>10</v>
      </c>
      <c r="G962" s="42" t="s">
        <v>29</v>
      </c>
      <c r="H962" s="42">
        <v>83</v>
      </c>
      <c r="I962" s="42">
        <f t="shared" si="15"/>
        <v>830</v>
      </c>
      <c r="J962" s="43" t="s">
        <v>940</v>
      </c>
      <c r="K962" s="202">
        <v>0</v>
      </c>
      <c r="L962" s="14" t="s">
        <v>937</v>
      </c>
    </row>
    <row r="963" spans="1:12" ht="18" customHeight="1" x14ac:dyDescent="0.3">
      <c r="A963" s="49">
        <v>45443</v>
      </c>
      <c r="B963" s="48"/>
      <c r="C963" s="73" t="s">
        <v>1071</v>
      </c>
      <c r="D963" s="53" t="s">
        <v>1072</v>
      </c>
      <c r="E963" s="161" t="s">
        <v>100</v>
      </c>
      <c r="F963" s="442">
        <v>4</v>
      </c>
      <c r="G963" s="291" t="s">
        <v>69</v>
      </c>
      <c r="H963" s="291">
        <v>630</v>
      </c>
      <c r="I963" s="42">
        <f t="shared" si="15"/>
        <v>2520</v>
      </c>
      <c r="J963" s="42" t="s">
        <v>935</v>
      </c>
      <c r="K963" s="36"/>
      <c r="L963" s="12"/>
    </row>
    <row r="964" spans="1:12" ht="18" customHeight="1" x14ac:dyDescent="0.3">
      <c r="A964" s="49">
        <v>45443</v>
      </c>
      <c r="B964" s="48"/>
      <c r="C964" s="73" t="s">
        <v>1073</v>
      </c>
      <c r="D964" s="53" t="s">
        <v>1074</v>
      </c>
      <c r="E964" s="168" t="s">
        <v>961</v>
      </c>
      <c r="F964" s="41">
        <v>10.4</v>
      </c>
      <c r="G964" s="42" t="s">
        <v>2</v>
      </c>
      <c r="H964" s="42">
        <v>180</v>
      </c>
      <c r="I964" s="42">
        <f t="shared" si="15"/>
        <v>1872</v>
      </c>
      <c r="J964" s="42" t="s">
        <v>935</v>
      </c>
      <c r="K964" s="36"/>
      <c r="L964" s="12"/>
    </row>
    <row r="965" spans="1:12" ht="18" customHeight="1" x14ac:dyDescent="0.3">
      <c r="A965" s="49">
        <v>45443</v>
      </c>
      <c r="B965" s="48"/>
      <c r="C965" s="73" t="s">
        <v>1073</v>
      </c>
      <c r="D965" s="53" t="s">
        <v>1075</v>
      </c>
      <c r="E965" s="421" t="s">
        <v>221</v>
      </c>
      <c r="F965" s="41">
        <v>1</v>
      </c>
      <c r="G965" s="42" t="s">
        <v>3</v>
      </c>
      <c r="H965" s="42">
        <v>530</v>
      </c>
      <c r="I965" s="42">
        <f t="shared" si="15"/>
        <v>530</v>
      </c>
      <c r="J965" s="42" t="s">
        <v>935</v>
      </c>
      <c r="K965" s="36"/>
      <c r="L965" s="12"/>
    </row>
    <row r="966" spans="1:12" ht="18" customHeight="1" x14ac:dyDescent="0.3">
      <c r="A966" s="66">
        <v>45443</v>
      </c>
      <c r="B966" s="48">
        <v>23450</v>
      </c>
      <c r="C966" s="44" t="s">
        <v>1076</v>
      </c>
      <c r="D966" s="40" t="s">
        <v>1077</v>
      </c>
      <c r="E966" s="40" t="s">
        <v>128</v>
      </c>
      <c r="F966" s="42">
        <v>1</v>
      </c>
      <c r="G966" s="42" t="s">
        <v>3</v>
      </c>
      <c r="H966" s="42">
        <v>838</v>
      </c>
      <c r="I966" s="42">
        <f t="shared" si="15"/>
        <v>838</v>
      </c>
      <c r="J966" s="42" t="s">
        <v>935</v>
      </c>
      <c r="K966" s="40"/>
      <c r="L966" s="12"/>
    </row>
    <row r="967" spans="1:12" ht="18" customHeight="1" x14ac:dyDescent="0.3">
      <c r="A967" s="49">
        <v>45443</v>
      </c>
      <c r="B967" s="48">
        <v>23450</v>
      </c>
      <c r="C967" s="12" t="s">
        <v>1076</v>
      </c>
      <c r="D967" s="40" t="s">
        <v>167</v>
      </c>
      <c r="E967" s="40" t="s">
        <v>128</v>
      </c>
      <c r="F967" s="41">
        <v>1</v>
      </c>
      <c r="G967" s="42" t="s">
        <v>3</v>
      </c>
      <c r="H967" s="42">
        <v>838</v>
      </c>
      <c r="I967" s="42">
        <f t="shared" si="15"/>
        <v>838</v>
      </c>
      <c r="J967" s="42" t="s">
        <v>935</v>
      </c>
      <c r="K967" s="36"/>
      <c r="L967" s="12"/>
    </row>
    <row r="968" spans="1:12" ht="18" customHeight="1" x14ac:dyDescent="0.3">
      <c r="A968" s="49">
        <v>45443</v>
      </c>
      <c r="B968" s="48">
        <v>23451</v>
      </c>
      <c r="C968" s="73" t="s">
        <v>173</v>
      </c>
      <c r="D968" s="12" t="s">
        <v>174</v>
      </c>
      <c r="E968" s="40" t="s">
        <v>1078</v>
      </c>
      <c r="F968" s="41">
        <v>1</v>
      </c>
      <c r="G968" s="42" t="s">
        <v>6</v>
      </c>
      <c r="H968" s="42">
        <v>44.2</v>
      </c>
      <c r="I968" s="42">
        <f t="shared" si="15"/>
        <v>44.2</v>
      </c>
      <c r="J968" s="42" t="s">
        <v>935</v>
      </c>
      <c r="K968" s="36"/>
      <c r="L968" s="12"/>
    </row>
    <row r="969" spans="1:12" ht="18" customHeight="1" x14ac:dyDescent="0.3">
      <c r="A969" s="49">
        <v>45443</v>
      </c>
      <c r="B969" s="36"/>
      <c r="C969" s="12" t="s">
        <v>421</v>
      </c>
      <c r="D969" s="40" t="s">
        <v>1003</v>
      </c>
      <c r="E969" s="40" t="s">
        <v>240</v>
      </c>
      <c r="F969" s="41">
        <v>15.2</v>
      </c>
      <c r="G969" s="42" t="s">
        <v>2</v>
      </c>
      <c r="H969" s="42">
        <v>180</v>
      </c>
      <c r="I969" s="42">
        <f t="shared" si="15"/>
        <v>2736</v>
      </c>
      <c r="J969" s="42" t="s">
        <v>935</v>
      </c>
      <c r="K969" s="247"/>
      <c r="L969" s="12"/>
    </row>
    <row r="970" spans="1:12" ht="18" customHeight="1" x14ac:dyDescent="0.3">
      <c r="A970" s="49">
        <v>45443</v>
      </c>
      <c r="B970" s="48">
        <v>23452</v>
      </c>
      <c r="C970" s="12" t="s">
        <v>74</v>
      </c>
      <c r="D970" s="40" t="s">
        <v>36</v>
      </c>
      <c r="E970" s="40" t="s">
        <v>311</v>
      </c>
      <c r="F970" s="42">
        <v>1</v>
      </c>
      <c r="G970" s="42" t="s">
        <v>20</v>
      </c>
      <c r="H970" s="42">
        <v>1147.5</v>
      </c>
      <c r="I970" s="42">
        <f t="shared" si="15"/>
        <v>1147.5</v>
      </c>
      <c r="J970" s="42" t="s">
        <v>935</v>
      </c>
      <c r="K970" s="36"/>
      <c r="L970" s="12"/>
    </row>
    <row r="971" spans="1:12" ht="18" customHeight="1" x14ac:dyDescent="0.3">
      <c r="A971" s="49">
        <v>45443</v>
      </c>
      <c r="B971" s="48">
        <v>23453</v>
      </c>
      <c r="C971" s="73" t="s">
        <v>286</v>
      </c>
      <c r="D971" s="36" t="s">
        <v>194</v>
      </c>
      <c r="E971" s="36" t="s">
        <v>1079</v>
      </c>
      <c r="F971" s="41">
        <v>33</v>
      </c>
      <c r="G971" s="41" t="s">
        <v>4</v>
      </c>
      <c r="H971" s="41">
        <f>4.51*26</f>
        <v>117.25999999999999</v>
      </c>
      <c r="I971" s="42">
        <f t="shared" si="15"/>
        <v>3869.58</v>
      </c>
      <c r="J971" s="42" t="s">
        <v>935</v>
      </c>
      <c r="K971" s="40"/>
      <c r="L971" s="12"/>
    </row>
    <row r="972" spans="1:12" ht="18" customHeight="1" x14ac:dyDescent="0.3">
      <c r="A972" s="49">
        <v>45443</v>
      </c>
      <c r="B972" s="48">
        <v>23453</v>
      </c>
      <c r="C972" s="73" t="s">
        <v>286</v>
      </c>
      <c r="D972" s="36" t="s">
        <v>194</v>
      </c>
      <c r="E972" s="36" t="s">
        <v>1080</v>
      </c>
      <c r="F972" s="41">
        <v>33</v>
      </c>
      <c r="G972" s="41" t="s">
        <v>4</v>
      </c>
      <c r="H972" s="41">
        <f>5.29*26</f>
        <v>137.54</v>
      </c>
      <c r="I972" s="42">
        <f t="shared" si="15"/>
        <v>4538.82</v>
      </c>
      <c r="J972" s="42" t="s">
        <v>935</v>
      </c>
      <c r="K972" s="40"/>
      <c r="L972" s="12"/>
    </row>
    <row r="973" spans="1:12" ht="18" customHeight="1" x14ac:dyDescent="0.3">
      <c r="A973" s="49">
        <v>45443</v>
      </c>
      <c r="B973" s="48">
        <v>23453</v>
      </c>
      <c r="C973" s="73" t="s">
        <v>286</v>
      </c>
      <c r="D973" s="36" t="s">
        <v>194</v>
      </c>
      <c r="E973" s="36" t="s">
        <v>1081</v>
      </c>
      <c r="F973" s="41">
        <v>33</v>
      </c>
      <c r="G973" s="41" t="s">
        <v>4</v>
      </c>
      <c r="H973" s="41">
        <f>4.16*26</f>
        <v>108.16</v>
      </c>
      <c r="I973" s="42">
        <f t="shared" si="15"/>
        <v>3569.2799999999997</v>
      </c>
      <c r="J973" s="42" t="s">
        <v>935</v>
      </c>
      <c r="K973" s="40"/>
      <c r="L973" s="12"/>
    </row>
    <row r="974" spans="1:12" ht="18" customHeight="1" x14ac:dyDescent="0.3">
      <c r="A974" s="49">
        <v>45443</v>
      </c>
      <c r="B974" s="48">
        <v>23453</v>
      </c>
      <c r="C974" s="73" t="s">
        <v>286</v>
      </c>
      <c r="D974" s="36" t="s">
        <v>974</v>
      </c>
      <c r="E974" s="36" t="s">
        <v>1082</v>
      </c>
      <c r="F974" s="41">
        <v>40</v>
      </c>
      <c r="G974" s="41" t="s">
        <v>4</v>
      </c>
      <c r="H974" s="335">
        <f>6.27*12.68+10</f>
        <v>89.503599999999992</v>
      </c>
      <c r="I974" s="42">
        <f t="shared" si="15"/>
        <v>3580.1439999999998</v>
      </c>
      <c r="J974" s="42" t="s">
        <v>935</v>
      </c>
      <c r="K974" s="40"/>
      <c r="L974" s="12"/>
    </row>
    <row r="975" spans="1:12" ht="18" customHeight="1" x14ac:dyDescent="0.3">
      <c r="A975" s="49">
        <v>45443</v>
      </c>
      <c r="B975" s="48"/>
      <c r="C975" s="73" t="s">
        <v>286</v>
      </c>
      <c r="D975" s="36" t="s">
        <v>891</v>
      </c>
      <c r="E975" s="36" t="s">
        <v>1083</v>
      </c>
      <c r="F975" s="41">
        <v>33</v>
      </c>
      <c r="G975" s="41" t="s">
        <v>4</v>
      </c>
      <c r="H975" s="41">
        <v>20</v>
      </c>
      <c r="I975" s="42">
        <f t="shared" si="15"/>
        <v>660</v>
      </c>
      <c r="J975" s="42" t="s">
        <v>935</v>
      </c>
      <c r="K975" s="40"/>
      <c r="L975" s="12"/>
    </row>
  </sheetData>
  <autoFilter ref="A1:L788" xr:uid="{3AD35454-875F-4E50-BA37-CA73A8088059}"/>
  <mergeCells count="332">
    <mergeCell ref="L713:L719"/>
    <mergeCell ref="K713:K719"/>
    <mergeCell ref="L709:L710"/>
    <mergeCell ref="K709:K710"/>
    <mergeCell ref="K943:K944"/>
    <mergeCell ref="L943:L944"/>
    <mergeCell ref="K945:K947"/>
    <mergeCell ref="L945:L947"/>
    <mergeCell ref="L889:L896"/>
    <mergeCell ref="K900:K901"/>
    <mergeCell ref="K897:K899"/>
    <mergeCell ref="K903:K905"/>
    <mergeCell ref="K906:K908"/>
    <mergeCell ref="K909:K910"/>
    <mergeCell ref="K938:K940"/>
    <mergeCell ref="L938:L940"/>
    <mergeCell ref="M888:V888"/>
    <mergeCell ref="M898:V898"/>
    <mergeCell ref="K878:K879"/>
    <mergeCell ref="L878:L879"/>
    <mergeCell ref="K886:K887"/>
    <mergeCell ref="L886:L887"/>
    <mergeCell ref="K888:K896"/>
    <mergeCell ref="K853:K854"/>
    <mergeCell ref="L853:L854"/>
    <mergeCell ref="K863:K868"/>
    <mergeCell ref="L863:L868"/>
    <mergeCell ref="K869:K870"/>
    <mergeCell ref="L869:L870"/>
    <mergeCell ref="K840:K841"/>
    <mergeCell ref="L840:L841"/>
    <mergeCell ref="K845:K846"/>
    <mergeCell ref="L845:L846"/>
    <mergeCell ref="K849:K850"/>
    <mergeCell ref="L849:L850"/>
    <mergeCell ref="K827:K828"/>
    <mergeCell ref="L827:L828"/>
    <mergeCell ref="K832:K833"/>
    <mergeCell ref="L832:L833"/>
    <mergeCell ref="K834:K835"/>
    <mergeCell ref="L834:L835"/>
    <mergeCell ref="K810:K816"/>
    <mergeCell ref="L810:L816"/>
    <mergeCell ref="K818:K819"/>
    <mergeCell ref="L818:L819"/>
    <mergeCell ref="K823:K824"/>
    <mergeCell ref="L823:L824"/>
    <mergeCell ref="K785:K786"/>
    <mergeCell ref="L785:L786"/>
    <mergeCell ref="K792:K800"/>
    <mergeCell ref="L792:L800"/>
    <mergeCell ref="K802:K804"/>
    <mergeCell ref="L802:L804"/>
    <mergeCell ref="K766:K767"/>
    <mergeCell ref="L766:L767"/>
    <mergeCell ref="K769:K770"/>
    <mergeCell ref="L769:L770"/>
    <mergeCell ref="K776:K780"/>
    <mergeCell ref="L776:L780"/>
    <mergeCell ref="K751:K755"/>
    <mergeCell ref="L751:L755"/>
    <mergeCell ref="K756:K758"/>
    <mergeCell ref="L756:L758"/>
    <mergeCell ref="K761:K764"/>
    <mergeCell ref="L761:L764"/>
    <mergeCell ref="K745:K746"/>
    <mergeCell ref="L745:L746"/>
    <mergeCell ref="K747:K748"/>
    <mergeCell ref="L747:L748"/>
    <mergeCell ref="K749:K750"/>
    <mergeCell ref="L749:L750"/>
    <mergeCell ref="K724:K725"/>
    <mergeCell ref="L724:L725"/>
    <mergeCell ref="K727:K728"/>
    <mergeCell ref="L727:L728"/>
    <mergeCell ref="M727:V727"/>
    <mergeCell ref="M707:V707"/>
    <mergeCell ref="K690:K696"/>
    <mergeCell ref="L690:L696"/>
    <mergeCell ref="K704:K705"/>
    <mergeCell ref="L704:L705"/>
    <mergeCell ref="K707:K708"/>
    <mergeCell ref="L707:L708"/>
    <mergeCell ref="K675:K676"/>
    <mergeCell ref="L675:L676"/>
    <mergeCell ref="K677:K684"/>
    <mergeCell ref="L677:L684"/>
    <mergeCell ref="K688:K689"/>
    <mergeCell ref="L688:L689"/>
    <mergeCell ref="K653:K657"/>
    <mergeCell ref="L653:L657"/>
    <mergeCell ref="K660:K661"/>
    <mergeCell ref="L660:L661"/>
    <mergeCell ref="K666:K668"/>
    <mergeCell ref="L666:L668"/>
    <mergeCell ref="K639:K643"/>
    <mergeCell ref="L639:L643"/>
    <mergeCell ref="K645:K646"/>
    <mergeCell ref="L645:L646"/>
    <mergeCell ref="K648:K652"/>
    <mergeCell ref="L648:L652"/>
    <mergeCell ref="K606:K609"/>
    <mergeCell ref="L606:L609"/>
    <mergeCell ref="K611:K612"/>
    <mergeCell ref="L611:L612"/>
    <mergeCell ref="K620:K632"/>
    <mergeCell ref="L620:L632"/>
    <mergeCell ref="K587:K589"/>
    <mergeCell ref="L587:L589"/>
    <mergeCell ref="K602:K603"/>
    <mergeCell ref="L602:L603"/>
    <mergeCell ref="K604:K605"/>
    <mergeCell ref="L604:L605"/>
    <mergeCell ref="K569:K571"/>
    <mergeCell ref="L569:L571"/>
    <mergeCell ref="K573:K574"/>
    <mergeCell ref="L573:L574"/>
    <mergeCell ref="K585:K586"/>
    <mergeCell ref="L585:L586"/>
    <mergeCell ref="K557:K558"/>
    <mergeCell ref="L557:L558"/>
    <mergeCell ref="K564:K565"/>
    <mergeCell ref="L564:L565"/>
    <mergeCell ref="K567:K568"/>
    <mergeCell ref="L567:L568"/>
    <mergeCell ref="K538:K539"/>
    <mergeCell ref="L538:L539"/>
    <mergeCell ref="K540:K549"/>
    <mergeCell ref="L540:L549"/>
    <mergeCell ref="K550:K551"/>
    <mergeCell ref="L550:L551"/>
    <mergeCell ref="K513:K514"/>
    <mergeCell ref="L513:L514"/>
    <mergeCell ref="K523:K525"/>
    <mergeCell ref="L523:L525"/>
    <mergeCell ref="K531:K532"/>
    <mergeCell ref="L531:L532"/>
    <mergeCell ref="K494:K497"/>
    <mergeCell ref="L494:L497"/>
    <mergeCell ref="K499:K500"/>
    <mergeCell ref="L499:L500"/>
    <mergeCell ref="K507:K509"/>
    <mergeCell ref="L507:L509"/>
    <mergeCell ref="K479:K480"/>
    <mergeCell ref="L479:L480"/>
    <mergeCell ref="K483:K489"/>
    <mergeCell ref="L483:L489"/>
    <mergeCell ref="K492:K493"/>
    <mergeCell ref="L492:L493"/>
    <mergeCell ref="K461:K464"/>
    <mergeCell ref="L461:L464"/>
    <mergeCell ref="K470:K472"/>
    <mergeCell ref="L470:L472"/>
    <mergeCell ref="K475:K476"/>
    <mergeCell ref="L475:L476"/>
    <mergeCell ref="K442:K443"/>
    <mergeCell ref="L442:L443"/>
    <mergeCell ref="K446:K447"/>
    <mergeCell ref="L446:L447"/>
    <mergeCell ref="K452:K456"/>
    <mergeCell ref="L452:L456"/>
    <mergeCell ref="K431:K433"/>
    <mergeCell ref="L431:L433"/>
    <mergeCell ref="K435:K437"/>
    <mergeCell ref="L435:L437"/>
    <mergeCell ref="K439:K440"/>
    <mergeCell ref="L439:L440"/>
    <mergeCell ref="K413:K414"/>
    <mergeCell ref="L413:L414"/>
    <mergeCell ref="K427:K428"/>
    <mergeCell ref="L427:L428"/>
    <mergeCell ref="K429:K430"/>
    <mergeCell ref="L429:L430"/>
    <mergeCell ref="K392:K394"/>
    <mergeCell ref="L392:L394"/>
    <mergeCell ref="K400:K402"/>
    <mergeCell ref="L400:L402"/>
    <mergeCell ref="K408:K410"/>
    <mergeCell ref="L408:L410"/>
    <mergeCell ref="K376:K377"/>
    <mergeCell ref="L376:L377"/>
    <mergeCell ref="K380:K381"/>
    <mergeCell ref="L380:L381"/>
    <mergeCell ref="M390:U390"/>
    <mergeCell ref="K362:K363"/>
    <mergeCell ref="L362:L363"/>
    <mergeCell ref="K364:K365"/>
    <mergeCell ref="L364:L365"/>
    <mergeCell ref="K367:K368"/>
    <mergeCell ref="L367:L368"/>
    <mergeCell ref="K348:K349"/>
    <mergeCell ref="L348:L349"/>
    <mergeCell ref="K351:K356"/>
    <mergeCell ref="L351:L356"/>
    <mergeCell ref="M359:V359"/>
    <mergeCell ref="K333:K334"/>
    <mergeCell ref="L333:L334"/>
    <mergeCell ref="K338:K339"/>
    <mergeCell ref="L338:L339"/>
    <mergeCell ref="K344:K346"/>
    <mergeCell ref="L344:L346"/>
    <mergeCell ref="K309:K310"/>
    <mergeCell ref="L309:L310"/>
    <mergeCell ref="K311:K322"/>
    <mergeCell ref="L311:L322"/>
    <mergeCell ref="K325:K328"/>
    <mergeCell ref="L325:L328"/>
    <mergeCell ref="K297:K298"/>
    <mergeCell ref="L297:L298"/>
    <mergeCell ref="K299:K300"/>
    <mergeCell ref="L299:L300"/>
    <mergeCell ref="K304:K305"/>
    <mergeCell ref="L304:L305"/>
    <mergeCell ref="K277:K279"/>
    <mergeCell ref="L277:L279"/>
    <mergeCell ref="K281:K282"/>
    <mergeCell ref="L281:L282"/>
    <mergeCell ref="K285:K286"/>
    <mergeCell ref="L286:L287"/>
    <mergeCell ref="K287:K288"/>
    <mergeCell ref="K269:K270"/>
    <mergeCell ref="L269:L270"/>
    <mergeCell ref="K271:K272"/>
    <mergeCell ref="L271:L272"/>
    <mergeCell ref="K273:K274"/>
    <mergeCell ref="L273:L274"/>
    <mergeCell ref="K255:K258"/>
    <mergeCell ref="L255:L258"/>
    <mergeCell ref="K259:K260"/>
    <mergeCell ref="L259:L260"/>
    <mergeCell ref="K264:K268"/>
    <mergeCell ref="L264:L268"/>
    <mergeCell ref="K235:K236"/>
    <mergeCell ref="L235:L236"/>
    <mergeCell ref="K240:K241"/>
    <mergeCell ref="L240:L241"/>
    <mergeCell ref="K246:K247"/>
    <mergeCell ref="L246:L247"/>
    <mergeCell ref="K222:K223"/>
    <mergeCell ref="L222:L223"/>
    <mergeCell ref="K226:K227"/>
    <mergeCell ref="L226:L227"/>
    <mergeCell ref="K230:K231"/>
    <mergeCell ref="L230:L231"/>
    <mergeCell ref="K209:K210"/>
    <mergeCell ref="L209:L210"/>
    <mergeCell ref="K211:K213"/>
    <mergeCell ref="L211:L213"/>
    <mergeCell ref="K216:K217"/>
    <mergeCell ref="L216:L217"/>
    <mergeCell ref="K192:K193"/>
    <mergeCell ref="L192:L193"/>
    <mergeCell ref="K200:K202"/>
    <mergeCell ref="L200:L202"/>
    <mergeCell ref="K204:K207"/>
    <mergeCell ref="L204:L207"/>
    <mergeCell ref="K162:K164"/>
    <mergeCell ref="L162:L164"/>
    <mergeCell ref="K165:K166"/>
    <mergeCell ref="L165:L166"/>
    <mergeCell ref="K167:K168"/>
    <mergeCell ref="L167:L168"/>
    <mergeCell ref="K106:K107"/>
    <mergeCell ref="L106:L107"/>
    <mergeCell ref="K117:K120"/>
    <mergeCell ref="L117:L120"/>
    <mergeCell ref="K121:K123"/>
    <mergeCell ref="L121:L123"/>
    <mergeCell ref="K89:K90"/>
    <mergeCell ref="L89:L90"/>
    <mergeCell ref="K94:K96"/>
    <mergeCell ref="L94:L96"/>
    <mergeCell ref="K100:K101"/>
    <mergeCell ref="L100:L101"/>
    <mergeCell ref="K78:K80"/>
    <mergeCell ref="L78:L80"/>
    <mergeCell ref="K82:K83"/>
    <mergeCell ref="L82:L83"/>
    <mergeCell ref="K85:K86"/>
    <mergeCell ref="L85:L86"/>
    <mergeCell ref="K53:K54"/>
    <mergeCell ref="L53:L54"/>
    <mergeCell ref="K62:K63"/>
    <mergeCell ref="L62:L63"/>
    <mergeCell ref="K70:K76"/>
    <mergeCell ref="L70:L76"/>
    <mergeCell ref="K43:K44"/>
    <mergeCell ref="L43:L44"/>
    <mergeCell ref="K46:K48"/>
    <mergeCell ref="L46:L48"/>
    <mergeCell ref="K51:K52"/>
    <mergeCell ref="L51:L52"/>
    <mergeCell ref="K26:K27"/>
    <mergeCell ref="L26:L27"/>
    <mergeCell ref="K30:K31"/>
    <mergeCell ref="L30:L31"/>
    <mergeCell ref="K39:K41"/>
    <mergeCell ref="L39:L41"/>
    <mergeCell ref="K20:K21"/>
    <mergeCell ref="L20:L21"/>
    <mergeCell ref="K22:K23"/>
    <mergeCell ref="L22:L23"/>
    <mergeCell ref="K24:K25"/>
    <mergeCell ref="L24:L25"/>
    <mergeCell ref="K3:K7"/>
    <mergeCell ref="L3:L7"/>
    <mergeCell ref="K8:K9"/>
    <mergeCell ref="L8:L9"/>
    <mergeCell ref="K16:K18"/>
    <mergeCell ref="L16:L18"/>
    <mergeCell ref="K171:K173"/>
    <mergeCell ref="L171:L173"/>
    <mergeCell ref="M171:V171"/>
    <mergeCell ref="M172:V172"/>
    <mergeCell ref="M173:V173"/>
    <mergeCell ref="K176:K178"/>
    <mergeCell ref="L176:L178"/>
    <mergeCell ref="K179:K180"/>
    <mergeCell ref="L179:L180"/>
    <mergeCell ref="K188:K190"/>
    <mergeCell ref="L188:L190"/>
    <mergeCell ref="K134:K141"/>
    <mergeCell ref="L134:L141"/>
    <mergeCell ref="M134:V134"/>
    <mergeCell ref="M136:V136"/>
    <mergeCell ref="M141:V141"/>
    <mergeCell ref="K143:K144"/>
    <mergeCell ref="L143:L144"/>
    <mergeCell ref="K148:K149"/>
    <mergeCell ref="L148:L149"/>
    <mergeCell ref="K160:K161"/>
    <mergeCell ref="L160:L16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blootcy@163.com</cp:lastModifiedBy>
  <cp:lastPrinted>2024-01-29T02:48:43Z</cp:lastPrinted>
  <dcterms:created xsi:type="dcterms:W3CDTF">2021-05-10T06:47:24Z</dcterms:created>
  <dcterms:modified xsi:type="dcterms:W3CDTF">2024-06-04T10:16:32Z</dcterms:modified>
</cp:coreProperties>
</file>