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Lenovo\OneDrive\LMI_website_public_access\"/>
    </mc:Choice>
  </mc:AlternateContent>
  <xr:revisionPtr revIDLastSave="0" documentId="13_ncr:1_{760DB03D-9E76-4401-9D42-EDC4D19AF684}" xr6:coauthVersionLast="47" xr6:coauthVersionMax="47" xr10:uidLastSave="{00000000-0000-0000-0000-000000000000}"/>
  <bookViews>
    <workbookView xWindow="-108" yWindow="-108" windowWidth="23256" windowHeight="12576" tabRatio="606" xr2:uid="{7D1907C2-803A-45B1-AEA7-3416030EF81B}"/>
  </bookViews>
  <sheets>
    <sheet name="Table" sheetId="1" r:id="rId1"/>
    <sheet name="Codes" sheetId="2" r:id="rId2"/>
    <sheet name="CSV" sheetId="5" r:id="rId3"/>
    <sheet name="Bibliography" sheetId="6" r:id="rId4"/>
  </sheets>
  <definedNames>
    <definedName name="_xlnm._FilterDatabase" localSheetId="1" hidden="1">Codes!$F$3:$H$181</definedName>
    <definedName name="_xlnm._FilterDatabase" localSheetId="2" hidden="1">CSV!$A$1:$BG$566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73" i="5" l="1"/>
  <c r="AK2" i="5"/>
  <c r="AK3" i="5"/>
  <c r="AK5" i="5"/>
  <c r="AK8" i="5"/>
  <c r="AK9" i="5"/>
  <c r="AK11" i="5"/>
  <c r="AK12" i="5"/>
  <c r="AK13" i="5"/>
  <c r="AK15" i="5"/>
  <c r="AK21" i="5"/>
  <c r="AK28" i="5"/>
  <c r="AK29" i="5"/>
  <c r="AK36" i="5"/>
  <c r="AK37" i="5"/>
  <c r="AK41" i="5"/>
  <c r="AK43" i="5"/>
  <c r="AK51" i="5"/>
  <c r="AK53" i="5"/>
  <c r="AK54" i="5"/>
  <c r="AK56" i="5"/>
  <c r="AK58" i="5"/>
  <c r="AK61" i="5"/>
  <c r="AK59" i="5"/>
  <c r="AK68" i="5"/>
  <c r="AK74" i="5"/>
  <c r="AK75" i="5"/>
  <c r="AK78" i="5"/>
  <c r="AK81" i="5"/>
  <c r="AK82" i="5"/>
  <c r="AK80" i="5"/>
  <c r="AK83" i="5"/>
  <c r="AK88" i="5"/>
  <c r="AK90" i="5"/>
  <c r="AK92" i="5"/>
  <c r="AK94" i="5"/>
  <c r="AK96" i="5"/>
  <c r="AK97" i="5"/>
  <c r="AK100" i="5"/>
  <c r="AK105" i="5"/>
  <c r="AK107" i="5"/>
  <c r="AK109" i="5"/>
  <c r="AK122" i="5"/>
  <c r="AK124" i="5"/>
  <c r="AK125" i="5"/>
  <c r="AK127" i="5"/>
  <c r="AK129" i="5"/>
  <c r="AK130" i="5"/>
  <c r="AK132" i="5"/>
  <c r="AK133" i="5"/>
  <c r="AK134" i="5"/>
  <c r="AK137" i="5"/>
  <c r="AK139" i="5"/>
  <c r="AK140" i="5"/>
  <c r="AK141" i="5"/>
  <c r="AK147" i="5"/>
  <c r="AK156" i="5"/>
  <c r="AK159" i="5"/>
  <c r="AK161" i="5"/>
  <c r="AK163" i="5"/>
  <c r="AK175" i="5"/>
  <c r="AK177" i="5"/>
  <c r="AK188" i="5"/>
  <c r="AK195" i="5"/>
  <c r="AK217" i="5"/>
  <c r="AK219" i="5"/>
  <c r="AK226" i="5"/>
  <c r="AK227" i="5"/>
  <c r="AK229" i="5"/>
  <c r="AK230" i="5"/>
  <c r="AK232" i="5"/>
  <c r="AK233" i="5"/>
  <c r="AK237" i="5"/>
  <c r="AK239" i="5"/>
  <c r="AK241" i="5"/>
  <c r="AK242" i="5"/>
  <c r="AK252" i="5"/>
  <c r="AK254" i="5"/>
  <c r="AK255" i="5"/>
  <c r="AK262" i="5"/>
  <c r="AK263" i="5"/>
  <c r="AK269" i="5"/>
  <c r="AK270" i="5"/>
  <c r="AK273" i="5"/>
  <c r="AK275" i="5"/>
  <c r="AK279" i="5"/>
  <c r="AK281" i="5"/>
  <c r="AK282" i="5"/>
  <c r="AK284" i="5"/>
  <c r="AK286" i="5"/>
  <c r="AK287" i="5"/>
  <c r="AK288" i="5"/>
  <c r="AK289" i="5"/>
  <c r="AK292" i="5"/>
  <c r="AK293" i="5"/>
  <c r="AK294" i="5"/>
  <c r="AK295" i="5"/>
  <c r="AK296" i="5"/>
  <c r="AK297" i="5"/>
  <c r="AK298" i="5"/>
  <c r="AK299" i="5"/>
  <c r="AK300" i="5"/>
  <c r="AK301" i="5"/>
  <c r="AK306" i="5"/>
  <c r="AK310" i="5"/>
  <c r="AK313" i="5"/>
  <c r="AK312" i="5"/>
  <c r="AK314" i="5"/>
  <c r="AK315" i="5"/>
  <c r="AK316" i="5"/>
  <c r="AK319" i="5"/>
  <c r="AK320" i="5"/>
  <c r="AK327" i="5"/>
  <c r="AK329" i="5"/>
  <c r="AK330" i="5"/>
  <c r="AK331" i="5"/>
  <c r="AK332" i="5"/>
  <c r="AK333" i="5"/>
  <c r="AK335" i="5"/>
  <c r="AK338" i="5"/>
  <c r="AK340" i="5"/>
  <c r="AK342" i="5"/>
  <c r="AK345" i="5"/>
  <c r="AK346" i="5"/>
  <c r="AK349" i="5"/>
  <c r="AK350" i="5"/>
  <c r="AK351" i="5"/>
  <c r="AK352" i="5"/>
  <c r="AK353" i="5"/>
  <c r="AK354" i="5"/>
  <c r="AK355" i="5"/>
  <c r="AK358" i="5"/>
  <c r="AK360" i="5"/>
  <c r="AK363" i="5"/>
  <c r="AK365" i="5"/>
  <c r="AK366" i="5"/>
  <c r="AK367" i="5"/>
  <c r="AK368" i="5"/>
  <c r="AK369" i="5"/>
  <c r="AK372" i="5"/>
  <c r="AK374" i="5"/>
  <c r="AK382" i="5"/>
  <c r="AK386" i="5"/>
  <c r="AK392" i="5"/>
  <c r="AK393" i="5"/>
  <c r="AK395" i="5"/>
  <c r="AK398" i="5"/>
  <c r="AK399" i="5"/>
  <c r="AK400" i="5"/>
  <c r="AK401" i="5"/>
  <c r="AK405" i="5"/>
  <c r="AK409" i="5"/>
  <c r="AK410" i="5"/>
  <c r="AK413" i="5"/>
  <c r="AK414" i="5"/>
  <c r="AK415" i="5"/>
  <c r="AK417" i="5"/>
  <c r="AK418" i="5"/>
  <c r="AK428" i="5"/>
  <c r="AK429" i="5"/>
  <c r="AK431" i="5"/>
  <c r="AK432" i="5"/>
  <c r="AK433" i="5"/>
  <c r="AK434" i="5"/>
  <c r="AK437" i="5"/>
  <c r="AK439" i="5"/>
  <c r="AK442" i="5"/>
  <c r="AK445" i="5"/>
  <c r="AK446" i="5"/>
  <c r="AK447" i="5"/>
  <c r="AK449" i="5"/>
  <c r="AK450" i="5"/>
  <c r="AK451" i="5"/>
  <c r="AK452" i="5"/>
  <c r="AK453" i="5"/>
  <c r="AK454" i="5"/>
  <c r="AK457" i="5"/>
  <c r="AK460" i="5"/>
  <c r="AK462" i="5"/>
  <c r="AK463" i="5"/>
  <c r="AK465" i="5"/>
  <c r="AK466" i="5"/>
  <c r="AK467" i="5"/>
  <c r="AK468" i="5"/>
  <c r="AK469" i="5"/>
  <c r="AK472" i="5"/>
  <c r="AK474" i="5"/>
  <c r="AK475" i="5"/>
  <c r="AK477" i="5"/>
  <c r="AK478" i="5"/>
  <c r="AK479" i="5"/>
  <c r="AK480" i="5"/>
  <c r="AK481" i="5"/>
  <c r="AK484" i="5"/>
  <c r="AK485" i="5"/>
  <c r="AK487" i="5"/>
  <c r="AK488" i="5"/>
  <c r="AK490" i="5"/>
  <c r="AK495" i="5"/>
  <c r="AK496" i="5"/>
  <c r="AK497" i="5"/>
  <c r="AK498" i="5"/>
  <c r="AK499" i="5"/>
  <c r="AK502" i="5"/>
  <c r="AK500" i="5"/>
  <c r="AK503" i="5"/>
  <c r="AK507" i="5"/>
  <c r="AK508" i="5"/>
  <c r="AK509" i="5"/>
  <c r="AK510" i="5"/>
  <c r="AK511" i="5"/>
  <c r="AK516" i="5"/>
  <c r="AK518" i="5"/>
  <c r="AK521" i="5"/>
  <c r="AK522" i="5"/>
  <c r="AK524" i="5"/>
  <c r="AK532" i="5"/>
  <c r="AK533" i="5"/>
  <c r="AK540" i="5"/>
  <c r="AK542" i="5"/>
  <c r="AK548" i="5"/>
  <c r="AK549" i="5"/>
  <c r="AK550" i="5"/>
  <c r="AK551" i="5"/>
  <c r="AK553" i="5"/>
  <c r="AK557" i="5"/>
  <c r="AK559" i="5"/>
  <c r="AK561" i="5"/>
  <c r="AK562" i="5"/>
  <c r="AJ2" i="5"/>
  <c r="AJ3" i="5"/>
  <c r="AJ4" i="5"/>
  <c r="AJ5" i="5"/>
  <c r="AJ6" i="5"/>
  <c r="AJ7" i="5"/>
  <c r="AJ8" i="5"/>
  <c r="AJ9" i="5"/>
  <c r="AJ10" i="5"/>
  <c r="AJ11" i="5"/>
  <c r="AJ12" i="5"/>
  <c r="AJ13" i="5"/>
  <c r="AJ14" i="5"/>
  <c r="AJ15" i="5"/>
  <c r="AJ16" i="5"/>
  <c r="AJ17" i="5"/>
  <c r="AJ18" i="5"/>
  <c r="AJ19" i="5"/>
  <c r="AJ20" i="5"/>
  <c r="AJ21" i="5"/>
  <c r="AJ22" i="5"/>
  <c r="AJ23" i="5"/>
  <c r="AJ24" i="5"/>
  <c r="AJ25" i="5"/>
  <c r="AJ26" i="5"/>
  <c r="AJ27" i="5"/>
  <c r="AJ28" i="5"/>
  <c r="AJ29" i="5"/>
  <c r="AJ30" i="5"/>
  <c r="AJ31" i="5"/>
  <c r="AJ32" i="5"/>
  <c r="AJ33" i="5"/>
  <c r="AJ34" i="5"/>
  <c r="AJ35" i="5"/>
  <c r="AJ36" i="5"/>
  <c r="AJ37" i="5"/>
  <c r="AJ38" i="5"/>
  <c r="AJ39" i="5"/>
  <c r="AJ40" i="5"/>
  <c r="AJ41" i="5"/>
  <c r="AJ42" i="5"/>
  <c r="AJ43" i="5"/>
  <c r="AJ44" i="5"/>
  <c r="AJ45" i="5"/>
  <c r="AJ46" i="5"/>
  <c r="AJ47" i="5"/>
  <c r="AJ48" i="5"/>
  <c r="AJ49" i="5"/>
  <c r="AJ50" i="5"/>
  <c r="AJ51" i="5"/>
  <c r="AJ52" i="5"/>
  <c r="AJ53" i="5"/>
  <c r="AJ54" i="5"/>
  <c r="AJ56" i="5"/>
  <c r="AJ55" i="5"/>
  <c r="AJ58" i="5"/>
  <c r="AJ57" i="5"/>
  <c r="AJ61" i="5"/>
  <c r="AJ59" i="5"/>
  <c r="AJ60" i="5"/>
  <c r="AJ62" i="5"/>
  <c r="AJ63" i="5"/>
  <c r="AJ64" i="5"/>
  <c r="AJ65" i="5"/>
  <c r="AJ66" i="5"/>
  <c r="AJ67" i="5"/>
  <c r="AJ68" i="5"/>
  <c r="AJ69" i="5"/>
  <c r="AJ70" i="5"/>
  <c r="AJ71" i="5"/>
  <c r="AJ72" i="5"/>
  <c r="AJ73" i="5"/>
  <c r="AJ74" i="5"/>
  <c r="AJ75" i="5"/>
  <c r="AJ76" i="5"/>
  <c r="AJ77" i="5"/>
  <c r="AJ78" i="5"/>
  <c r="AJ79" i="5"/>
  <c r="AJ81" i="5"/>
  <c r="AJ82" i="5"/>
  <c r="AJ80" i="5"/>
  <c r="AJ83" i="5"/>
  <c r="AJ84" i="5"/>
  <c r="AJ85" i="5"/>
  <c r="AJ86" i="5"/>
  <c r="AJ87" i="5"/>
  <c r="AJ88" i="5"/>
  <c r="AJ89" i="5"/>
  <c r="AJ90" i="5"/>
  <c r="AJ91" i="5"/>
  <c r="AJ92" i="5"/>
  <c r="AJ93" i="5"/>
  <c r="AJ94" i="5"/>
  <c r="AJ95" i="5"/>
  <c r="AJ96" i="5"/>
  <c r="AJ97" i="5"/>
  <c r="AJ98" i="5"/>
  <c r="AJ99" i="5"/>
  <c r="AJ100" i="5"/>
  <c r="AJ101" i="5"/>
  <c r="AJ102" i="5"/>
  <c r="AJ103" i="5"/>
  <c r="AJ104" i="5"/>
  <c r="AJ105" i="5"/>
  <c r="AJ106" i="5"/>
  <c r="AJ107" i="5"/>
  <c r="AJ108" i="5"/>
  <c r="AJ109" i="5"/>
  <c r="AJ110" i="5"/>
  <c r="AJ111" i="5"/>
  <c r="AJ112" i="5"/>
  <c r="AJ113" i="5"/>
  <c r="AJ114" i="5"/>
  <c r="AJ115" i="5"/>
  <c r="AJ116" i="5"/>
  <c r="AJ118" i="5"/>
  <c r="AJ117" i="5"/>
  <c r="AJ119" i="5"/>
  <c r="AJ120" i="5"/>
  <c r="AJ121" i="5"/>
  <c r="AJ122" i="5"/>
  <c r="AJ123" i="5"/>
  <c r="AJ124" i="5"/>
  <c r="AJ125" i="5"/>
  <c r="AJ126" i="5"/>
  <c r="AJ127" i="5"/>
  <c r="AJ128" i="5"/>
  <c r="AJ534" i="5"/>
  <c r="AJ129" i="5"/>
  <c r="AJ130" i="5"/>
  <c r="AJ131" i="5"/>
  <c r="AJ132" i="5"/>
  <c r="AJ133" i="5"/>
  <c r="AJ134" i="5"/>
  <c r="AJ135" i="5"/>
  <c r="AJ136" i="5"/>
  <c r="AJ137" i="5"/>
  <c r="AJ138" i="5"/>
  <c r="AJ139" i="5"/>
  <c r="AJ140" i="5"/>
  <c r="AJ141" i="5"/>
  <c r="AJ142" i="5"/>
  <c r="AJ143" i="5"/>
  <c r="AJ144" i="5"/>
  <c r="AJ145" i="5"/>
  <c r="AJ146" i="5"/>
  <c r="AJ147" i="5"/>
  <c r="AJ148" i="5"/>
  <c r="AJ149" i="5"/>
  <c r="AJ150" i="5"/>
  <c r="AJ151" i="5"/>
  <c r="AJ152" i="5"/>
  <c r="AJ153" i="5"/>
  <c r="AJ154" i="5"/>
  <c r="AJ155" i="5"/>
  <c r="AJ156" i="5"/>
  <c r="AJ157" i="5"/>
  <c r="AJ158" i="5"/>
  <c r="AJ159" i="5"/>
  <c r="AJ160" i="5"/>
  <c r="AJ161" i="5"/>
  <c r="AJ162" i="5"/>
  <c r="AJ163" i="5"/>
  <c r="AJ164" i="5"/>
  <c r="AJ165" i="5"/>
  <c r="AJ166" i="5"/>
  <c r="AJ167" i="5"/>
  <c r="AJ168" i="5"/>
  <c r="AJ169" i="5"/>
  <c r="AJ170" i="5"/>
  <c r="AJ171" i="5"/>
  <c r="AJ172" i="5"/>
  <c r="AJ173" i="5"/>
  <c r="AJ174" i="5"/>
  <c r="AJ176" i="5"/>
  <c r="AJ175" i="5"/>
  <c r="AJ177" i="5"/>
  <c r="AJ178" i="5"/>
  <c r="AJ179" i="5"/>
  <c r="AJ180" i="5"/>
  <c r="AJ181" i="5"/>
  <c r="AJ182" i="5"/>
  <c r="AJ183" i="5"/>
  <c r="AJ184" i="5"/>
  <c r="AJ185" i="5"/>
  <c r="AJ186" i="5"/>
  <c r="AJ187" i="5"/>
  <c r="AJ188" i="5"/>
  <c r="AJ189" i="5"/>
  <c r="AJ190" i="5"/>
  <c r="AJ191" i="5"/>
  <c r="AJ192" i="5"/>
  <c r="AJ193" i="5"/>
  <c r="AJ194" i="5"/>
  <c r="AJ195" i="5"/>
  <c r="AJ196" i="5"/>
  <c r="AJ197" i="5"/>
  <c r="AJ198" i="5"/>
  <c r="AJ199" i="5"/>
  <c r="AJ200" i="5"/>
  <c r="AJ201" i="5"/>
  <c r="AJ202" i="5"/>
  <c r="AJ203" i="5"/>
  <c r="AJ204" i="5"/>
  <c r="AJ205" i="5"/>
  <c r="AJ206" i="5"/>
  <c r="AJ207" i="5"/>
  <c r="AJ208" i="5"/>
  <c r="AJ209" i="5"/>
  <c r="AJ210" i="5"/>
  <c r="AJ211" i="5"/>
  <c r="AJ212" i="5"/>
  <c r="AJ213" i="5"/>
  <c r="AJ215" i="5"/>
  <c r="AJ214" i="5"/>
  <c r="AJ216" i="5"/>
  <c r="AJ217" i="5"/>
  <c r="AJ218" i="5"/>
  <c r="AJ219" i="5"/>
  <c r="AJ220" i="5"/>
  <c r="AJ221" i="5"/>
  <c r="AJ222" i="5"/>
  <c r="AJ224" i="5"/>
  <c r="AJ223" i="5"/>
  <c r="AJ225" i="5"/>
  <c r="AJ226" i="5"/>
  <c r="AJ227" i="5"/>
  <c r="AJ228" i="5"/>
  <c r="AJ229" i="5"/>
  <c r="AJ230" i="5"/>
  <c r="AJ231" i="5"/>
  <c r="AJ232" i="5"/>
  <c r="AJ233" i="5"/>
  <c r="AJ234" i="5"/>
  <c r="AJ235" i="5"/>
  <c r="AJ236" i="5"/>
  <c r="AJ237" i="5"/>
  <c r="AJ238" i="5"/>
  <c r="AJ239" i="5"/>
  <c r="AJ240" i="5"/>
  <c r="AJ241" i="5"/>
  <c r="AJ242" i="5"/>
  <c r="AJ243" i="5"/>
  <c r="AJ244" i="5"/>
  <c r="AJ245" i="5"/>
  <c r="AJ246" i="5"/>
  <c r="AJ247" i="5"/>
  <c r="AJ248" i="5"/>
  <c r="AJ249" i="5"/>
  <c r="AJ250" i="5"/>
  <c r="AJ251" i="5"/>
  <c r="AJ252" i="5"/>
  <c r="AJ253" i="5"/>
  <c r="AJ254" i="5"/>
  <c r="AJ255" i="5"/>
  <c r="AJ256" i="5"/>
  <c r="AJ257" i="5"/>
  <c r="AJ258" i="5"/>
  <c r="AJ259" i="5"/>
  <c r="AJ260" i="5"/>
  <c r="AJ261" i="5"/>
  <c r="AJ262" i="5"/>
  <c r="AJ263" i="5"/>
  <c r="AJ264" i="5"/>
  <c r="AJ265" i="5"/>
  <c r="AJ266" i="5"/>
  <c r="AJ267" i="5"/>
  <c r="AJ268" i="5"/>
  <c r="AJ272" i="5"/>
  <c r="AJ269" i="5"/>
  <c r="AJ270" i="5"/>
  <c r="AJ271" i="5"/>
  <c r="AJ273" i="5"/>
  <c r="AJ274" i="5"/>
  <c r="AJ275" i="5"/>
  <c r="AJ276" i="5"/>
  <c r="AJ277" i="5"/>
  <c r="AJ278" i="5"/>
  <c r="AJ279" i="5"/>
  <c r="AJ280" i="5"/>
  <c r="AJ281" i="5"/>
  <c r="AJ282" i="5"/>
  <c r="AJ283" i="5"/>
  <c r="AJ284" i="5"/>
  <c r="AJ285" i="5"/>
  <c r="AJ286" i="5"/>
  <c r="AJ287" i="5"/>
  <c r="AJ288" i="5"/>
  <c r="AJ289" i="5"/>
  <c r="AJ290" i="5"/>
  <c r="AJ292" i="5"/>
  <c r="AJ291" i="5"/>
  <c r="AJ293" i="5"/>
  <c r="AJ294" i="5"/>
  <c r="AJ295" i="5"/>
  <c r="AJ296" i="5"/>
  <c r="AJ297" i="5"/>
  <c r="AJ298" i="5"/>
  <c r="AJ299" i="5"/>
  <c r="AJ300" i="5"/>
  <c r="AJ301" i="5"/>
  <c r="AJ302" i="5"/>
  <c r="AJ303" i="5"/>
  <c r="AJ304" i="5"/>
  <c r="AJ305" i="5"/>
  <c r="AJ306" i="5"/>
  <c r="AJ307" i="5"/>
  <c r="AJ308" i="5"/>
  <c r="AJ309" i="5"/>
  <c r="AJ310" i="5"/>
  <c r="AJ311" i="5"/>
  <c r="AJ313" i="5"/>
  <c r="AJ312" i="5"/>
  <c r="AJ314" i="5"/>
  <c r="AJ315" i="5"/>
  <c r="AJ316" i="5"/>
  <c r="AJ317" i="5"/>
  <c r="AJ318" i="5"/>
  <c r="AJ319" i="5"/>
  <c r="AJ320" i="5"/>
  <c r="AJ321" i="5"/>
  <c r="AJ322" i="5"/>
  <c r="AJ323" i="5"/>
  <c r="AJ324" i="5"/>
  <c r="AJ325" i="5"/>
  <c r="AJ326" i="5"/>
  <c r="AJ327" i="5"/>
  <c r="AJ328" i="5"/>
  <c r="AJ329" i="5"/>
  <c r="AJ330" i="5"/>
  <c r="AJ331" i="5"/>
  <c r="AJ332" i="5"/>
  <c r="AJ333" i="5"/>
  <c r="AJ334" i="5"/>
  <c r="AJ339" i="5"/>
  <c r="AJ335" i="5"/>
  <c r="AJ336" i="5"/>
  <c r="AJ337" i="5"/>
  <c r="AJ338" i="5"/>
  <c r="AJ340" i="5"/>
  <c r="AJ341" i="5"/>
  <c r="AJ342" i="5"/>
  <c r="AJ343" i="5"/>
  <c r="AJ344" i="5"/>
  <c r="AJ345" i="5"/>
  <c r="AJ346" i="5"/>
  <c r="AJ347" i="5"/>
  <c r="AJ348" i="5"/>
  <c r="AJ349" i="5"/>
  <c r="AJ350" i="5"/>
  <c r="AJ351" i="5"/>
  <c r="AJ352" i="5"/>
  <c r="AJ353" i="5"/>
  <c r="AJ354" i="5"/>
  <c r="AJ355" i="5"/>
  <c r="AJ356" i="5"/>
  <c r="AJ357" i="5"/>
  <c r="AJ358" i="5"/>
  <c r="AJ359" i="5"/>
  <c r="AJ360" i="5"/>
  <c r="AJ361" i="5"/>
  <c r="AJ362" i="5"/>
  <c r="AJ363" i="5"/>
  <c r="AJ364" i="5"/>
  <c r="AJ365" i="5"/>
  <c r="AJ366" i="5"/>
  <c r="AJ367" i="5"/>
  <c r="AJ368" i="5"/>
  <c r="AJ371" i="5"/>
  <c r="AJ369" i="5"/>
  <c r="AJ370" i="5"/>
  <c r="AJ372" i="5"/>
  <c r="AJ373" i="5"/>
  <c r="AJ374" i="5"/>
  <c r="AJ375" i="5"/>
  <c r="AJ376" i="5"/>
  <c r="AJ377" i="5"/>
  <c r="AJ378" i="5"/>
  <c r="AJ379" i="5"/>
  <c r="AJ380" i="5"/>
  <c r="AJ381" i="5"/>
  <c r="AJ382" i="5"/>
  <c r="AJ383" i="5"/>
  <c r="AJ384" i="5"/>
  <c r="AJ385" i="5"/>
  <c r="AJ386" i="5"/>
  <c r="AJ387" i="5"/>
  <c r="AJ388" i="5"/>
  <c r="AJ389" i="5"/>
  <c r="AJ390" i="5"/>
  <c r="AJ391" i="5"/>
  <c r="AJ392" i="5"/>
  <c r="AJ393" i="5"/>
  <c r="AJ394" i="5"/>
  <c r="AJ395" i="5"/>
  <c r="AJ396" i="5"/>
  <c r="AJ397" i="5"/>
  <c r="AJ398" i="5"/>
  <c r="AJ399" i="5"/>
  <c r="AJ400" i="5"/>
  <c r="AJ401" i="5"/>
  <c r="AJ402" i="5"/>
  <c r="AJ403" i="5"/>
  <c r="AJ404" i="5"/>
  <c r="AJ405" i="5"/>
  <c r="AJ406" i="5"/>
  <c r="AJ407" i="5"/>
  <c r="AJ408" i="5"/>
  <c r="AJ409" i="5"/>
  <c r="AJ410" i="5"/>
  <c r="AJ411" i="5"/>
  <c r="AJ412" i="5"/>
  <c r="AJ413" i="5"/>
  <c r="AJ414" i="5"/>
  <c r="AJ415" i="5"/>
  <c r="AJ416" i="5"/>
  <c r="AJ417" i="5"/>
  <c r="AJ418" i="5"/>
  <c r="AJ419" i="5"/>
  <c r="AJ420" i="5"/>
  <c r="AJ421" i="5"/>
  <c r="AJ422" i="5"/>
  <c r="AJ423" i="5"/>
  <c r="AJ424" i="5"/>
  <c r="AJ425" i="5"/>
  <c r="AJ426" i="5"/>
  <c r="AJ427" i="5"/>
  <c r="AJ428" i="5"/>
  <c r="AJ429" i="5"/>
  <c r="AJ430" i="5"/>
  <c r="AJ431" i="5"/>
  <c r="AJ432" i="5"/>
  <c r="AJ433" i="5"/>
  <c r="AJ434" i="5"/>
  <c r="AJ435" i="5"/>
  <c r="AJ436" i="5"/>
  <c r="AJ437" i="5"/>
  <c r="AJ438" i="5"/>
  <c r="AJ439" i="5"/>
  <c r="AJ440" i="5"/>
  <c r="AJ441" i="5"/>
  <c r="AJ442" i="5"/>
  <c r="AJ443" i="5"/>
  <c r="AJ444" i="5"/>
  <c r="AJ445" i="5"/>
  <c r="AJ446" i="5"/>
  <c r="AJ447" i="5"/>
  <c r="AJ448" i="5"/>
  <c r="AJ449" i="5"/>
  <c r="AJ450" i="5"/>
  <c r="AJ451" i="5"/>
  <c r="AJ452" i="5"/>
  <c r="AJ453" i="5"/>
  <c r="AJ454" i="5"/>
  <c r="AJ455" i="5"/>
  <c r="AJ456" i="5"/>
  <c r="AJ457" i="5"/>
  <c r="AJ458" i="5"/>
  <c r="AJ459" i="5"/>
  <c r="AJ460" i="5"/>
  <c r="AJ461" i="5"/>
  <c r="AJ462" i="5"/>
  <c r="AJ463" i="5"/>
  <c r="AJ464" i="5"/>
  <c r="AJ465" i="5"/>
  <c r="AJ466" i="5"/>
  <c r="AJ467" i="5"/>
  <c r="AJ468" i="5"/>
  <c r="AJ469" i="5"/>
  <c r="AJ470" i="5"/>
  <c r="AJ471" i="5"/>
  <c r="AJ472" i="5"/>
  <c r="AJ473" i="5"/>
  <c r="AJ474" i="5"/>
  <c r="AJ475" i="5"/>
  <c r="AJ476" i="5"/>
  <c r="AJ477" i="5"/>
  <c r="AJ478" i="5"/>
  <c r="AJ479" i="5"/>
  <c r="AJ480" i="5"/>
  <c r="AJ481" i="5"/>
  <c r="AJ482" i="5"/>
  <c r="AJ483" i="5"/>
  <c r="AJ484" i="5"/>
  <c r="AJ485" i="5"/>
  <c r="AJ486" i="5"/>
  <c r="AJ487" i="5"/>
  <c r="AJ488" i="5"/>
  <c r="AJ489" i="5"/>
  <c r="AJ490" i="5"/>
  <c r="AJ491" i="5"/>
  <c r="AJ492" i="5"/>
  <c r="AJ493" i="5"/>
  <c r="AJ494" i="5"/>
  <c r="AJ495" i="5"/>
  <c r="AJ496" i="5"/>
  <c r="AJ497" i="5"/>
  <c r="AJ498" i="5"/>
  <c r="AJ499" i="5"/>
  <c r="AJ501" i="5"/>
  <c r="AJ502" i="5"/>
  <c r="AJ500" i="5"/>
  <c r="AJ503" i="5"/>
  <c r="AJ504" i="5"/>
  <c r="AJ505" i="5"/>
  <c r="AJ506" i="5"/>
  <c r="AJ507" i="5"/>
  <c r="AJ508" i="5"/>
  <c r="AJ509" i="5"/>
  <c r="AJ510" i="5"/>
  <c r="AJ511" i="5"/>
  <c r="AJ512" i="5"/>
  <c r="AJ513" i="5"/>
  <c r="AJ514" i="5"/>
  <c r="AJ515" i="5"/>
  <c r="AJ516" i="5"/>
  <c r="AJ517" i="5"/>
  <c r="AJ518" i="5"/>
  <c r="AJ519" i="5"/>
  <c r="AJ520" i="5"/>
  <c r="AJ521" i="5"/>
  <c r="AJ522" i="5"/>
  <c r="AJ523" i="5"/>
  <c r="AJ524" i="5"/>
  <c r="AJ525" i="5"/>
  <c r="AJ526" i="5"/>
  <c r="AJ527" i="5"/>
  <c r="AJ528" i="5"/>
  <c r="AJ529" i="5"/>
  <c r="AJ530" i="5"/>
  <c r="AJ531" i="5"/>
  <c r="AJ532" i="5"/>
  <c r="AJ533" i="5"/>
  <c r="AJ538" i="5"/>
  <c r="AJ535" i="5"/>
  <c r="AJ536" i="5"/>
  <c r="AJ537" i="5"/>
  <c r="AJ539" i="5"/>
  <c r="AJ540" i="5"/>
  <c r="AJ541" i="5"/>
  <c r="AJ542" i="5"/>
  <c r="AJ543" i="5"/>
  <c r="AJ544" i="5"/>
  <c r="AJ545" i="5"/>
  <c r="AJ546" i="5"/>
  <c r="AJ547" i="5"/>
  <c r="AJ548" i="5"/>
  <c r="AJ549" i="5"/>
  <c r="AJ550" i="5"/>
  <c r="AJ551" i="5"/>
  <c r="AJ552" i="5"/>
  <c r="AJ553" i="5"/>
  <c r="AJ554" i="5"/>
  <c r="AJ555" i="5"/>
  <c r="AJ556" i="5"/>
  <c r="AJ557" i="5"/>
  <c r="AJ558" i="5"/>
  <c r="AJ559" i="5"/>
  <c r="AJ560" i="5"/>
  <c r="AJ561" i="5"/>
  <c r="AJ562" i="5"/>
  <c r="AJ563" i="5"/>
  <c r="AJ564" i="5"/>
  <c r="AJ565" i="5"/>
  <c r="AJ566" i="5"/>
  <c r="AI2" i="5"/>
  <c r="AH2" i="5"/>
  <c r="AI3" i="5"/>
  <c r="AI4" i="5"/>
  <c r="AI5" i="5"/>
  <c r="AI6" i="5"/>
  <c r="AI7" i="5"/>
  <c r="AI8" i="5"/>
  <c r="AI9" i="5"/>
  <c r="AI10" i="5"/>
  <c r="AI11" i="5"/>
  <c r="AI12" i="5"/>
  <c r="AI13" i="5"/>
  <c r="AI14" i="5"/>
  <c r="AI15" i="5"/>
  <c r="AI16" i="5"/>
  <c r="AI17" i="5"/>
  <c r="AI18" i="5"/>
  <c r="AI19" i="5"/>
  <c r="AI20" i="5"/>
  <c r="AI21" i="5"/>
  <c r="AI22" i="5"/>
  <c r="AI23" i="5"/>
  <c r="AI24" i="5"/>
  <c r="AI25" i="5"/>
  <c r="AI26" i="5"/>
  <c r="AI27" i="5"/>
  <c r="AI28" i="5"/>
  <c r="AI29" i="5"/>
  <c r="AI30" i="5"/>
  <c r="AI31" i="5"/>
  <c r="AI32" i="5"/>
  <c r="AI33" i="5"/>
  <c r="AI34" i="5"/>
  <c r="AI35" i="5"/>
  <c r="AI36" i="5"/>
  <c r="AI37" i="5"/>
  <c r="AI38" i="5"/>
  <c r="AI39" i="5"/>
  <c r="AI40" i="5"/>
  <c r="AI41" i="5"/>
  <c r="AI42" i="5"/>
  <c r="AI43" i="5"/>
  <c r="AI44" i="5"/>
  <c r="AI45" i="5"/>
  <c r="AI46" i="5"/>
  <c r="AI47" i="5"/>
  <c r="AI48" i="5"/>
  <c r="AI49" i="5"/>
  <c r="AI50" i="5"/>
  <c r="AI51" i="5"/>
  <c r="AI52" i="5"/>
  <c r="AI53" i="5"/>
  <c r="AI54" i="5"/>
  <c r="AI56" i="5"/>
  <c r="AI55" i="5"/>
  <c r="AI58" i="5"/>
  <c r="AI57" i="5"/>
  <c r="AI61" i="5"/>
  <c r="AI59" i="5"/>
  <c r="AI60" i="5"/>
  <c r="AI62" i="5"/>
  <c r="AI63" i="5"/>
  <c r="AI64" i="5"/>
  <c r="AI65" i="5"/>
  <c r="AI66" i="5"/>
  <c r="AI67" i="5"/>
  <c r="AI68" i="5"/>
  <c r="AI69" i="5"/>
  <c r="AI70" i="5"/>
  <c r="AI71" i="5"/>
  <c r="AI72" i="5"/>
  <c r="AI73" i="5"/>
  <c r="AI74" i="5"/>
  <c r="AI75" i="5"/>
  <c r="AI76" i="5"/>
  <c r="AI77" i="5"/>
  <c r="AI78" i="5"/>
  <c r="AI79" i="5"/>
  <c r="AI81" i="5"/>
  <c r="AI82" i="5"/>
  <c r="AI80" i="5"/>
  <c r="AI83" i="5"/>
  <c r="AI84" i="5"/>
  <c r="AI85" i="5"/>
  <c r="AI86" i="5"/>
  <c r="AI87" i="5"/>
  <c r="AI88" i="5"/>
  <c r="AI89" i="5"/>
  <c r="AI90" i="5"/>
  <c r="AI91" i="5"/>
  <c r="AI92" i="5"/>
  <c r="AI93" i="5"/>
  <c r="AI94" i="5"/>
  <c r="AI95" i="5"/>
  <c r="AI96" i="5"/>
  <c r="AI97" i="5"/>
  <c r="AI98" i="5"/>
  <c r="AI99" i="5"/>
  <c r="AI100" i="5"/>
  <c r="AI101" i="5"/>
  <c r="AI102" i="5"/>
  <c r="AI103" i="5"/>
  <c r="AI104" i="5"/>
  <c r="AI105" i="5"/>
  <c r="AI106" i="5"/>
  <c r="AI107" i="5"/>
  <c r="AI108" i="5"/>
  <c r="AI109" i="5"/>
  <c r="AI110" i="5"/>
  <c r="AI111" i="5"/>
  <c r="AI112" i="5"/>
  <c r="AI113" i="5"/>
  <c r="AI114" i="5"/>
  <c r="AI115" i="5"/>
  <c r="AI116" i="5"/>
  <c r="AI118" i="5"/>
  <c r="AI117" i="5"/>
  <c r="AI119" i="5"/>
  <c r="AI120" i="5"/>
  <c r="AI121" i="5"/>
  <c r="AI122" i="5"/>
  <c r="AI123" i="5"/>
  <c r="AI124" i="5"/>
  <c r="AI125" i="5"/>
  <c r="AI126" i="5"/>
  <c r="AI127" i="5"/>
  <c r="AI128" i="5"/>
  <c r="AI534" i="5"/>
  <c r="AI129" i="5"/>
  <c r="AI130" i="5"/>
  <c r="AI131" i="5"/>
  <c r="AI132" i="5"/>
  <c r="AI133" i="5"/>
  <c r="AI134" i="5"/>
  <c r="AI135" i="5"/>
  <c r="AI136" i="5"/>
  <c r="AI137" i="5"/>
  <c r="AI138" i="5"/>
  <c r="AI139" i="5"/>
  <c r="AI140" i="5"/>
  <c r="AI141" i="5"/>
  <c r="AI142" i="5"/>
  <c r="AI143" i="5"/>
  <c r="AI144" i="5"/>
  <c r="AI145" i="5"/>
  <c r="AI146" i="5"/>
  <c r="AI147" i="5"/>
  <c r="AI148" i="5"/>
  <c r="AI149" i="5"/>
  <c r="AI150" i="5"/>
  <c r="AI151" i="5"/>
  <c r="AI152" i="5"/>
  <c r="AI153" i="5"/>
  <c r="AI154" i="5"/>
  <c r="AI155" i="5"/>
  <c r="AI156" i="5"/>
  <c r="AI157" i="5"/>
  <c r="AI158" i="5"/>
  <c r="AI159" i="5"/>
  <c r="AI160" i="5"/>
  <c r="AI161" i="5"/>
  <c r="AI162" i="5"/>
  <c r="AI163" i="5"/>
  <c r="AI164" i="5"/>
  <c r="AI165" i="5"/>
  <c r="AI166" i="5"/>
  <c r="AI167" i="5"/>
  <c r="AI168" i="5"/>
  <c r="AI169" i="5"/>
  <c r="AI170" i="5"/>
  <c r="AI171" i="5"/>
  <c r="AI172" i="5"/>
  <c r="AI173" i="5"/>
  <c r="AI174" i="5"/>
  <c r="AI176" i="5"/>
  <c r="AI175" i="5"/>
  <c r="AI177" i="5"/>
  <c r="AI178" i="5"/>
  <c r="AI179" i="5"/>
  <c r="AI180" i="5"/>
  <c r="AI181" i="5"/>
  <c r="AI182" i="5"/>
  <c r="AI183" i="5"/>
  <c r="AI184" i="5"/>
  <c r="AI185" i="5"/>
  <c r="AI186" i="5"/>
  <c r="AI187" i="5"/>
  <c r="AI188" i="5"/>
  <c r="AI189" i="5"/>
  <c r="AI190" i="5"/>
  <c r="AI191" i="5"/>
  <c r="AI192" i="5"/>
  <c r="AI193" i="5"/>
  <c r="AI194" i="5"/>
  <c r="AI195" i="5"/>
  <c r="AI196" i="5"/>
  <c r="AI197" i="5"/>
  <c r="AI198" i="5"/>
  <c r="AI199" i="5"/>
  <c r="AI200" i="5"/>
  <c r="AI201" i="5"/>
  <c r="AI202" i="5"/>
  <c r="AI203" i="5"/>
  <c r="AI204" i="5"/>
  <c r="AI205" i="5"/>
  <c r="AI206" i="5"/>
  <c r="AI207" i="5"/>
  <c r="AI208" i="5"/>
  <c r="AI209" i="5"/>
  <c r="AI210" i="5"/>
  <c r="AI211" i="5"/>
  <c r="AI212" i="5"/>
  <c r="AI213" i="5"/>
  <c r="AI215" i="5"/>
  <c r="AI214" i="5"/>
  <c r="AI216" i="5"/>
  <c r="AI217" i="5"/>
  <c r="AI218" i="5"/>
  <c r="AI219" i="5"/>
  <c r="AI220" i="5"/>
  <c r="AI221" i="5"/>
  <c r="AI222" i="5"/>
  <c r="AI224" i="5"/>
  <c r="AI223" i="5"/>
  <c r="AI225" i="5"/>
  <c r="AI226" i="5"/>
  <c r="AI227" i="5"/>
  <c r="AI228" i="5"/>
  <c r="AI229" i="5"/>
  <c r="AI230" i="5"/>
  <c r="AI231" i="5"/>
  <c r="AI232" i="5"/>
  <c r="AI233" i="5"/>
  <c r="AI234" i="5"/>
  <c r="AI235" i="5"/>
  <c r="AI236" i="5"/>
  <c r="AI237" i="5"/>
  <c r="AI238" i="5"/>
  <c r="AI239" i="5"/>
  <c r="AI240" i="5"/>
  <c r="AI241" i="5"/>
  <c r="AI242" i="5"/>
  <c r="AI243" i="5"/>
  <c r="AI244" i="5"/>
  <c r="AI245" i="5"/>
  <c r="AI246" i="5"/>
  <c r="AI247" i="5"/>
  <c r="AI248" i="5"/>
  <c r="AI249" i="5"/>
  <c r="AI250" i="5"/>
  <c r="AI251" i="5"/>
  <c r="AI252" i="5"/>
  <c r="AI253" i="5"/>
  <c r="AI254" i="5"/>
  <c r="AI255" i="5"/>
  <c r="AI256" i="5"/>
  <c r="AI257" i="5"/>
  <c r="AI258" i="5"/>
  <c r="AI259" i="5"/>
  <c r="AI260" i="5"/>
  <c r="AI261" i="5"/>
  <c r="AI262" i="5"/>
  <c r="AI263" i="5"/>
  <c r="AI264" i="5"/>
  <c r="AI265" i="5"/>
  <c r="AI266" i="5"/>
  <c r="AI267" i="5"/>
  <c r="AI268" i="5"/>
  <c r="AI272" i="5"/>
  <c r="AI269" i="5"/>
  <c r="AI270" i="5"/>
  <c r="AI271" i="5"/>
  <c r="AI273" i="5"/>
  <c r="AI274" i="5"/>
  <c r="AI275" i="5"/>
  <c r="AI276" i="5"/>
  <c r="AI277" i="5"/>
  <c r="AI278" i="5"/>
  <c r="AI279" i="5"/>
  <c r="AI280" i="5"/>
  <c r="AI281" i="5"/>
  <c r="AI282" i="5"/>
  <c r="AI283" i="5"/>
  <c r="AI284" i="5"/>
  <c r="AI285" i="5"/>
  <c r="AI286" i="5"/>
  <c r="AI287" i="5"/>
  <c r="AI288" i="5"/>
  <c r="AI289" i="5"/>
  <c r="AI290" i="5"/>
  <c r="AI292" i="5"/>
  <c r="AI291" i="5"/>
  <c r="AI293" i="5"/>
  <c r="AI294" i="5"/>
  <c r="AI295" i="5"/>
  <c r="AI296" i="5"/>
  <c r="AI297" i="5"/>
  <c r="AI298" i="5"/>
  <c r="AI299" i="5"/>
  <c r="AI300" i="5"/>
  <c r="AI301" i="5"/>
  <c r="AI302" i="5"/>
  <c r="AI303" i="5"/>
  <c r="AI304" i="5"/>
  <c r="AI305" i="5"/>
  <c r="AI306" i="5"/>
  <c r="AI307" i="5"/>
  <c r="AI308" i="5"/>
  <c r="AI309" i="5"/>
  <c r="AI310" i="5"/>
  <c r="AI311" i="5"/>
  <c r="AI313" i="5"/>
  <c r="AI312" i="5"/>
  <c r="AI314" i="5"/>
  <c r="AI315" i="5"/>
  <c r="AI316" i="5"/>
  <c r="AI317" i="5"/>
  <c r="AI318" i="5"/>
  <c r="AI319" i="5"/>
  <c r="AI320" i="5"/>
  <c r="AI321" i="5"/>
  <c r="AI322" i="5"/>
  <c r="AI323" i="5"/>
  <c r="AI324" i="5"/>
  <c r="AI325" i="5"/>
  <c r="AI326" i="5"/>
  <c r="AI327" i="5"/>
  <c r="AI328" i="5"/>
  <c r="AI329" i="5"/>
  <c r="AI330" i="5"/>
  <c r="AI331" i="5"/>
  <c r="AI332" i="5"/>
  <c r="AI333" i="5"/>
  <c r="AI334" i="5"/>
  <c r="AI339" i="5"/>
  <c r="AI335" i="5"/>
  <c r="AI336" i="5"/>
  <c r="AI337" i="5"/>
  <c r="AI338" i="5"/>
  <c r="AI340" i="5"/>
  <c r="AI341" i="5"/>
  <c r="AI342" i="5"/>
  <c r="AI343" i="5"/>
  <c r="AI344" i="5"/>
  <c r="AI345" i="5"/>
  <c r="AI346" i="5"/>
  <c r="AI347" i="5"/>
  <c r="AI348" i="5"/>
  <c r="AI349" i="5"/>
  <c r="AI350" i="5"/>
  <c r="AI351" i="5"/>
  <c r="AI352" i="5"/>
  <c r="AI353" i="5"/>
  <c r="AI354" i="5"/>
  <c r="AI355" i="5"/>
  <c r="AI356" i="5"/>
  <c r="AI357" i="5"/>
  <c r="AI358" i="5"/>
  <c r="AI359" i="5"/>
  <c r="AI360" i="5"/>
  <c r="AI361" i="5"/>
  <c r="AI362" i="5"/>
  <c r="AI363" i="5"/>
  <c r="AI364" i="5"/>
  <c r="AI365" i="5"/>
  <c r="AI366" i="5"/>
  <c r="AI367" i="5"/>
  <c r="AI368" i="5"/>
  <c r="AI371" i="5"/>
  <c r="AI369" i="5"/>
  <c r="AI370" i="5"/>
  <c r="AI372" i="5"/>
  <c r="AI373" i="5"/>
  <c r="AI374" i="5"/>
  <c r="AI375" i="5"/>
  <c r="AI376" i="5"/>
  <c r="AI377" i="5"/>
  <c r="AI378" i="5"/>
  <c r="AI379" i="5"/>
  <c r="AI380" i="5"/>
  <c r="AI381" i="5"/>
  <c r="AI382" i="5"/>
  <c r="AI383" i="5"/>
  <c r="AI384" i="5"/>
  <c r="AI385" i="5"/>
  <c r="AI386" i="5"/>
  <c r="AI387" i="5"/>
  <c r="AI388" i="5"/>
  <c r="AI389" i="5"/>
  <c r="AI390" i="5"/>
  <c r="AI391" i="5"/>
  <c r="AI392" i="5"/>
  <c r="AI393" i="5"/>
  <c r="AI394" i="5"/>
  <c r="AI395" i="5"/>
  <c r="AI396" i="5"/>
  <c r="AI397" i="5"/>
  <c r="AI398" i="5"/>
  <c r="AI399" i="5"/>
  <c r="AI400" i="5"/>
  <c r="AI401" i="5"/>
  <c r="AI402" i="5"/>
  <c r="AI403" i="5"/>
  <c r="AI404" i="5"/>
  <c r="AI405" i="5"/>
  <c r="AI406" i="5"/>
  <c r="AI407" i="5"/>
  <c r="AI408" i="5"/>
  <c r="AI409" i="5"/>
  <c r="AI410" i="5"/>
  <c r="AI411" i="5"/>
  <c r="AI412" i="5"/>
  <c r="AI413" i="5"/>
  <c r="AI414" i="5"/>
  <c r="AI415" i="5"/>
  <c r="AI416" i="5"/>
  <c r="AI417" i="5"/>
  <c r="AI418" i="5"/>
  <c r="AI419" i="5"/>
  <c r="AI420" i="5"/>
  <c r="AI421" i="5"/>
  <c r="AI422" i="5"/>
  <c r="AI423" i="5"/>
  <c r="AI424" i="5"/>
  <c r="AI425" i="5"/>
  <c r="AI426" i="5"/>
  <c r="AI427" i="5"/>
  <c r="AI428" i="5"/>
  <c r="AI429" i="5"/>
  <c r="AI430" i="5"/>
  <c r="AI431" i="5"/>
  <c r="AI432" i="5"/>
  <c r="AI433" i="5"/>
  <c r="AI434" i="5"/>
  <c r="AI435" i="5"/>
  <c r="AI436" i="5"/>
  <c r="AI437" i="5"/>
  <c r="AI438" i="5"/>
  <c r="AI439" i="5"/>
  <c r="AI440" i="5"/>
  <c r="AI441" i="5"/>
  <c r="AI442" i="5"/>
  <c r="AI443" i="5"/>
  <c r="AI444" i="5"/>
  <c r="AI445" i="5"/>
  <c r="AI446" i="5"/>
  <c r="AI447" i="5"/>
  <c r="AI448" i="5"/>
  <c r="AI449" i="5"/>
  <c r="AI450" i="5"/>
  <c r="AI451" i="5"/>
  <c r="AI452" i="5"/>
  <c r="AI453" i="5"/>
  <c r="AI454" i="5"/>
  <c r="AI455" i="5"/>
  <c r="AI456" i="5"/>
  <c r="AI457" i="5"/>
  <c r="AI458" i="5"/>
  <c r="AI459" i="5"/>
  <c r="AI460" i="5"/>
  <c r="AI461" i="5"/>
  <c r="AI462" i="5"/>
  <c r="AI463" i="5"/>
  <c r="AI464" i="5"/>
  <c r="AI465" i="5"/>
  <c r="AI466" i="5"/>
  <c r="AI467" i="5"/>
  <c r="AI468" i="5"/>
  <c r="AI469" i="5"/>
  <c r="AI470" i="5"/>
  <c r="AI471" i="5"/>
  <c r="AI472" i="5"/>
  <c r="AI473" i="5"/>
  <c r="AI474" i="5"/>
  <c r="AI475" i="5"/>
  <c r="AI476" i="5"/>
  <c r="AI477" i="5"/>
  <c r="AI478" i="5"/>
  <c r="AI479" i="5"/>
  <c r="AI480" i="5"/>
  <c r="AI481" i="5"/>
  <c r="AI482" i="5"/>
  <c r="AI483" i="5"/>
  <c r="AI484" i="5"/>
  <c r="AI485" i="5"/>
  <c r="AI486" i="5"/>
  <c r="AI487" i="5"/>
  <c r="AI488" i="5"/>
  <c r="AI489" i="5"/>
  <c r="AI490" i="5"/>
  <c r="AI491" i="5"/>
  <c r="AI492" i="5"/>
  <c r="AI493" i="5"/>
  <c r="AI494" i="5"/>
  <c r="AI495" i="5"/>
  <c r="AI496" i="5"/>
  <c r="AI497" i="5"/>
  <c r="AI498" i="5"/>
  <c r="AI499" i="5"/>
  <c r="AI501" i="5"/>
  <c r="AI502" i="5"/>
  <c r="AI500" i="5"/>
  <c r="AI503" i="5"/>
  <c r="AI504" i="5"/>
  <c r="AI505" i="5"/>
  <c r="AI506" i="5"/>
  <c r="AI507" i="5"/>
  <c r="AI508" i="5"/>
  <c r="AI509" i="5"/>
  <c r="AI510" i="5"/>
  <c r="AI511" i="5"/>
  <c r="AI512" i="5"/>
  <c r="AI513" i="5"/>
  <c r="AI514" i="5"/>
  <c r="AI515" i="5"/>
  <c r="AI516" i="5"/>
  <c r="AI517" i="5"/>
  <c r="AI518" i="5"/>
  <c r="AI519" i="5"/>
  <c r="AI520" i="5"/>
  <c r="AI521" i="5"/>
  <c r="AI522" i="5"/>
  <c r="AI523" i="5"/>
  <c r="AI524" i="5"/>
  <c r="AI525" i="5"/>
  <c r="AI526" i="5"/>
  <c r="AI527" i="5"/>
  <c r="AI528" i="5"/>
  <c r="AI529" i="5"/>
  <c r="AI530" i="5"/>
  <c r="AI531" i="5"/>
  <c r="AI532" i="5"/>
  <c r="AI533" i="5"/>
  <c r="AI538" i="5"/>
  <c r="AI535" i="5"/>
  <c r="AI536" i="5"/>
  <c r="AI537" i="5"/>
  <c r="AI539" i="5"/>
  <c r="AI540" i="5"/>
  <c r="AI541" i="5"/>
  <c r="AI542" i="5"/>
  <c r="AI543" i="5"/>
  <c r="AI544" i="5"/>
  <c r="AI545" i="5"/>
  <c r="AI546" i="5"/>
  <c r="AI547" i="5"/>
  <c r="AI548" i="5"/>
  <c r="AI549" i="5"/>
  <c r="AI550" i="5"/>
  <c r="AI551" i="5"/>
  <c r="AI552" i="5"/>
  <c r="AI553" i="5"/>
  <c r="AI554" i="5"/>
  <c r="AI555" i="5"/>
  <c r="AI556" i="5"/>
  <c r="AI557" i="5"/>
  <c r="AI558" i="5"/>
  <c r="AI559" i="5"/>
  <c r="AI560" i="5"/>
  <c r="AI561" i="5"/>
  <c r="AI562" i="5"/>
  <c r="AI563" i="5"/>
  <c r="AI564" i="5"/>
  <c r="AI565" i="5"/>
  <c r="AI566" i="5"/>
  <c r="AH3" i="5"/>
  <c r="AH4" i="5"/>
  <c r="AH5" i="5"/>
  <c r="AH6" i="5"/>
  <c r="AH7" i="5"/>
  <c r="AH8" i="5"/>
  <c r="AH9" i="5"/>
  <c r="AH10" i="5"/>
  <c r="AH11" i="5"/>
  <c r="AH12" i="5"/>
  <c r="AH13" i="5"/>
  <c r="AH14" i="5"/>
  <c r="AH15" i="5"/>
  <c r="AH16" i="5"/>
  <c r="AH17" i="5"/>
  <c r="AH18" i="5"/>
  <c r="AH19" i="5"/>
  <c r="AH20" i="5"/>
  <c r="AH21" i="5"/>
  <c r="AH22" i="5"/>
  <c r="AH23" i="5"/>
  <c r="AH24" i="5"/>
  <c r="AH25" i="5"/>
  <c r="AH26" i="5"/>
  <c r="AH27" i="5"/>
  <c r="AH28" i="5"/>
  <c r="AH29" i="5"/>
  <c r="AH30" i="5"/>
  <c r="AH31" i="5"/>
  <c r="AH32" i="5"/>
  <c r="AH33" i="5"/>
  <c r="AH34" i="5"/>
  <c r="AH35" i="5"/>
  <c r="AH36" i="5"/>
  <c r="AH37" i="5"/>
  <c r="AH38" i="5"/>
  <c r="AH39" i="5"/>
  <c r="AH40" i="5"/>
  <c r="AH41" i="5"/>
  <c r="AH42" i="5"/>
  <c r="AH43" i="5"/>
  <c r="AH44" i="5"/>
  <c r="AH45" i="5"/>
  <c r="AH46" i="5"/>
  <c r="AH47" i="5"/>
  <c r="AH48" i="5"/>
  <c r="AH49" i="5"/>
  <c r="AH50" i="5"/>
  <c r="AH51" i="5"/>
  <c r="AH52" i="5"/>
  <c r="AH53" i="5"/>
  <c r="AH54" i="5"/>
  <c r="AH56" i="5"/>
  <c r="AH55" i="5"/>
  <c r="AH58" i="5"/>
  <c r="AH57" i="5"/>
  <c r="AH61" i="5"/>
  <c r="AH59" i="5"/>
  <c r="AH60" i="5"/>
  <c r="AH62" i="5"/>
  <c r="AH63" i="5"/>
  <c r="AH64" i="5"/>
  <c r="AH65" i="5"/>
  <c r="AH66" i="5"/>
  <c r="AH67" i="5"/>
  <c r="AH68" i="5"/>
  <c r="AH69" i="5"/>
  <c r="AH70" i="5"/>
  <c r="AH71" i="5"/>
  <c r="AH72" i="5"/>
  <c r="AH74" i="5"/>
  <c r="AH75" i="5"/>
  <c r="AH76" i="5"/>
  <c r="AH77" i="5"/>
  <c r="AH78" i="5"/>
  <c r="AH79" i="5"/>
  <c r="AH81" i="5"/>
  <c r="AH82" i="5"/>
  <c r="AH80" i="5"/>
  <c r="AH83" i="5"/>
  <c r="AH84" i="5"/>
  <c r="AH85" i="5"/>
  <c r="AH86" i="5"/>
  <c r="AH87" i="5"/>
  <c r="AH88" i="5"/>
  <c r="AH89" i="5"/>
  <c r="AH90" i="5"/>
  <c r="AH91" i="5"/>
  <c r="AH92" i="5"/>
  <c r="AH93" i="5"/>
  <c r="AH94" i="5"/>
  <c r="AH95" i="5"/>
  <c r="AH96" i="5"/>
  <c r="AH97" i="5"/>
  <c r="AH98" i="5"/>
  <c r="AH99" i="5"/>
  <c r="AH100" i="5"/>
  <c r="AH101" i="5"/>
  <c r="AH102" i="5"/>
  <c r="AH103" i="5"/>
  <c r="AH104" i="5"/>
  <c r="AH105" i="5"/>
  <c r="AH106" i="5"/>
  <c r="AH107" i="5"/>
  <c r="AH108" i="5"/>
  <c r="AH109" i="5"/>
  <c r="AH110" i="5"/>
  <c r="AH111" i="5"/>
  <c r="AH112" i="5"/>
  <c r="AH113" i="5"/>
  <c r="AH114" i="5"/>
  <c r="AH115" i="5"/>
  <c r="AH116" i="5"/>
  <c r="AH118" i="5"/>
  <c r="AH117" i="5"/>
  <c r="AH119" i="5"/>
  <c r="AH120" i="5"/>
  <c r="AH121" i="5"/>
  <c r="AH122" i="5"/>
  <c r="AH123" i="5"/>
  <c r="AH124" i="5"/>
  <c r="AH125" i="5"/>
  <c r="AH126" i="5"/>
  <c r="AH127" i="5"/>
  <c r="AH128" i="5"/>
  <c r="AH534" i="5"/>
  <c r="AH129" i="5"/>
  <c r="AH130" i="5"/>
  <c r="AH131" i="5"/>
  <c r="AH132" i="5"/>
  <c r="AH133" i="5"/>
  <c r="AH134" i="5"/>
  <c r="AH135" i="5"/>
  <c r="AH136" i="5"/>
  <c r="AH137" i="5"/>
  <c r="AH138" i="5"/>
  <c r="AH139" i="5"/>
  <c r="AH140" i="5"/>
  <c r="AH141" i="5"/>
  <c r="AH142" i="5"/>
  <c r="AH143" i="5"/>
  <c r="AH144" i="5"/>
  <c r="AH145" i="5"/>
  <c r="AH146" i="5"/>
  <c r="AH147" i="5"/>
  <c r="AH148" i="5"/>
  <c r="AH149" i="5"/>
  <c r="AH150" i="5"/>
  <c r="AH151" i="5"/>
  <c r="AH152" i="5"/>
  <c r="AH153" i="5"/>
  <c r="AH154" i="5"/>
  <c r="AH155" i="5"/>
  <c r="AH156" i="5"/>
  <c r="AH157" i="5"/>
  <c r="AH158" i="5"/>
  <c r="AH159" i="5"/>
  <c r="AH160" i="5"/>
  <c r="AH161" i="5"/>
  <c r="AH162" i="5"/>
  <c r="AH163" i="5"/>
  <c r="AH164" i="5"/>
  <c r="AH165" i="5"/>
  <c r="AH166" i="5"/>
  <c r="AH167" i="5"/>
  <c r="AH168" i="5"/>
  <c r="AH169" i="5"/>
  <c r="AH170" i="5"/>
  <c r="AH171" i="5"/>
  <c r="AH172" i="5"/>
  <c r="AH173" i="5"/>
  <c r="AH174" i="5"/>
  <c r="AH176" i="5"/>
  <c r="AH175" i="5"/>
  <c r="AH177" i="5"/>
  <c r="AH178" i="5"/>
  <c r="AH179" i="5"/>
  <c r="AH180" i="5"/>
  <c r="AH181" i="5"/>
  <c r="AH182" i="5"/>
  <c r="AH183" i="5"/>
  <c r="AH184" i="5"/>
  <c r="AH185" i="5"/>
  <c r="AH186" i="5"/>
  <c r="AH187" i="5"/>
  <c r="AH188" i="5"/>
  <c r="AH189" i="5"/>
  <c r="AH190" i="5"/>
  <c r="AH191" i="5"/>
  <c r="AH192" i="5"/>
  <c r="AH193" i="5"/>
  <c r="AH194" i="5"/>
  <c r="AH195" i="5"/>
  <c r="AH196" i="5"/>
  <c r="AH197" i="5"/>
  <c r="AH198" i="5"/>
  <c r="AH199" i="5"/>
  <c r="AH200" i="5"/>
  <c r="AH201" i="5"/>
  <c r="AH202" i="5"/>
  <c r="AH203" i="5"/>
  <c r="AH204" i="5"/>
  <c r="AH205" i="5"/>
  <c r="AH206" i="5"/>
  <c r="AH207" i="5"/>
  <c r="AH208" i="5"/>
  <c r="AH209" i="5"/>
  <c r="AH210" i="5"/>
  <c r="AH211" i="5"/>
  <c r="AH212" i="5"/>
  <c r="AH213" i="5"/>
  <c r="AH215" i="5"/>
  <c r="AH214" i="5"/>
  <c r="AH216" i="5"/>
  <c r="AH217" i="5"/>
  <c r="AH218" i="5"/>
  <c r="AH219" i="5"/>
  <c r="AH220" i="5"/>
  <c r="AH221" i="5"/>
  <c r="AH222" i="5"/>
  <c r="AH224" i="5"/>
  <c r="AH223" i="5"/>
  <c r="AH225" i="5"/>
  <c r="AH226" i="5"/>
  <c r="AH227" i="5"/>
  <c r="AH228" i="5"/>
  <c r="AH229" i="5"/>
  <c r="AH230" i="5"/>
  <c r="AH231" i="5"/>
  <c r="AH232" i="5"/>
  <c r="AH233" i="5"/>
  <c r="AH234" i="5"/>
  <c r="AH235" i="5"/>
  <c r="AH236" i="5"/>
  <c r="AH237" i="5"/>
  <c r="AH238" i="5"/>
  <c r="AH239" i="5"/>
  <c r="AH240" i="5"/>
  <c r="AH241" i="5"/>
  <c r="AH242" i="5"/>
  <c r="AH243" i="5"/>
  <c r="AH244" i="5"/>
  <c r="AH245" i="5"/>
  <c r="AH246" i="5"/>
  <c r="AH247" i="5"/>
  <c r="AH248" i="5"/>
  <c r="AH249" i="5"/>
  <c r="AH250" i="5"/>
  <c r="AH251" i="5"/>
  <c r="AH252" i="5"/>
  <c r="AH253" i="5"/>
  <c r="AH254" i="5"/>
  <c r="AH255" i="5"/>
  <c r="AH256" i="5"/>
  <c r="AH257" i="5"/>
  <c r="AH258" i="5"/>
  <c r="AH259" i="5"/>
  <c r="AH260" i="5"/>
  <c r="AH261" i="5"/>
  <c r="AH262" i="5"/>
  <c r="AH263" i="5"/>
  <c r="AH264" i="5"/>
  <c r="AH265" i="5"/>
  <c r="AH266" i="5"/>
  <c r="AH267" i="5"/>
  <c r="AH268" i="5"/>
  <c r="AH272" i="5"/>
  <c r="AH269" i="5"/>
  <c r="AH270" i="5"/>
  <c r="AH271" i="5"/>
  <c r="AH273" i="5"/>
  <c r="AH274" i="5"/>
  <c r="AH275" i="5"/>
  <c r="AH276" i="5"/>
  <c r="AH277" i="5"/>
  <c r="AH278" i="5"/>
  <c r="AH279" i="5"/>
  <c r="AH280" i="5"/>
  <c r="AH281" i="5"/>
  <c r="AH282" i="5"/>
  <c r="AH283" i="5"/>
  <c r="AH284" i="5"/>
  <c r="AH285" i="5"/>
  <c r="AH286" i="5"/>
  <c r="AH287" i="5"/>
  <c r="AH288" i="5"/>
  <c r="AH289" i="5"/>
  <c r="AH290" i="5"/>
  <c r="AH292" i="5"/>
  <c r="AH291" i="5"/>
  <c r="AH293" i="5"/>
  <c r="AH294" i="5"/>
  <c r="AH295" i="5"/>
  <c r="AH296" i="5"/>
  <c r="AH297" i="5"/>
  <c r="AH298" i="5"/>
  <c r="AH299" i="5"/>
  <c r="AH300" i="5"/>
  <c r="AH301" i="5"/>
  <c r="AH302" i="5"/>
  <c r="AH303" i="5"/>
  <c r="AH304" i="5"/>
  <c r="AH305" i="5"/>
  <c r="AH306" i="5"/>
  <c r="AH307" i="5"/>
  <c r="AH308" i="5"/>
  <c r="AH309" i="5"/>
  <c r="AH310" i="5"/>
  <c r="AH311" i="5"/>
  <c r="AH313" i="5"/>
  <c r="AH312" i="5"/>
  <c r="AH314" i="5"/>
  <c r="AH315" i="5"/>
  <c r="AH316" i="5"/>
  <c r="AH317" i="5"/>
  <c r="AH318" i="5"/>
  <c r="AH319" i="5"/>
  <c r="AH320" i="5"/>
  <c r="AH321" i="5"/>
  <c r="AH322" i="5"/>
  <c r="AH323" i="5"/>
  <c r="AH324" i="5"/>
  <c r="AH325" i="5"/>
  <c r="AH326" i="5"/>
  <c r="AH327" i="5"/>
  <c r="AH328" i="5"/>
  <c r="AH329" i="5"/>
  <c r="AH330" i="5"/>
  <c r="AH331" i="5"/>
  <c r="AH332" i="5"/>
  <c r="AH333" i="5"/>
  <c r="AH334" i="5"/>
  <c r="AH339" i="5"/>
  <c r="AH335" i="5"/>
  <c r="AH336" i="5"/>
  <c r="AH337" i="5"/>
  <c r="AH338" i="5"/>
  <c r="AH340" i="5"/>
  <c r="AH341" i="5"/>
  <c r="AH342" i="5"/>
  <c r="AH343" i="5"/>
  <c r="AH344" i="5"/>
  <c r="AH345" i="5"/>
  <c r="AH346" i="5"/>
  <c r="AH347" i="5"/>
  <c r="AH348" i="5"/>
  <c r="AH349" i="5"/>
  <c r="AH350" i="5"/>
  <c r="AH351" i="5"/>
  <c r="AH352" i="5"/>
  <c r="AH353" i="5"/>
  <c r="AH354" i="5"/>
  <c r="AH355" i="5"/>
  <c r="AH356" i="5"/>
  <c r="AH357" i="5"/>
  <c r="AH358" i="5"/>
  <c r="AH359" i="5"/>
  <c r="AH360" i="5"/>
  <c r="AH361" i="5"/>
  <c r="AH362" i="5"/>
  <c r="AH363" i="5"/>
  <c r="AH364" i="5"/>
  <c r="AH365" i="5"/>
  <c r="AH366" i="5"/>
  <c r="AH367" i="5"/>
  <c r="AH368" i="5"/>
  <c r="AH371" i="5"/>
  <c r="AH369" i="5"/>
  <c r="AH370" i="5"/>
  <c r="AH372" i="5"/>
  <c r="AH373" i="5"/>
  <c r="AH374" i="5"/>
  <c r="AH375" i="5"/>
  <c r="AH376" i="5"/>
  <c r="AH377" i="5"/>
  <c r="AH378" i="5"/>
  <c r="AH379" i="5"/>
  <c r="AH380" i="5"/>
  <c r="AH381" i="5"/>
  <c r="AH382" i="5"/>
  <c r="AH383" i="5"/>
  <c r="AH384" i="5"/>
  <c r="AH385" i="5"/>
  <c r="AH386" i="5"/>
  <c r="AH387" i="5"/>
  <c r="AH388" i="5"/>
  <c r="AH389" i="5"/>
  <c r="AH390" i="5"/>
  <c r="AH391" i="5"/>
  <c r="AH392" i="5"/>
  <c r="AH393" i="5"/>
  <c r="AH394" i="5"/>
  <c r="AH395" i="5"/>
  <c r="AH396" i="5"/>
  <c r="AH397" i="5"/>
  <c r="AH398" i="5"/>
  <c r="AH399" i="5"/>
  <c r="AH400" i="5"/>
  <c r="AH401" i="5"/>
  <c r="AH402" i="5"/>
  <c r="AH403" i="5"/>
  <c r="AH404" i="5"/>
  <c r="AH405" i="5"/>
  <c r="AH406" i="5"/>
  <c r="AH407" i="5"/>
  <c r="AH408" i="5"/>
  <c r="AH409" i="5"/>
  <c r="AH410" i="5"/>
  <c r="AH411" i="5"/>
  <c r="AH412" i="5"/>
  <c r="AH413" i="5"/>
  <c r="AH414" i="5"/>
  <c r="AH415" i="5"/>
  <c r="AH416" i="5"/>
  <c r="AH417" i="5"/>
  <c r="AH418" i="5"/>
  <c r="AH419" i="5"/>
  <c r="AH420" i="5"/>
  <c r="AH421" i="5"/>
  <c r="AH422" i="5"/>
  <c r="AH423" i="5"/>
  <c r="AH424" i="5"/>
  <c r="AH425" i="5"/>
  <c r="AH426" i="5"/>
  <c r="AH427" i="5"/>
  <c r="AH428" i="5"/>
  <c r="AH429" i="5"/>
  <c r="AH430" i="5"/>
  <c r="AH431" i="5"/>
  <c r="AH432" i="5"/>
  <c r="AH433" i="5"/>
  <c r="AH434" i="5"/>
  <c r="AH435" i="5"/>
  <c r="AH436" i="5"/>
  <c r="AH437" i="5"/>
  <c r="AH438" i="5"/>
  <c r="AH439" i="5"/>
  <c r="AH440" i="5"/>
  <c r="AH441" i="5"/>
  <c r="AH442" i="5"/>
  <c r="AH443" i="5"/>
  <c r="AH444" i="5"/>
  <c r="AH445" i="5"/>
  <c r="AH446" i="5"/>
  <c r="AH447" i="5"/>
  <c r="AH448" i="5"/>
  <c r="AH449" i="5"/>
  <c r="AH450" i="5"/>
  <c r="AH451" i="5"/>
  <c r="AH452" i="5"/>
  <c r="AH453" i="5"/>
  <c r="AH454" i="5"/>
  <c r="AH455" i="5"/>
  <c r="AH456" i="5"/>
  <c r="AH457" i="5"/>
  <c r="AH458" i="5"/>
  <c r="AH459" i="5"/>
  <c r="AH460" i="5"/>
  <c r="AH461" i="5"/>
  <c r="AH462" i="5"/>
  <c r="AH463" i="5"/>
  <c r="AH464" i="5"/>
  <c r="AH465" i="5"/>
  <c r="AH466" i="5"/>
  <c r="AH467" i="5"/>
  <c r="AH468" i="5"/>
  <c r="AH469" i="5"/>
  <c r="AH470" i="5"/>
  <c r="AH471" i="5"/>
  <c r="AH472" i="5"/>
  <c r="AH473" i="5"/>
  <c r="AH474" i="5"/>
  <c r="AH475" i="5"/>
  <c r="AH476" i="5"/>
  <c r="AH477" i="5"/>
  <c r="AH478" i="5"/>
  <c r="AH479" i="5"/>
  <c r="AH480" i="5"/>
  <c r="AH481" i="5"/>
  <c r="AH482" i="5"/>
  <c r="AH483" i="5"/>
  <c r="AH484" i="5"/>
  <c r="AH485" i="5"/>
  <c r="AH486" i="5"/>
  <c r="AH487" i="5"/>
  <c r="AH488" i="5"/>
  <c r="AH489" i="5"/>
  <c r="AH490" i="5"/>
  <c r="AH491" i="5"/>
  <c r="AH492" i="5"/>
  <c r="AH493" i="5"/>
  <c r="AH494" i="5"/>
  <c r="AH495" i="5"/>
  <c r="AH496" i="5"/>
  <c r="AH497" i="5"/>
  <c r="AH498" i="5"/>
  <c r="AH499" i="5"/>
  <c r="AH501" i="5"/>
  <c r="AH502" i="5"/>
  <c r="AH500" i="5"/>
  <c r="AH503" i="5"/>
  <c r="AH504" i="5"/>
  <c r="AH505" i="5"/>
  <c r="AH506" i="5"/>
  <c r="AH507" i="5"/>
  <c r="AH508" i="5"/>
  <c r="AH509" i="5"/>
  <c r="AH510" i="5"/>
  <c r="AH511" i="5"/>
  <c r="AH512" i="5"/>
  <c r="AH513" i="5"/>
  <c r="AH514" i="5"/>
  <c r="AH515" i="5"/>
  <c r="AH516" i="5"/>
  <c r="AH517" i="5"/>
  <c r="AH518" i="5"/>
  <c r="AH519" i="5"/>
  <c r="AH520" i="5"/>
  <c r="AH521" i="5"/>
  <c r="AH522" i="5"/>
  <c r="AH523" i="5"/>
  <c r="AH524" i="5"/>
  <c r="AH525" i="5"/>
  <c r="AH526" i="5"/>
  <c r="AH527" i="5"/>
  <c r="AH528" i="5"/>
  <c r="AH529" i="5"/>
  <c r="AH530" i="5"/>
  <c r="AH531" i="5"/>
  <c r="AH532" i="5"/>
  <c r="AH533" i="5"/>
  <c r="AH538" i="5"/>
  <c r="AH535" i="5"/>
  <c r="AH536" i="5"/>
  <c r="AH537" i="5"/>
  <c r="AH539" i="5"/>
  <c r="AH540" i="5"/>
  <c r="AH541" i="5"/>
  <c r="AH542" i="5"/>
  <c r="AH543" i="5"/>
  <c r="AH544" i="5"/>
  <c r="AH545" i="5"/>
  <c r="AH546" i="5"/>
  <c r="AH547" i="5"/>
  <c r="AH548" i="5"/>
  <c r="AH549" i="5"/>
  <c r="AH550" i="5"/>
  <c r="AH551" i="5"/>
  <c r="AH552" i="5"/>
  <c r="AH553" i="5"/>
  <c r="AH554" i="5"/>
  <c r="AH555" i="5"/>
  <c r="AH556" i="5"/>
  <c r="AH557" i="5"/>
  <c r="AH558" i="5"/>
  <c r="AH559" i="5"/>
  <c r="AH560" i="5"/>
  <c r="AH561" i="5"/>
  <c r="AH562" i="5"/>
  <c r="AH563" i="5"/>
  <c r="AH564" i="5"/>
  <c r="AH565" i="5"/>
  <c r="AH566" i="5"/>
  <c r="I456" i="1"/>
  <c r="I468" i="1"/>
  <c r="I442" i="1"/>
  <c r="I583" i="1"/>
  <c r="I298" i="1"/>
  <c r="I379" i="1"/>
  <c r="I25" i="1"/>
  <c r="I26" i="1"/>
  <c r="I27" i="1"/>
  <c r="I624" i="1"/>
  <c r="I348" i="1" l="1"/>
  <c r="J320" i="1" l="1"/>
  <c r="I325" i="1"/>
  <c r="I156" i="1"/>
  <c r="I289" i="1" l="1"/>
  <c r="I213" i="1" l="1"/>
  <c r="I47" i="1" l="1"/>
  <c r="I58" i="1"/>
  <c r="I32" i="1"/>
  <c r="I358" i="1" l="1"/>
  <c r="I338" i="1"/>
  <c r="I285" i="1" l="1"/>
  <c r="I301" i="1"/>
  <c r="I478" i="1"/>
  <c r="I307" i="1"/>
  <c r="I422" i="1"/>
  <c r="I292" i="1"/>
  <c r="I304" i="1"/>
  <c r="I284" i="1"/>
  <c r="I303" i="1"/>
  <c r="I277" i="1"/>
  <c r="I218" i="1" l="1"/>
  <c r="I603" i="1"/>
  <c r="I201" i="1"/>
  <c r="I176" i="1"/>
  <c r="I157" i="1"/>
  <c r="I609" i="1"/>
  <c r="I587" i="1" l="1"/>
  <c r="I582" i="1"/>
  <c r="I383" i="1" l="1"/>
  <c r="I362" i="1"/>
  <c r="I355" i="1"/>
  <c r="I111" i="1"/>
  <c r="I512" i="1"/>
  <c r="I330" i="1"/>
  <c r="I323" i="1"/>
  <c r="I578" i="1"/>
  <c r="I525" i="1"/>
  <c r="I248" i="1"/>
  <c r="I242" i="1"/>
  <c r="I236" i="1"/>
  <c r="I233" i="1"/>
  <c r="I227" i="1"/>
  <c r="I312" i="1"/>
  <c r="I260" i="1"/>
  <c r="I92" i="1"/>
  <c r="I97" i="1"/>
  <c r="I52" i="1"/>
  <c r="I24" i="1"/>
  <c r="I138" i="1" l="1"/>
  <c r="I182" i="1"/>
</calcChain>
</file>

<file path=xl/sharedStrings.xml><?xml version="1.0" encoding="utf-8"?>
<sst xmlns="http://schemas.openxmlformats.org/spreadsheetml/2006/main" count="28550" uniqueCount="6924">
  <si>
    <t>General information</t>
  </si>
  <si>
    <t>Age, Size, and Setting</t>
  </si>
  <si>
    <t>Petrogenetic information</t>
  </si>
  <si>
    <t>Ore deposit information</t>
  </si>
  <si>
    <t>Notable references</t>
  </si>
  <si>
    <t>Intrusion</t>
  </si>
  <si>
    <t>Country</t>
  </si>
  <si>
    <t>Host / Craton</t>
  </si>
  <si>
    <t>Associated Event</t>
  </si>
  <si>
    <t>Tectonic setting</t>
  </si>
  <si>
    <t>Latitude</t>
  </si>
  <si>
    <t>Longitude</t>
  </si>
  <si>
    <r>
      <t>Extent (km</t>
    </r>
    <r>
      <rPr>
        <b/>
        <vertAlign val="superscript"/>
        <sz val="10"/>
        <color theme="1"/>
        <rFont val="Times New Roman"/>
        <family val="1"/>
      </rPr>
      <t>2</t>
    </r>
    <r>
      <rPr>
        <b/>
        <sz val="10"/>
        <color theme="1"/>
        <rFont val="Times New Roman"/>
        <family val="1"/>
      </rPr>
      <t>)</t>
    </r>
  </si>
  <si>
    <t>Maximum thickness (km)</t>
  </si>
  <si>
    <t>Intrusion geometry</t>
  </si>
  <si>
    <t>Geochronology</t>
  </si>
  <si>
    <t>Primary rock types (↑)</t>
  </si>
  <si>
    <t>Footwall rocks</t>
  </si>
  <si>
    <t>Crystallisation sequence</t>
  </si>
  <si>
    <t>Mineralisation</t>
  </si>
  <si>
    <t>Method</t>
  </si>
  <si>
    <t>Age (Ma)</t>
  </si>
  <si>
    <t>Type</t>
  </si>
  <si>
    <t>MgO (%)</t>
  </si>
  <si>
    <r>
      <t>Fo</t>
    </r>
    <r>
      <rPr>
        <b/>
        <vertAlign val="subscript"/>
        <sz val="10"/>
        <color theme="1"/>
        <rFont val="Times New Roman"/>
        <family val="1"/>
      </rPr>
      <t>olv</t>
    </r>
  </si>
  <si>
    <r>
      <t>En</t>
    </r>
    <r>
      <rPr>
        <b/>
        <vertAlign val="subscript"/>
        <sz val="10"/>
        <color theme="1"/>
        <rFont val="Times New Roman"/>
        <family val="1"/>
      </rPr>
      <t>opx</t>
    </r>
  </si>
  <si>
    <r>
      <t>En</t>
    </r>
    <r>
      <rPr>
        <b/>
        <vertAlign val="subscript"/>
        <sz val="10"/>
        <color theme="1"/>
        <rFont val="Times New Roman"/>
        <family val="1"/>
      </rPr>
      <t>cpx</t>
    </r>
  </si>
  <si>
    <r>
      <t>An</t>
    </r>
    <r>
      <rPr>
        <b/>
        <vertAlign val="subscript"/>
        <sz val="10"/>
        <color theme="1"/>
        <rFont val="Times New Roman"/>
        <family val="1"/>
      </rPr>
      <t>plg</t>
    </r>
  </si>
  <si>
    <t>Deposit/Class</t>
  </si>
  <si>
    <t>Nature</t>
  </si>
  <si>
    <t>Strat. Position</t>
  </si>
  <si>
    <t>Timing</t>
  </si>
  <si>
    <t>Host rock</t>
  </si>
  <si>
    <t>Tonnage (Mt)</t>
  </si>
  <si>
    <t>Maximum grade / interval</t>
  </si>
  <si>
    <t>In Allarene</t>
  </si>
  <si>
    <t>Algeria</t>
  </si>
  <si>
    <t>Ouzzal Terrane / Tuareg Shield</t>
  </si>
  <si>
    <t>Magmatic Arc</t>
  </si>
  <si>
    <t>ring-shaped</t>
  </si>
  <si>
    <t>Relative</t>
  </si>
  <si>
    <t>~ 680</t>
  </si>
  <si>
    <t>hz + dn → lz → gb</t>
  </si>
  <si>
    <t>cha</t>
  </si>
  <si>
    <t>olv + sp + opx → cpx</t>
  </si>
  <si>
    <t>Tholeiite</t>
  </si>
  <si>
    <t>88-70</t>
  </si>
  <si>
    <t>90-63</t>
  </si>
  <si>
    <t>82-72</t>
  </si>
  <si>
    <r>
      <t xml:space="preserve">Talbi </t>
    </r>
    <r>
      <rPr>
        <i/>
        <sz val="10"/>
        <color theme="1"/>
        <rFont val="Times New Roman"/>
        <family val="1"/>
      </rPr>
      <t>et al.</t>
    </r>
    <r>
      <rPr>
        <sz val="10"/>
        <color theme="1"/>
        <rFont val="Times New Roman"/>
        <family val="1"/>
      </rPr>
      <t xml:space="preserve"> 2020</t>
    </r>
  </si>
  <si>
    <t>In Tedeini</t>
  </si>
  <si>
    <t>ellipse-shaped</t>
  </si>
  <si>
    <t>~ 640</t>
  </si>
  <si>
    <t>wh → gb</t>
  </si>
  <si>
    <t>grd</t>
  </si>
  <si>
    <t>77-72</t>
  </si>
  <si>
    <t>75-74</t>
  </si>
  <si>
    <t>45-44</t>
  </si>
  <si>
    <t>63-58</t>
  </si>
  <si>
    <r>
      <t xml:space="preserve">Augé </t>
    </r>
    <r>
      <rPr>
        <i/>
        <sz val="10"/>
        <color theme="1"/>
        <rFont val="Times New Roman"/>
        <family val="1"/>
      </rPr>
      <t>et al.</t>
    </r>
    <r>
      <rPr>
        <sz val="10"/>
        <color theme="1"/>
        <rFont val="Times New Roman"/>
        <family val="1"/>
      </rPr>
      <t xml:space="preserve"> 2012</t>
    </r>
  </si>
  <si>
    <t>Laouni layered intrusions (three bodies)</t>
  </si>
  <si>
    <t>Central Hoggar / Tuareg Shield</t>
  </si>
  <si>
    <t>tc + chr → ogb → gbn → gb</t>
  </si>
  <si>
    <t>grn</t>
  </si>
  <si>
    <t>olv → opx → cpx → plg → am → bt</t>
  </si>
  <si>
    <t>9-14%</t>
  </si>
  <si>
    <t>88-73</t>
  </si>
  <si>
    <t>80-62</t>
  </si>
  <si>
    <t>48-42</t>
  </si>
  <si>
    <t>80-55</t>
  </si>
  <si>
    <t>Showing</t>
  </si>
  <si>
    <t>Ni-Cu-(PGE)</t>
  </si>
  <si>
    <t>Ds</t>
  </si>
  <si>
    <t>Lower</t>
  </si>
  <si>
    <t>syn-</t>
  </si>
  <si>
    <t>ogb, gb</t>
  </si>
  <si>
    <r>
      <t xml:space="preserve">Cottin </t>
    </r>
    <r>
      <rPr>
        <i/>
        <sz val="10"/>
        <color theme="1"/>
        <rFont val="Times New Roman"/>
        <family val="1"/>
      </rPr>
      <t>et al.</t>
    </r>
    <r>
      <rPr>
        <sz val="10"/>
        <color theme="1"/>
        <rFont val="Times New Roman"/>
        <family val="1"/>
      </rPr>
      <t xml:space="preserve"> 1998; Augé </t>
    </r>
    <r>
      <rPr>
        <i/>
        <sz val="10"/>
        <color theme="1"/>
        <rFont val="Times New Roman"/>
        <family val="1"/>
      </rPr>
      <t>et al.</t>
    </r>
    <r>
      <rPr>
        <sz val="10"/>
        <color theme="1"/>
        <rFont val="Times New Roman"/>
        <family val="1"/>
      </rPr>
      <t xml:space="preserve"> 2012</t>
    </r>
  </si>
  <si>
    <t>Tin Zebane</t>
  </si>
  <si>
    <t>Tassendjanet Terrane / Tuareg Shield</t>
  </si>
  <si>
    <t>Intra-cratonic rift</t>
  </si>
  <si>
    <t>lenticular</t>
  </si>
  <si>
    <t>Rb-Sr</t>
  </si>
  <si>
    <t>592.2 ± 5.8</t>
  </si>
  <si>
    <t>an → lgb → ogb</t>
  </si>
  <si>
    <t>gn</t>
  </si>
  <si>
    <t>olv → plg → opx → cpx</t>
  </si>
  <si>
    <t>78-71</t>
  </si>
  <si>
    <t>78-73</t>
  </si>
  <si>
    <t>48-43</t>
  </si>
  <si>
    <t>93-70</t>
  </si>
  <si>
    <r>
      <t>Aıt-Djafer</t>
    </r>
    <r>
      <rPr>
        <i/>
        <sz val="10"/>
        <color theme="1"/>
        <rFont val="Times New Roman"/>
        <family val="1"/>
      </rPr>
      <t xml:space="preserve"> et al.</t>
    </r>
    <r>
      <rPr>
        <sz val="10"/>
        <color theme="1"/>
        <rFont val="Times New Roman"/>
        <family val="1"/>
      </rPr>
      <t xml:space="preserve"> 2003</t>
    </r>
  </si>
  <si>
    <t>Angola</t>
  </si>
  <si>
    <t xml:space="preserve">Kunene Anorthosite Complex association / Congo </t>
  </si>
  <si>
    <t>Kamanjab-Bangweulu or Epupa Event</t>
  </si>
  <si>
    <t>pod-like</t>
  </si>
  <si>
    <t>U-Pb zrn</t>
  </si>
  <si>
    <t>grn, gn</t>
  </si>
  <si>
    <t>Hamutenha</t>
  </si>
  <si>
    <t>irregular ellipse-shaped</t>
  </si>
  <si>
    <t>Ar-Ar</t>
  </si>
  <si>
    <t>1922.1 ± 27.1</t>
  </si>
  <si>
    <t>dn → ogb → di</t>
  </si>
  <si>
    <t>Basal</t>
  </si>
  <si>
    <t>dn</t>
  </si>
  <si>
    <t>Masilela 2017; Langa 2019</t>
  </si>
  <si>
    <t>Oncocua</t>
  </si>
  <si>
    <t xml:space="preserve">Kunene Anorthosite Complex / Congo </t>
  </si>
  <si>
    <t>KK-LIP</t>
  </si>
  <si>
    <t>&lt; 10</t>
  </si>
  <si>
    <t>1220 ± 15</t>
  </si>
  <si>
    <t>px → dr</t>
  </si>
  <si>
    <t>px</t>
  </si>
  <si>
    <t>1.5% Cu, 0.9% Ni tenors, grab sample</t>
  </si>
  <si>
    <r>
      <t xml:space="preserve">Maier </t>
    </r>
    <r>
      <rPr>
        <i/>
        <sz val="10"/>
        <color theme="1"/>
        <rFont val="Times New Roman"/>
        <family val="1"/>
      </rPr>
      <t>et al</t>
    </r>
    <r>
      <rPr>
        <sz val="10"/>
        <color theme="1"/>
        <rFont val="Times New Roman"/>
        <family val="1"/>
      </rPr>
      <t>. 2013</t>
    </r>
  </si>
  <si>
    <t>Butcher Ridge</t>
  </si>
  <si>
    <t>Antarctica</t>
  </si>
  <si>
    <t>McMurdo Dry Valleys Magmatic System?</t>
  </si>
  <si>
    <t>F-LIP</t>
  </si>
  <si>
    <t>irregular elongate body</t>
  </si>
  <si>
    <t>182.18 ± 0.25</t>
  </si>
  <si>
    <t>dl → and → rhy</t>
  </si>
  <si>
    <t>sds, grn</t>
  </si>
  <si>
    <t>Basaltic</t>
  </si>
  <si>
    <r>
      <t xml:space="preserve">Marshak </t>
    </r>
    <r>
      <rPr>
        <i/>
        <sz val="10"/>
        <color theme="1"/>
        <rFont val="Times New Roman"/>
        <family val="1"/>
      </rPr>
      <t>et al.</t>
    </r>
    <r>
      <rPr>
        <sz val="10"/>
        <color theme="1"/>
        <rFont val="Times New Roman"/>
        <family val="1"/>
      </rPr>
      <t xml:space="preserve"> 1981; Nelson </t>
    </r>
    <r>
      <rPr>
        <i/>
        <sz val="10"/>
        <color theme="1"/>
        <rFont val="Times New Roman"/>
        <family val="1"/>
      </rPr>
      <t>et al.</t>
    </r>
    <r>
      <rPr>
        <sz val="10"/>
        <color theme="1"/>
        <rFont val="Times New Roman"/>
        <family val="1"/>
      </rPr>
      <t xml:space="preserve"> 2020</t>
    </r>
  </si>
  <si>
    <t>Dais (Basement Sill)</t>
  </si>
  <si>
    <t>McMurdo Dry Valleys Magmatic System</t>
  </si>
  <si>
    <t>50 (length)</t>
  </si>
  <si>
    <t>sheet-like</t>
  </si>
  <si>
    <t>181 ± 3</t>
  </si>
  <si>
    <t>wb → gbn</t>
  </si>
  <si>
    <t>86-66</t>
  </si>
  <si>
    <t>87-75</t>
  </si>
  <si>
    <r>
      <t xml:space="preserve">Marsh 2004; Bédard </t>
    </r>
    <r>
      <rPr>
        <i/>
        <sz val="10"/>
        <color theme="1"/>
        <rFont val="Times New Roman"/>
        <family val="1"/>
      </rPr>
      <t>et al.</t>
    </r>
    <r>
      <rPr>
        <sz val="10"/>
        <color theme="1"/>
        <rFont val="Times New Roman"/>
        <family val="1"/>
      </rPr>
      <t xml:space="preserve"> 2007; Jerram </t>
    </r>
    <r>
      <rPr>
        <i/>
        <sz val="10"/>
        <color theme="1"/>
        <rFont val="Times New Roman"/>
        <family val="1"/>
      </rPr>
      <t>et al.</t>
    </r>
    <r>
      <rPr>
        <sz val="10"/>
        <color theme="1"/>
        <rFont val="Times New Roman"/>
        <family val="1"/>
      </rPr>
      <t xml:space="preserve"> 2010</t>
    </r>
  </si>
  <si>
    <t>Dufek</t>
  </si>
  <si>
    <t>Ferrar Province</t>
  </si>
  <si>
    <t>Failed rift</t>
  </si>
  <si>
    <t>&gt; 6600</t>
  </si>
  <si>
    <t>182.441 ± 0.1</t>
  </si>
  <si>
    <t>px + gbn → gb → an → mgb → gph</t>
  </si>
  <si>
    <t>sst</t>
  </si>
  <si>
    <t>olv(?) → opx → plg + cpx → ox</t>
  </si>
  <si>
    <t>Boninite</t>
  </si>
  <si>
    <t>8-13%</t>
  </si>
  <si>
    <t>79-49</t>
  </si>
  <si>
    <t>PGE-(Cu-Ni)</t>
  </si>
  <si>
    <t>Ds-NT</t>
  </si>
  <si>
    <t>Upper</t>
  </si>
  <si>
    <t>mgn</t>
  </si>
  <si>
    <t>10-40 ppm Cu, 5-38 ppb PGE, grab sample</t>
  </si>
  <si>
    <r>
      <t xml:space="preserve">Ford 1983; Minor &amp; Mukasa 1997; Semenov </t>
    </r>
    <r>
      <rPr>
        <i/>
        <sz val="10"/>
        <color theme="1"/>
        <rFont val="Times New Roman"/>
        <family val="1"/>
      </rPr>
      <t>et al.</t>
    </r>
    <r>
      <rPr>
        <sz val="10"/>
        <color theme="1"/>
        <rFont val="Times New Roman"/>
        <family val="1"/>
      </rPr>
      <t xml:space="preserve"> 2014; Van Tongeren </t>
    </r>
    <r>
      <rPr>
        <i/>
        <sz val="10"/>
        <color theme="1"/>
        <rFont val="Times New Roman"/>
        <family val="1"/>
      </rPr>
      <t>et al.</t>
    </r>
    <r>
      <rPr>
        <sz val="10"/>
        <color theme="1"/>
        <rFont val="Times New Roman"/>
        <family val="1"/>
      </rPr>
      <t xml:space="preserve"> 2019</t>
    </r>
  </si>
  <si>
    <t>Mount Egerton</t>
  </si>
  <si>
    <t>~ 180</t>
  </si>
  <si>
    <t>gbn → dl → an → gph</t>
  </si>
  <si>
    <t>83-70</t>
  </si>
  <si>
    <t>46-11</t>
  </si>
  <si>
    <t>82-10</t>
  </si>
  <si>
    <t>Gunn 1963</t>
  </si>
  <si>
    <t>Muren</t>
  </si>
  <si>
    <t>Dronning Maud Land / Karoo Province</t>
  </si>
  <si>
    <t>K-LIP</t>
  </si>
  <si>
    <t>&gt; 2</t>
  </si>
  <si>
    <t>ogb → gb → gbn → lgn</t>
  </si>
  <si>
    <t>olv → opx → cpx + plg</t>
  </si>
  <si>
    <t>7-8%</t>
  </si>
  <si>
    <t>62-42</t>
  </si>
  <si>
    <r>
      <t xml:space="preserve">Vuori </t>
    </r>
    <r>
      <rPr>
        <i/>
        <sz val="10"/>
        <color theme="1"/>
        <rFont val="Times New Roman"/>
        <family val="1"/>
      </rPr>
      <t>et al.</t>
    </r>
    <r>
      <rPr>
        <sz val="10"/>
        <color theme="1"/>
        <rFont val="Times New Roman"/>
        <family val="1"/>
      </rPr>
      <t xml:space="preserve"> 2003; Semenov </t>
    </r>
    <r>
      <rPr>
        <i/>
        <sz val="10"/>
        <color theme="1"/>
        <rFont val="Times New Roman"/>
        <family val="1"/>
      </rPr>
      <t>et al.</t>
    </r>
    <r>
      <rPr>
        <sz val="10"/>
        <color theme="1"/>
        <rFont val="Times New Roman"/>
        <family val="1"/>
      </rPr>
      <t xml:space="preserve"> 2014</t>
    </r>
  </si>
  <si>
    <t>Utpostane</t>
  </si>
  <si>
    <t>tc → ogn → ogb → gb → an</t>
  </si>
  <si>
    <t>76-62</t>
  </si>
  <si>
    <t>Argentina</t>
  </si>
  <si>
    <t>Sierras Pampeanas / Río de la Plata</t>
  </si>
  <si>
    <t>501 ± 21</t>
  </si>
  <si>
    <t>dn → lz + wb → gbn</t>
  </si>
  <si>
    <t>gn, sd, gw</t>
  </si>
  <si>
    <t>olv + cr → opx + cpx → plg → ox → am + ap</t>
  </si>
  <si>
    <t>&gt; 11%</t>
  </si>
  <si>
    <t>91-90</t>
  </si>
  <si>
    <t>89-59</t>
  </si>
  <si>
    <t>49-36</t>
  </si>
  <si>
    <t>89-53</t>
  </si>
  <si>
    <t>dn, lz</t>
  </si>
  <si>
    <t xml:space="preserve">&lt; 2,700 ppm Ni+Co, &lt; 490 ppm Cu, &lt; 150 ppb PGE, grab sample  </t>
  </si>
  <si>
    <r>
      <t xml:space="preserve">Girssom </t>
    </r>
    <r>
      <rPr>
        <i/>
        <sz val="10"/>
        <color theme="1"/>
        <rFont val="Times New Roman"/>
        <family val="1"/>
      </rPr>
      <t>et al.</t>
    </r>
    <r>
      <rPr>
        <sz val="10"/>
        <color theme="1"/>
        <rFont val="Times New Roman"/>
        <family val="1"/>
      </rPr>
      <t xml:space="preserve"> 1998; DeBari 1991; Villar &amp; Chernicoff 2019</t>
    </r>
  </si>
  <si>
    <t>Jaboncillo Valley (several in the Sierras Valle Fertil)</t>
  </si>
  <si>
    <t>Famatinian Magmatic Arc / Río de la Plata</t>
  </si>
  <si>
    <t>lens-shaped</t>
  </si>
  <si>
    <t>prd → px → ogn → gbn → gb</t>
  </si>
  <si>
    <t>sd, gn, gbn</t>
  </si>
  <si>
    <t>olv + cr → cpx → ox → opx → am</t>
  </si>
  <si>
    <t>SHMB</t>
  </si>
  <si>
    <t>&gt; 8%</t>
  </si>
  <si>
    <t>82-78</t>
  </si>
  <si>
    <t>80-77</t>
  </si>
  <si>
    <t>45-43</t>
  </si>
  <si>
    <t>99-94</t>
  </si>
  <si>
    <r>
      <t xml:space="preserve">Otamendi </t>
    </r>
    <r>
      <rPr>
        <i/>
        <sz val="10"/>
        <color theme="1"/>
        <rFont val="Times New Roman"/>
        <family val="1"/>
      </rPr>
      <t>et al.</t>
    </r>
    <r>
      <rPr>
        <sz val="10"/>
        <color theme="1"/>
        <rFont val="Times New Roman"/>
        <family val="1"/>
      </rPr>
      <t xml:space="preserve"> 2010</t>
    </r>
  </si>
  <si>
    <t>Pringles Metamorphic Complex / Río de la Plata</t>
  </si>
  <si>
    <t>Back-arc</t>
  </si>
  <si>
    <t>&lt; 200</t>
  </si>
  <si>
    <t>&lt; 2</t>
  </si>
  <si>
    <t>1002 ± 150</t>
  </si>
  <si>
    <t>dn → hz →  px → wb → nr → gbn</t>
  </si>
  <si>
    <t>grn, sch, gn</t>
  </si>
  <si>
    <t>olv → opx → plag → am</t>
  </si>
  <si>
    <t>84-82</t>
  </si>
  <si>
    <t>Ds-Ms + vein</t>
  </si>
  <si>
    <t>hz, wb</t>
  </si>
  <si>
    <t>&lt; 4,700 ppm Cu, &lt; 1.5 ppb PGE, grab sample</t>
  </si>
  <si>
    <r>
      <t xml:space="preserve">Mogessie </t>
    </r>
    <r>
      <rPr>
        <i/>
        <sz val="10"/>
        <color theme="1"/>
        <rFont val="Times New Roman"/>
        <family val="1"/>
      </rPr>
      <t>et al.</t>
    </r>
    <r>
      <rPr>
        <sz val="10"/>
        <color theme="1"/>
        <rFont val="Times New Roman"/>
        <family val="1"/>
      </rPr>
      <t xml:space="preserve"> 2000; Claudia </t>
    </r>
    <r>
      <rPr>
        <i/>
        <sz val="10"/>
        <color theme="1"/>
        <rFont val="Times New Roman"/>
        <family val="1"/>
      </rPr>
      <t>et al.</t>
    </r>
    <r>
      <rPr>
        <sz val="10"/>
        <color theme="1"/>
        <rFont val="Times New Roman"/>
        <family val="1"/>
      </rPr>
      <t xml:space="preserve"> 2011; Ferracutti </t>
    </r>
    <r>
      <rPr>
        <i/>
        <sz val="10"/>
        <color theme="1"/>
        <rFont val="Times New Roman"/>
        <family val="1"/>
      </rPr>
      <t>et al.</t>
    </r>
    <r>
      <rPr>
        <sz val="10"/>
        <color theme="1"/>
        <rFont val="Times New Roman"/>
        <family val="1"/>
      </rPr>
      <t xml:space="preserve"> 2013</t>
    </r>
  </si>
  <si>
    <t>Virorco (several in the San Luis Province)</t>
  </si>
  <si>
    <t>hb → px → gb → nr → gbn</t>
  </si>
  <si>
    <t>opx → plg → am → cpx → bt</t>
  </si>
  <si>
    <t>74-70</t>
  </si>
  <si>
    <t>44-42</t>
  </si>
  <si>
    <t>93-73</t>
  </si>
  <si>
    <r>
      <t xml:space="preserve">Ferracutti </t>
    </r>
    <r>
      <rPr>
        <i/>
        <sz val="10"/>
        <color theme="1"/>
        <rFont val="Times New Roman"/>
        <family val="1"/>
      </rPr>
      <t>et al.</t>
    </r>
    <r>
      <rPr>
        <sz val="10"/>
        <color theme="1"/>
        <rFont val="Times New Roman"/>
        <family val="1"/>
      </rPr>
      <t xml:space="preserve"> 2013; 2017</t>
    </r>
  </si>
  <si>
    <t>Alice Downs</t>
  </si>
  <si>
    <t>Australia</t>
  </si>
  <si>
    <t>Halls Creek Orogen / Kimberley</t>
  </si>
  <si>
    <t>HC-LIP</t>
  </si>
  <si>
    <t>Mobile Belt</t>
  </si>
  <si>
    <t>prd + px</t>
  </si>
  <si>
    <t>sd, vlc</t>
  </si>
  <si>
    <t>Ds-Ms</t>
  </si>
  <si>
    <t>px, prd</t>
  </si>
  <si>
    <t>1.95% Ni, 1.55% Cu, 61 ppb Au, 46 ppb Pt, grab sample</t>
  </si>
  <si>
    <t>Sanders 1999; Hoatson &amp; Blake 2000</t>
  </si>
  <si>
    <t>Andover</t>
  </si>
  <si>
    <t>Pilbara</t>
  </si>
  <si>
    <t xml:space="preserve">Cratonic </t>
  </si>
  <si>
    <t>3016 ± 4</t>
  </si>
  <si>
    <t>lz → wb → px → gb → an</t>
  </si>
  <si>
    <t>amph, grn, sd</t>
  </si>
  <si>
    <t>olv → opx → cpx → plg</t>
  </si>
  <si>
    <t>10-11%</t>
  </si>
  <si>
    <t>lz, wb</t>
  </si>
  <si>
    <t>Fe-Ti-V</t>
  </si>
  <si>
    <t>Ms</t>
  </si>
  <si>
    <t>gb, mbg</t>
  </si>
  <si>
    <r>
      <t>0.92%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</si>
  <si>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t>Armanda</t>
  </si>
  <si>
    <t>1830 ± 3</t>
  </si>
  <si>
    <t>gb</t>
  </si>
  <si>
    <t>150 ppm Cu, 100 ppb Ni, 50 ppm Co, grab sample</t>
  </si>
  <si>
    <t>Hoatson &amp; Blake 2000</t>
  </si>
  <si>
    <t>Atley Complex</t>
  </si>
  <si>
    <t>Murchison Domain / Yilgarn</t>
  </si>
  <si>
    <t>W-LIP</t>
  </si>
  <si>
    <t>&lt; 2815</t>
  </si>
  <si>
    <t>prd → gb → lgb + mgn</t>
  </si>
  <si>
    <t>olv → cpx → plg → ox</t>
  </si>
  <si>
    <r>
      <t xml:space="preserve">Ivanic </t>
    </r>
    <r>
      <rPr>
        <i/>
        <sz val="10"/>
        <color theme="1"/>
        <rFont val="Times New Roman"/>
        <family val="1"/>
      </rPr>
      <t>et al.</t>
    </r>
    <r>
      <rPr>
        <sz val="10"/>
        <color theme="1"/>
        <rFont val="Times New Roman"/>
        <family val="1"/>
      </rPr>
      <t xml:space="preserve"> 2010</t>
    </r>
  </si>
  <si>
    <t>Barrambie Complex</t>
  </si>
  <si>
    <t>elongate body</t>
  </si>
  <si>
    <t>nr → gb → lgb</t>
  </si>
  <si>
    <t>sd, grn</t>
  </si>
  <si>
    <t>Barrambie</t>
  </si>
  <si>
    <t>Layers/Bands</t>
  </si>
  <si>
    <t>Central</t>
  </si>
  <si>
    <r>
      <t>46.4% Fe</t>
    </r>
    <r>
      <rPr>
        <vertAlign val="subscript"/>
        <sz val="10"/>
        <color theme="1"/>
        <rFont val="Times New Roman"/>
        <family val="1"/>
      </rPr>
      <t>2</t>
    </r>
    <r>
      <rPr>
        <sz val="10"/>
        <color theme="1"/>
        <rFont val="Times New Roman"/>
        <family val="1"/>
      </rPr>
      <t>O</t>
    </r>
    <r>
      <rPr>
        <vertAlign val="subscript"/>
        <sz val="10"/>
        <color theme="1"/>
        <rFont val="Times New Roman"/>
        <family val="1"/>
      </rPr>
      <t>3</t>
    </r>
    <r>
      <rPr>
        <sz val="10"/>
        <color theme="1"/>
        <rFont val="Times New Roman"/>
        <family val="1"/>
      </rPr>
      <t>, 15.1% TiO</t>
    </r>
    <r>
      <rPr>
        <vertAlign val="subscript"/>
        <sz val="10"/>
        <color theme="1"/>
        <rFont val="Times New Roman"/>
        <family val="1"/>
      </rPr>
      <t>2</t>
    </r>
    <r>
      <rPr>
        <sz val="10"/>
        <color theme="1"/>
        <rFont val="Times New Roman"/>
        <family val="1"/>
      </rPr>
      <t>, 0.78%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</si>
  <si>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r>
      <t xml:space="preserve">Ward 1975; Ivanic </t>
    </r>
    <r>
      <rPr>
        <i/>
        <sz val="10"/>
        <color theme="1"/>
        <rFont val="Times New Roman"/>
        <family val="1"/>
      </rPr>
      <t>et al.</t>
    </r>
    <r>
      <rPr>
        <sz val="10"/>
        <color theme="1"/>
        <rFont val="Times New Roman"/>
        <family val="1"/>
      </rPr>
      <t xml:space="preserve"> 2010; nsenergybusiness.com</t>
    </r>
  </si>
  <si>
    <t>Big Ben</t>
  </si>
  <si>
    <t>1856 ± 2</t>
  </si>
  <si>
    <t>dn → px → gb → lgb + an</t>
  </si>
  <si>
    <t>vlc, grn</t>
  </si>
  <si>
    <t>cr</t>
  </si>
  <si>
    <r>
      <t>26% Cr</t>
    </r>
    <r>
      <rPr>
        <vertAlign val="subscript"/>
        <sz val="10"/>
        <color theme="1"/>
        <rFont val="Times New Roman"/>
        <family val="1"/>
      </rPr>
      <t>2</t>
    </r>
    <r>
      <rPr>
        <sz val="10"/>
        <color theme="1"/>
        <rFont val="Times New Roman"/>
        <family val="1"/>
      </rPr>
      <t>O</t>
    </r>
    <r>
      <rPr>
        <vertAlign val="subscript"/>
        <sz val="10"/>
        <color theme="1"/>
        <rFont val="Times New Roman"/>
        <family val="1"/>
      </rPr>
      <t>3</t>
    </r>
    <r>
      <rPr>
        <sz val="10"/>
        <color theme="1"/>
        <rFont val="Times New Roman"/>
        <family val="1"/>
      </rPr>
      <t>, 640 ppm Ni, 760 ppb Pd, 520 ppm Pt, grab sample</t>
    </r>
  </si>
  <si>
    <t>Hoatson 1993; Hoatson &amp; Blake 2000</t>
  </si>
  <si>
    <t>Black Hills Yard</t>
  </si>
  <si>
    <t>1844 ± 3</t>
  </si>
  <si>
    <t>tc → ogb → ogn → gb → mgb</t>
  </si>
  <si>
    <t>tc</t>
  </si>
  <si>
    <t>anomalous Ni, no Cu</t>
  </si>
  <si>
    <t>Hoatson &amp; Blake 2000; Hoatson &amp; Sun 2002</t>
  </si>
  <si>
    <t>ogb → gb</t>
  </si>
  <si>
    <t>sds</t>
  </si>
  <si>
    <t>Al-Basalt</t>
  </si>
  <si>
    <t>Bow River</t>
  </si>
  <si>
    <t>tc → nr → gb</t>
  </si>
  <si>
    <t>sch, gn</t>
  </si>
  <si>
    <t>tc, nr</t>
  </si>
  <si>
    <t>0.2% Cu, 0.15% Ni @ 64 m</t>
  </si>
  <si>
    <t>Blain 1967; Hoatson &amp; Blake 2000</t>
  </si>
  <si>
    <t>New England Orogen</t>
  </si>
  <si>
    <t>Rifted margin</t>
  </si>
  <si>
    <t>lopolith</t>
  </si>
  <si>
    <t>px → gb + tc → lgb + an → gph</t>
  </si>
  <si>
    <t>vlc, sd</t>
  </si>
  <si>
    <t>97-54</t>
  </si>
  <si>
    <t>ogb, tc</t>
  </si>
  <si>
    <t>&lt; 0.145 ppm Pt, &lt; 0.44 ppm Pd</t>
  </si>
  <si>
    <t>Reeves &amp; Keays 1995</t>
  </si>
  <si>
    <t>Bulldust Flat</t>
  </si>
  <si>
    <t>nr</t>
  </si>
  <si>
    <t>sd, amph</t>
  </si>
  <si>
    <t>0.51% Cu, 0.26% Ni @ 17 m</t>
  </si>
  <si>
    <t>Bullock Hide</t>
  </si>
  <si>
    <t>&lt; 0.5</t>
  </si>
  <si>
    <t>2892 ± 34</t>
  </si>
  <si>
    <t>prd → px → gb → lgb</t>
  </si>
  <si>
    <t>Ruddock 1999; Hoatson &amp; Sun 2002</t>
  </si>
  <si>
    <t>Giles Complex / Musgrave Province</t>
  </si>
  <si>
    <t>Wk-LIP</t>
  </si>
  <si>
    <t>1078 ± 3</t>
  </si>
  <si>
    <t>tc → an</t>
  </si>
  <si>
    <t>olv + plg</t>
  </si>
  <si>
    <t>Claude Hills</t>
  </si>
  <si>
    <t>elongate ellipse</t>
  </si>
  <si>
    <t>cpx</t>
  </si>
  <si>
    <t>Claude  Hillls</t>
  </si>
  <si>
    <t>Exo-</t>
  </si>
  <si>
    <t>post-</t>
  </si>
  <si>
    <t>limonite</t>
  </si>
  <si>
    <t>1.5% Ni</t>
  </si>
  <si>
    <t>Goode 2002; Maier et al. 2015</t>
  </si>
  <si>
    <t>Coobina</t>
  </si>
  <si>
    <t>0.2-0.6</t>
  </si>
  <si>
    <t>prd → cr → gb → lgb</t>
  </si>
  <si>
    <t>vlc, sd, bif</t>
  </si>
  <si>
    <t>olv + cr → cpx → plg</t>
  </si>
  <si>
    <t>Komatiite</t>
  </si>
  <si>
    <t>Cr-V</t>
  </si>
  <si>
    <t>Layer</t>
  </si>
  <si>
    <t>29.4% Cr</t>
  </si>
  <si>
    <t>Barnes &amp; Jones 2013</t>
  </si>
  <si>
    <t>Corkwood</t>
  </si>
  <si>
    <t>mgb + gb</t>
  </si>
  <si>
    <t>mbl, grn</t>
  </si>
  <si>
    <t>1.3% Ni, 0.3% Cu @ 5 m for 220 m</t>
  </si>
  <si>
    <t>Nevill 1974; Hoatson &amp; Blake 2000</t>
  </si>
  <si>
    <t>Dingo</t>
  </si>
  <si>
    <t>prd → px → nr → gb → lgb → an</t>
  </si>
  <si>
    <t>olv → cpx → opx → plg</t>
  </si>
  <si>
    <t>8-12%</t>
  </si>
  <si>
    <t>Toorare Pool</t>
  </si>
  <si>
    <r>
      <t xml:space="preserve">Sun </t>
    </r>
    <r>
      <rPr>
        <i/>
        <sz val="10"/>
        <color theme="1"/>
        <rFont val="Times New Roman"/>
        <family val="1"/>
      </rPr>
      <t>et al.</t>
    </r>
    <r>
      <rPr>
        <sz val="10"/>
        <color theme="1"/>
        <rFont val="Times New Roman"/>
        <family val="1"/>
      </rPr>
      <t xml:space="preserve"> 1991; Hoatson </t>
    </r>
    <r>
      <rPr>
        <i/>
        <sz val="10"/>
        <color theme="1"/>
        <rFont val="Times New Roman"/>
        <family val="1"/>
      </rPr>
      <t>et al.</t>
    </r>
    <r>
      <rPr>
        <sz val="10"/>
        <color theme="1"/>
        <rFont val="Times New Roman"/>
        <family val="1"/>
      </rPr>
      <t xml:space="preserve"> 1992</t>
    </r>
  </si>
  <si>
    <t>Eastmans Bore</t>
  </si>
  <si>
    <t>6 (length)</t>
  </si>
  <si>
    <t>7.5 ppm Pt+Pd, grab sample</t>
  </si>
  <si>
    <t>Eileen Bore</t>
  </si>
  <si>
    <t>1.35% Cu, 0.41% Ni @ 10 m</t>
  </si>
  <si>
    <t>Eulogie Park</t>
  </si>
  <si>
    <t>6 (diameter)</t>
  </si>
  <si>
    <t>tc → ogb → gb + tc + ogb → gb + lgb</t>
  </si>
  <si>
    <t>ox → olv → cpx → plg → ap</t>
  </si>
  <si>
    <t>Basalt</t>
  </si>
  <si>
    <t>45-38</t>
  </si>
  <si>
    <t>Wilson &amp; Mathison 1968</t>
  </si>
  <si>
    <t>Ewarara</t>
  </si>
  <si>
    <t>olv-px → px → gb</t>
  </si>
  <si>
    <t>88-86</t>
  </si>
  <si>
    <t>89-83</t>
  </si>
  <si>
    <t>66-30</t>
  </si>
  <si>
    <t>Fletcher Creek</t>
  </si>
  <si>
    <t>ogb + tc → gb</t>
  </si>
  <si>
    <t>sd, gn</t>
  </si>
  <si>
    <t>160 ppm Ni, 60 ppm Cu, 90 ppm Co, soil anomaly</t>
  </si>
  <si>
    <t>Frog Hollow</t>
  </si>
  <si>
    <t>gb + mgn + mgb + an</t>
  </si>
  <si>
    <t>Layers/Lens</t>
  </si>
  <si>
    <r>
      <t>52.5% Fe</t>
    </r>
    <r>
      <rPr>
        <vertAlign val="subscript"/>
        <sz val="10"/>
        <color theme="1"/>
        <rFont val="Times New Roman"/>
        <family val="1"/>
      </rPr>
      <t>2</t>
    </r>
    <r>
      <rPr>
        <sz val="10"/>
        <color theme="1"/>
        <rFont val="Times New Roman"/>
        <family val="1"/>
      </rPr>
      <t>O</t>
    </r>
    <r>
      <rPr>
        <vertAlign val="subscript"/>
        <sz val="10"/>
        <color theme="1"/>
        <rFont val="Times New Roman"/>
        <family val="1"/>
      </rPr>
      <t>3</t>
    </r>
    <r>
      <rPr>
        <sz val="10"/>
        <color theme="1"/>
        <rFont val="Times New Roman"/>
        <family val="1"/>
      </rPr>
      <t>, 39.4% TiO</t>
    </r>
    <r>
      <rPr>
        <vertAlign val="subscript"/>
        <sz val="10"/>
        <color theme="1"/>
        <rFont val="Times New Roman"/>
        <family val="1"/>
      </rPr>
      <t>2</t>
    </r>
    <r>
      <rPr>
        <sz val="10"/>
        <color theme="1"/>
        <rFont val="Times New Roman"/>
        <family val="1"/>
      </rPr>
      <t>, 0.23%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</si>
  <si>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t>Gnanagooragoo (Range Bore)</t>
  </si>
  <si>
    <t>70 (diameter)</t>
  </si>
  <si>
    <t>prd → wh → gb → lgb + dl</t>
  </si>
  <si>
    <t>sd, grn, bif</t>
  </si>
  <si>
    <t>prd, gb</t>
  </si>
  <si>
    <t>Gosse Pile</t>
  </si>
  <si>
    <t>olv-px → px → gb + nr</t>
  </si>
  <si>
    <t>83-78</t>
  </si>
  <si>
    <t>52-46</t>
  </si>
  <si>
    <t>Hart</t>
  </si>
  <si>
    <t>&gt; 250 (length)</t>
  </si>
  <si>
    <t>U-Pb bd</t>
  </si>
  <si>
    <t>1792.1 ± 5.9</t>
  </si>
  <si>
    <t>dl, gb</t>
  </si>
  <si>
    <t>sst, st</t>
  </si>
  <si>
    <t>Speewah Sill</t>
  </si>
  <si>
    <r>
      <t>0.3% V</t>
    </r>
    <r>
      <rPr>
        <vertAlign val="subscript"/>
        <sz val="10"/>
        <color theme="1"/>
        <rFont val="Times New Roman"/>
        <family val="1"/>
      </rPr>
      <t>2</t>
    </r>
    <r>
      <rPr>
        <sz val="10"/>
        <color theme="1"/>
        <rFont val="Times New Roman"/>
        <family val="1"/>
      </rPr>
      <t>O</t>
    </r>
    <r>
      <rPr>
        <vertAlign val="subscript"/>
        <sz val="10"/>
        <color theme="1"/>
        <rFont val="Times New Roman"/>
        <family val="1"/>
      </rPr>
      <t>5</t>
    </r>
    <r>
      <rPr>
        <sz val="10"/>
        <color theme="1"/>
        <rFont val="Times New Roman"/>
        <family val="1"/>
      </rPr>
      <t>, 2% Ti</t>
    </r>
  </si>
  <si>
    <t>Speewah Showing</t>
  </si>
  <si>
    <t>dl</t>
  </si>
  <si>
    <t>0.34 ppm Pt+Pd+Au @ 1 m</t>
  </si>
  <si>
    <t>Hinkley</t>
  </si>
  <si>
    <t>ogb</t>
  </si>
  <si>
    <t>olv → cpx + plg</t>
  </si>
  <si>
    <t>Jimberlana</t>
  </si>
  <si>
    <t>Yilgarn</t>
  </si>
  <si>
    <t>Wg-LIP</t>
  </si>
  <si>
    <t>pipe-like</t>
  </si>
  <si>
    <t>Sm-Nd</t>
  </si>
  <si>
    <t>2411 ± 38</t>
  </si>
  <si>
    <t>px → dn → wb → gbn → gb → lgb → gph</t>
  </si>
  <si>
    <t>80-75</t>
  </si>
  <si>
    <t>83-74</t>
  </si>
  <si>
    <t>70-52</t>
  </si>
  <si>
    <t>wb, gbn, gb</t>
  </si>
  <si>
    <t>&lt; 0.5% Cu, &lt; 0.3 ppm Pd+Au</t>
  </si>
  <si>
    <t>Kalka</t>
  </si>
  <si>
    <t>sigmoidal</t>
  </si>
  <si>
    <t>px → nr → ogb → an</t>
  </si>
  <si>
    <t>olv → cr → opx → cpx</t>
  </si>
  <si>
    <t>85-75</t>
  </si>
  <si>
    <t>50-45</t>
  </si>
  <si>
    <t>74-60</t>
  </si>
  <si>
    <t>px, nr</t>
  </si>
  <si>
    <t>0.1 ppm Pt+Pd @ 2-5 m</t>
  </si>
  <si>
    <t>Gray &amp; Goode 1989</t>
  </si>
  <si>
    <t>Keller Creek</t>
  </si>
  <si>
    <t>gb → lgb</t>
  </si>
  <si>
    <t>pgn ,grn</t>
  </si>
  <si>
    <t>0.2% Ni, 0.02% Cu, 0.2 ppm Pt @ 1 m</t>
  </si>
  <si>
    <t>Lady Alma Complex</t>
  </si>
  <si>
    <t>2821 ± 5</t>
  </si>
  <si>
    <t>dn → prd + px → gb + mgn + lgb</t>
  </si>
  <si>
    <t>grn, gn, pl</t>
  </si>
  <si>
    <t>Gabanintha</t>
  </si>
  <si>
    <r>
      <t>34% Fe, 9% TiO</t>
    </r>
    <r>
      <rPr>
        <vertAlign val="subscript"/>
        <sz val="10"/>
        <color theme="1"/>
        <rFont val="Times New Roman"/>
        <family val="1"/>
      </rPr>
      <t>2</t>
    </r>
    <r>
      <rPr>
        <sz val="10"/>
        <color theme="1"/>
        <rFont val="Times New Roman"/>
        <family val="1"/>
      </rPr>
      <t>, 0.75%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</si>
  <si>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t>Lamboo</t>
  </si>
  <si>
    <t>1963 ± 46</t>
  </si>
  <si>
    <t>prd + cr → gb → lgb</t>
  </si>
  <si>
    <t>vlc, grb</t>
  </si>
  <si>
    <t>olv + cr → plg → cpx</t>
  </si>
  <si>
    <t>1.5 (cr)</t>
  </si>
  <si>
    <t>46% Cr2O3 with 2.5 ppm Pt+Pd @ 2 m</t>
  </si>
  <si>
    <r>
      <t xml:space="preserve">Sun </t>
    </r>
    <r>
      <rPr>
        <i/>
        <sz val="10"/>
        <color theme="1"/>
        <rFont val="Times New Roman"/>
        <family val="1"/>
      </rPr>
      <t>et al.</t>
    </r>
    <r>
      <rPr>
        <sz val="10"/>
        <color theme="1"/>
        <rFont val="Times New Roman"/>
        <family val="1"/>
      </rPr>
      <t xml:space="preserve"> 1991; Hoatson &amp; Blake 2000</t>
    </r>
  </si>
  <si>
    <t>Maitland</t>
  </si>
  <si>
    <t>arcuate</t>
  </si>
  <si>
    <t>prd → lz → gb → lgb → an</t>
  </si>
  <si>
    <t>0.64-7.5 ppb Pt, 0.5-77.2 ppb Pd, 0.43-6.22 ppb Au, grab sample</t>
  </si>
  <si>
    <r>
      <t xml:space="preserve">Hoatson </t>
    </r>
    <r>
      <rPr>
        <i/>
        <sz val="10"/>
        <color theme="1"/>
        <rFont val="Times New Roman"/>
        <family val="1"/>
      </rPr>
      <t>et al.</t>
    </r>
    <r>
      <rPr>
        <sz val="10"/>
        <color theme="1"/>
        <rFont val="Times New Roman"/>
        <family val="1"/>
      </rPr>
      <t xml:space="preserve"> 1992</t>
    </r>
  </si>
  <si>
    <t>Mantamaru (Jameson, Bell Rock, Blackstone)</t>
  </si>
  <si>
    <t>3400 (original)</t>
  </si>
  <si>
    <t>irregular ellipse-shaped (tectonised)</t>
  </si>
  <si>
    <t>lz → tc → ogn → mgn</t>
  </si>
  <si>
    <t>sd, grn, gn</t>
  </si>
  <si>
    <t xml:space="preserve"> plg + cpx → ox</t>
  </si>
  <si>
    <t>64-62</t>
  </si>
  <si>
    <t>76-50</t>
  </si>
  <si>
    <t>~ 2 ppm Pt+Pd+Au, grab sample</t>
  </si>
  <si>
    <r>
      <t>&lt; 1.35% V</t>
    </r>
    <r>
      <rPr>
        <vertAlign val="subscript"/>
        <sz val="10"/>
        <color theme="1"/>
        <rFont val="Times New Roman"/>
        <family val="1"/>
      </rPr>
      <t>2</t>
    </r>
    <r>
      <rPr>
        <sz val="10"/>
        <color theme="1"/>
        <rFont val="Times New Roman"/>
        <family val="1"/>
      </rPr>
      <t>O</t>
    </r>
    <r>
      <rPr>
        <vertAlign val="subscript"/>
        <sz val="10"/>
        <color theme="1"/>
        <rFont val="Times New Roman"/>
        <family val="1"/>
      </rPr>
      <t>5</t>
    </r>
    <r>
      <rPr>
        <sz val="10"/>
        <color theme="1"/>
        <rFont val="Times New Roman"/>
        <family val="1"/>
      </rPr>
      <t>, grab sample</t>
    </r>
  </si>
  <si>
    <t>Mapa</t>
  </si>
  <si>
    <t>&gt; 0.4</t>
  </si>
  <si>
    <t>2755 ± 5</t>
  </si>
  <si>
    <t xml:space="preserve">px → gb → lgb </t>
  </si>
  <si>
    <t>sch, grn, bs</t>
  </si>
  <si>
    <r>
      <t xml:space="preserve">Pawley </t>
    </r>
    <r>
      <rPr>
        <i/>
        <sz val="10"/>
        <color theme="1"/>
        <rFont val="Times New Roman"/>
        <family val="1"/>
      </rPr>
      <t>et al.</t>
    </r>
    <r>
      <rPr>
        <sz val="10"/>
        <color theme="1"/>
        <rFont val="Times New Roman"/>
        <family val="1"/>
      </rPr>
      <t xml:space="preserve"> 2012</t>
    </r>
  </si>
  <si>
    <t>McIntosh</t>
  </si>
  <si>
    <t>tc → ogb → gb → mgb</t>
  </si>
  <si>
    <t>gn, vlc</t>
  </si>
  <si>
    <t>olv → plg → cpx → ox</t>
  </si>
  <si>
    <t>78-68</t>
  </si>
  <si>
    <t>80-70</t>
  </si>
  <si>
    <t>tc, ogb</t>
  </si>
  <si>
    <t>&lt; 0.1-0.2% sulphide</t>
  </si>
  <si>
    <t>Michael Hills</t>
  </si>
  <si>
    <t>cpx + plg → ox + ap + am</t>
  </si>
  <si>
    <t>Nesbitt &amp; Talbot 1966</t>
  </si>
  <si>
    <t>Millindinna</t>
  </si>
  <si>
    <t>2830 ± 20</t>
  </si>
  <si>
    <t>Korsh &amp; Gulson 1986; Hoatson &amp; Sun 2002</t>
  </si>
  <si>
    <t>&gt;1</t>
  </si>
  <si>
    <r>
      <t xml:space="preserve">Maier </t>
    </r>
    <r>
      <rPr>
        <i/>
        <sz val="10"/>
        <color theme="1"/>
        <rFont val="Times New Roman"/>
        <family val="1"/>
      </rPr>
      <t xml:space="preserve">et al. </t>
    </r>
    <r>
      <rPr>
        <sz val="10"/>
        <color theme="1"/>
        <rFont val="Times New Roman"/>
        <family val="1"/>
      </rPr>
      <t>2015</t>
    </r>
  </si>
  <si>
    <t>Mordor</t>
  </si>
  <si>
    <t>ARC</t>
  </si>
  <si>
    <t>1132 ± 5</t>
  </si>
  <si>
    <t>syn → px → dn → prd</t>
  </si>
  <si>
    <t>olv → opx → cpx → phg → ox → ap → ksp</t>
  </si>
  <si>
    <t>78-74</t>
  </si>
  <si>
    <t>~ 77</t>
  </si>
  <si>
    <t>syn, prd</t>
  </si>
  <si>
    <t>&lt; 1.5 ppm Pt+Pd+Au @ 1 m</t>
  </si>
  <si>
    <r>
      <t xml:space="preserve">Langworthy &amp; Black 1978; Barnes </t>
    </r>
    <r>
      <rPr>
        <i/>
        <sz val="10"/>
        <color theme="1"/>
        <rFont val="Times New Roman"/>
        <family val="1"/>
      </rPr>
      <t>et al.</t>
    </r>
    <r>
      <rPr>
        <sz val="10"/>
        <color theme="1"/>
        <rFont val="Times New Roman"/>
        <family val="1"/>
      </rPr>
      <t xml:space="preserve"> 2008</t>
    </r>
  </si>
  <si>
    <t>Mount Thirsty</t>
  </si>
  <si>
    <t>sh, vlc</t>
  </si>
  <si>
    <t>olv (?) → opx → cpx</t>
  </si>
  <si>
    <t>Witt 1995</t>
  </si>
  <si>
    <t>Mount Scholl</t>
  </si>
  <si>
    <t>Re-Os</t>
  </si>
  <si>
    <t>prd → px → gb → gbn → lgb</t>
  </si>
  <si>
    <t>vlc</t>
  </si>
  <si>
    <t>Ds-SM</t>
  </si>
  <si>
    <t>prd</t>
  </si>
  <si>
    <t>20-180 ppb Pt, 66-356 ppb Pd, 2.5-30 ppb Au, 0.9% Cu, 0.6% Ni</t>
  </si>
  <si>
    <t>sheet-like, dismembered</t>
  </si>
  <si>
    <t>Mt Davies (N and S)</t>
  </si>
  <si>
    <t>olv-px → gb</t>
  </si>
  <si>
    <t>91-83</t>
  </si>
  <si>
    <t>87-64</t>
  </si>
  <si>
    <t>Munni Munni</t>
  </si>
  <si>
    <t>&gt; 5.5</t>
  </si>
  <si>
    <t>2927 ± 13</t>
  </si>
  <si>
    <t>px → lz → wb → wh → gb → gph</t>
  </si>
  <si>
    <t>sd, vlc, grn</t>
  </si>
  <si>
    <t>Judy's Reef</t>
  </si>
  <si>
    <t>0.2-1.9 ppm Pt+Pd+Au, 0.3-2.9% Ni+Co @ 1-2 m</t>
  </si>
  <si>
    <t>Porphyritic Websterite</t>
  </si>
  <si>
    <t>wb</t>
  </si>
  <si>
    <t>20-30</t>
  </si>
  <si>
    <t>2.9 ppm Pt+Pd+Au, 0.3% Cu, 0.2% Ni</t>
  </si>
  <si>
    <t>Elizabeth Hill</t>
  </si>
  <si>
    <t>Pb-Ag</t>
  </si>
  <si>
    <t>Veins</t>
  </si>
  <si>
    <t>2.3% Ag @ 7.5 m, 2% Pb @ 5 m, 0.6 ppm Pd, 0.2 ppm Au @ 9 m</t>
  </si>
  <si>
    <t>Barnes 1995</t>
  </si>
  <si>
    <t>Narndee</t>
  </si>
  <si>
    <t>2800 ± 6</t>
  </si>
  <si>
    <t>prd → px + cr → gbn → gb → an</t>
  </si>
  <si>
    <t>olv + opx + cr → cpx → plg</t>
  </si>
  <si>
    <t>80-49</t>
  </si>
  <si>
    <t>&lt; 500 ppb PGE</t>
  </si>
  <si>
    <t>Nebo-Babel (Musgrave Block)</t>
  </si>
  <si>
    <t>5.5 (strike)</t>
  </si>
  <si>
    <t>chonolith</t>
  </si>
  <si>
    <t>1068 ± 4.3</t>
  </si>
  <si>
    <t>layered gbn</t>
  </si>
  <si>
    <t>ogn</t>
  </si>
  <si>
    <t>olv → plg → opx → cpx → ox</t>
  </si>
  <si>
    <t>77-49</t>
  </si>
  <si>
    <t>59-33</t>
  </si>
  <si>
    <t>75-45</t>
  </si>
  <si>
    <t>Nebo-Babel</t>
  </si>
  <si>
    <t>gbn</t>
  </si>
  <si>
    <t>0.3% Ni, 0.33% Cu</t>
  </si>
  <si>
    <t>Ngunala</t>
  </si>
  <si>
    <t>1075 ± 6</t>
  </si>
  <si>
    <t>px → gbn → gb → an</t>
  </si>
  <si>
    <t xml:space="preserve">0.1% Ni, 42 ppb Pt, grab sample </t>
  </si>
  <si>
    <t>Schwarz &amp; Constable 2007</t>
  </si>
  <si>
    <t>North Whundo</t>
  </si>
  <si>
    <t>nr → gbn → gb → an</t>
  </si>
  <si>
    <t>grn, sd</t>
  </si>
  <si>
    <t>Ds and Vein</t>
  </si>
  <si>
    <t>bs</t>
  </si>
  <si>
    <t>Hickman 1997; Hoatson &amp; Sun 2002</t>
  </si>
  <si>
    <t>Norton</t>
  </si>
  <si>
    <t>sd</t>
  </si>
  <si>
    <t>980 ppm Ni, 580 ppm Cu, 100 ppm Co, soil anomaly</t>
  </si>
  <si>
    <t>Nova Bollinger intrusion</t>
  </si>
  <si>
    <t>1330-1280</t>
  </si>
  <si>
    <t>lz + ogbn → nr + px → prd → nr</t>
  </si>
  <si>
    <t>pl, pgn</t>
  </si>
  <si>
    <t>83-80</t>
  </si>
  <si>
    <t>89-62</t>
  </si>
  <si>
    <t>Nova &amp; Bollinger</t>
  </si>
  <si>
    <t>Ms-NT</t>
  </si>
  <si>
    <t>gb, sd</t>
  </si>
  <si>
    <t>2% Ni, 0.8% Cu, 0.1% Co</t>
  </si>
  <si>
    <r>
      <t xml:space="preserve">Maier </t>
    </r>
    <r>
      <rPr>
        <i/>
        <sz val="10"/>
        <color theme="1"/>
        <rFont val="Times New Roman"/>
        <family val="1"/>
      </rPr>
      <t>et al.</t>
    </r>
    <r>
      <rPr>
        <sz val="10"/>
        <color theme="1"/>
        <rFont val="Times New Roman"/>
        <family val="1"/>
      </rPr>
      <t xml:space="preserve"> 2016; Taranovic </t>
    </r>
    <r>
      <rPr>
        <i/>
        <sz val="10"/>
        <color theme="1"/>
        <rFont val="Times New Roman"/>
        <family val="1"/>
      </rPr>
      <t>et al.</t>
    </r>
    <r>
      <rPr>
        <sz val="10"/>
        <color theme="1"/>
        <rFont val="Times New Roman"/>
        <family val="1"/>
      </rPr>
      <t xml:space="preserve"> 2019; Barnes </t>
    </r>
    <r>
      <rPr>
        <i/>
        <sz val="10"/>
        <color theme="1"/>
        <rFont val="Times New Roman"/>
        <family val="1"/>
      </rPr>
      <t>et al.</t>
    </r>
    <r>
      <rPr>
        <sz val="10"/>
        <color theme="1"/>
        <rFont val="Times New Roman"/>
        <family val="1"/>
      </rPr>
      <t xml:space="preserve"> 2020</t>
    </r>
  </si>
  <si>
    <t>Opaline Well</t>
  </si>
  <si>
    <t>2960 ± 6</t>
  </si>
  <si>
    <t>prd → gbn → gb</t>
  </si>
  <si>
    <t>Hoatson &amp; Sun 2002</t>
  </si>
  <si>
    <t>Ord Crossing</t>
  </si>
  <si>
    <t>gb + mgn</t>
  </si>
  <si>
    <t>Ord sulphide</t>
  </si>
  <si>
    <t>0.45% Ni, 0.80% Cu, grab sample</t>
  </si>
  <si>
    <t>Ord oxide</t>
  </si>
  <si>
    <r>
      <t>41.9% Fe</t>
    </r>
    <r>
      <rPr>
        <vertAlign val="subscript"/>
        <sz val="10"/>
        <color theme="1"/>
        <rFont val="Times New Roman"/>
        <family val="1"/>
      </rPr>
      <t>2</t>
    </r>
    <r>
      <rPr>
        <sz val="10"/>
        <color theme="1"/>
        <rFont val="Times New Roman"/>
        <family val="1"/>
      </rPr>
      <t>O</t>
    </r>
    <r>
      <rPr>
        <vertAlign val="subscript"/>
        <sz val="10"/>
        <color theme="1"/>
        <rFont val="Times New Roman"/>
        <family val="1"/>
      </rPr>
      <t>3</t>
    </r>
    <r>
      <rPr>
        <sz val="10"/>
        <color theme="1"/>
        <rFont val="Times New Roman"/>
        <family val="1"/>
      </rPr>
      <t>, 5.2% TiO</t>
    </r>
    <r>
      <rPr>
        <vertAlign val="subscript"/>
        <sz val="10"/>
        <color theme="1"/>
        <rFont val="Times New Roman"/>
        <family val="1"/>
      </rPr>
      <t>2</t>
    </r>
    <r>
      <rPr>
        <sz val="10"/>
        <color theme="1"/>
        <rFont val="Times New Roman"/>
        <family val="1"/>
      </rPr>
      <t>, 0.03%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</si>
  <si>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t>Panton</t>
  </si>
  <si>
    <t xml:space="preserve">dn → wb → cr → gb </t>
  </si>
  <si>
    <t>olv + cr → plg → cpx → opx</t>
  </si>
  <si>
    <t>8-9%</t>
  </si>
  <si>
    <t>cr, prd</t>
  </si>
  <si>
    <t>2.19 ppm Pt, 2.39 ppm Pd</t>
  </si>
  <si>
    <r>
      <t xml:space="preserve">Hoaton &amp; Blake 2000; Beinlich </t>
    </r>
    <r>
      <rPr>
        <i/>
        <sz val="10"/>
        <color theme="1"/>
        <rFont val="Times New Roman"/>
        <family val="1"/>
      </rPr>
      <t>et al.</t>
    </r>
    <r>
      <rPr>
        <sz val="10"/>
        <color theme="1"/>
        <rFont val="Times New Roman"/>
        <family val="1"/>
      </rPr>
      <t xml:space="preserve"> 2020</t>
    </r>
  </si>
  <si>
    <t>Pirntirri Mulari</t>
  </si>
  <si>
    <t>5 (diameter)</t>
  </si>
  <si>
    <t>irregular body</t>
  </si>
  <si>
    <t>wb → prd → px → gbn</t>
  </si>
  <si>
    <t>cr → olv → cpx → plg → opx</t>
  </si>
  <si>
    <t>10-13%</t>
  </si>
  <si>
    <t>88-82</t>
  </si>
  <si>
    <t>88-33</t>
  </si>
  <si>
    <t>0.43% Cu, 0.7% Ni, &lt; 190 ppb Pt+Pd+Au @ 5-10 m</t>
  </si>
  <si>
    <r>
      <t xml:space="preserve">Maier </t>
    </r>
    <r>
      <rPr>
        <i/>
        <sz val="10"/>
        <color theme="1"/>
        <rFont val="Times New Roman"/>
        <family val="1"/>
      </rPr>
      <t>et al.</t>
    </r>
    <r>
      <rPr>
        <sz val="10"/>
        <color theme="1"/>
        <rFont val="Times New Roman"/>
        <family val="1"/>
      </rPr>
      <t xml:space="preserve"> 2015</t>
    </r>
  </si>
  <si>
    <t>Radio Hill</t>
  </si>
  <si>
    <t>dn → lz → wb → ogb → gb</t>
  </si>
  <si>
    <t>Ds-Ms + Veins</t>
  </si>
  <si>
    <t>wb, gb</t>
  </si>
  <si>
    <t>3.34% Ni, 2.07% Cu and 0.32-1.9 ppm Pd, 0.29-0.84 ppm Pt @ 15 m</t>
  </si>
  <si>
    <t>Ruth Well</t>
  </si>
  <si>
    <t>2876 ± 38</t>
  </si>
  <si>
    <t>dn → wh → px → gb</t>
  </si>
  <si>
    <t>Salt Lick Creek</t>
  </si>
  <si>
    <t>dn → lz → tc → nr → gbn</t>
  </si>
  <si>
    <t>ogn, pgn, amph</t>
  </si>
  <si>
    <t>6.6-10.5%</t>
  </si>
  <si>
    <t>84-81</t>
  </si>
  <si>
    <t>83-79</t>
  </si>
  <si>
    <t>48-47</t>
  </si>
  <si>
    <t>88-81</t>
  </si>
  <si>
    <r>
      <t xml:space="preserve">Wilkinson </t>
    </r>
    <r>
      <rPr>
        <i/>
        <sz val="10"/>
        <color theme="1"/>
        <rFont val="Times New Roman"/>
        <family val="1"/>
      </rPr>
      <t>et al.</t>
    </r>
    <r>
      <rPr>
        <sz val="10"/>
        <color theme="1"/>
        <rFont val="Times New Roman"/>
        <family val="1"/>
      </rPr>
      <t xml:space="preserve"> 1975</t>
    </r>
  </si>
  <si>
    <t>Saturn</t>
  </si>
  <si>
    <t>10 (diameter)</t>
  </si>
  <si>
    <t>1072 ± 8</t>
  </si>
  <si>
    <t>Savannah (formerly Sally Malay)</t>
  </si>
  <si>
    <t>dn → lz → tc → nr → ogb → gb → an</t>
  </si>
  <si>
    <t>Savannah</t>
  </si>
  <si>
    <t>NT-Ms</t>
  </si>
  <si>
    <t>nr, prd</t>
  </si>
  <si>
    <t>1.79% Ni, 0.73% Cu, 0.1% Co</t>
  </si>
  <si>
    <r>
      <t xml:space="preserve">Thornett 1981; Hoatson &amp; Blake 2000; Hicks </t>
    </r>
    <r>
      <rPr>
        <i/>
        <sz val="10"/>
        <color theme="1"/>
        <rFont val="Times New Roman"/>
        <family val="1"/>
      </rPr>
      <t>et al.</t>
    </r>
    <r>
      <rPr>
        <sz val="10"/>
        <color theme="1"/>
        <rFont val="Times New Roman"/>
        <family val="1"/>
      </rPr>
      <t xml:space="preserve"> 2017; Le Vaillant </t>
    </r>
    <r>
      <rPr>
        <i/>
        <sz val="10"/>
        <color theme="1"/>
        <rFont val="Times New Roman"/>
        <family val="1"/>
      </rPr>
      <t>et al.</t>
    </r>
    <r>
      <rPr>
        <sz val="10"/>
        <color theme="1"/>
        <rFont val="Times New Roman"/>
        <family val="1"/>
      </rPr>
      <t xml:space="preserve"> 2020</t>
    </r>
  </si>
  <si>
    <t>Sherlock</t>
  </si>
  <si>
    <t>ellipse-shaped (exposed margin)</t>
  </si>
  <si>
    <t>Pb-Pb zrn</t>
  </si>
  <si>
    <t>wb → wh → gb + nr + an</t>
  </si>
  <si>
    <t>Sherlock Bay</t>
  </si>
  <si>
    <t>sch, bs</t>
  </si>
  <si>
    <t>0.75% Ni, 0.09% Cu</t>
  </si>
  <si>
    <t>Balla Balla</t>
  </si>
  <si>
    <r>
      <t>&lt;1%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</si>
  <si>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t>Don Wells</t>
  </si>
  <si>
    <r>
      <t>0.57%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</si>
  <si>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t>Somerset Dam</t>
  </si>
  <si>
    <t>K-Ar</t>
  </si>
  <si>
    <t>174 ± 8</t>
  </si>
  <si>
    <t>lgb → an → tc → ogb → mgb</t>
  </si>
  <si>
    <t>6-8%</t>
  </si>
  <si>
    <t>Snelling 2003</t>
  </si>
  <si>
    <t>Springvale</t>
  </si>
  <si>
    <t>lobate</t>
  </si>
  <si>
    <t>1857 ± 2</t>
  </si>
  <si>
    <t>lz → tc + cr → ogb → ogn → gb → an</t>
  </si>
  <si>
    <t>0.5 ppm Pt+Pd @ 1.5 m</t>
  </si>
  <si>
    <t>Toby</t>
  </si>
  <si>
    <t>1855 ± 2</t>
  </si>
  <si>
    <t>dn → ogb → gb → mgb</t>
  </si>
  <si>
    <r>
      <t xml:space="preserve">Sun </t>
    </r>
    <r>
      <rPr>
        <i/>
        <sz val="10"/>
        <color theme="1"/>
        <rFont val="Times New Roman"/>
        <family val="1"/>
      </rPr>
      <t>et al.</t>
    </r>
    <r>
      <rPr>
        <sz val="10"/>
        <color theme="1"/>
        <rFont val="Times New Roman"/>
        <family val="1"/>
      </rPr>
      <t xml:space="preserve"> 1991</t>
    </r>
  </si>
  <si>
    <t>Walter Hill</t>
  </si>
  <si>
    <t>hz → px → ogb</t>
  </si>
  <si>
    <t>The Wart</t>
  </si>
  <si>
    <t>wh → prd → px → gbn</t>
  </si>
  <si>
    <t>Wateranga</t>
  </si>
  <si>
    <t>&gt; 0.5</t>
  </si>
  <si>
    <t>245 ± 8</t>
  </si>
  <si>
    <t>tc + nr + px → ogb → gb +lgb + an</t>
  </si>
  <si>
    <t>hfs</t>
  </si>
  <si>
    <t>olv + plg → cpx → opx  → ox</t>
  </si>
  <si>
    <t>74-42</t>
  </si>
  <si>
    <t>86-51</t>
  </si>
  <si>
    <t>46-22</t>
  </si>
  <si>
    <t>77-34</t>
  </si>
  <si>
    <r>
      <t xml:space="preserve">Talusani </t>
    </r>
    <r>
      <rPr>
        <i/>
        <sz val="10"/>
        <color theme="1"/>
        <rFont val="Times New Roman"/>
        <family val="1"/>
      </rPr>
      <t>et al.</t>
    </r>
    <r>
      <rPr>
        <sz val="10"/>
        <color theme="1"/>
        <rFont val="Times New Roman"/>
        <family val="1"/>
      </rPr>
      <t xml:space="preserve"> 2005</t>
    </r>
  </si>
  <si>
    <t>West Robin Soak</t>
  </si>
  <si>
    <t>dn → tc + an → gb</t>
  </si>
  <si>
    <t>940 ppm Ni, 1100 ppm Cu, 10 ppb Pd, 5 ppb Pt, grab sample</t>
  </si>
  <si>
    <t>Wilagee</t>
  </si>
  <si>
    <t>nr + tc → px + prd + cr → gb + lgb</t>
  </si>
  <si>
    <t>gr</t>
  </si>
  <si>
    <t>240 ppb Pd, 92 ppb Pt, grab sample</t>
  </si>
  <si>
    <t>Windimurra</t>
  </si>
  <si>
    <t>Cratonic</t>
  </si>
  <si>
    <t>2813 ± 3</t>
  </si>
  <si>
    <t>prd → gb → gbn + px → nr + tc → mgn + lgb + an</t>
  </si>
  <si>
    <t>90-35</t>
  </si>
  <si>
    <t>85-57</t>
  </si>
  <si>
    <r>
      <t>0.5%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</si>
  <si>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t>Wingellina</t>
  </si>
  <si>
    <t>&lt; 2.5</t>
  </si>
  <si>
    <t>px → prd →  wh → gbn + gb</t>
  </si>
  <si>
    <t>88-77</t>
  </si>
  <si>
    <t>92-55</t>
  </si>
  <si>
    <t>Wingellina Hills</t>
  </si>
  <si>
    <t>px, wb</t>
  </si>
  <si>
    <t>&lt; 400 ppm Cu, &lt; 2 ppm Pt+Pd+Au @ ~ 2 m</t>
  </si>
  <si>
    <t>Laterite</t>
  </si>
  <si>
    <t>Soil</t>
  </si>
  <si>
    <t>soil</t>
  </si>
  <si>
    <t>0.89% Ni, 0.08% Co</t>
  </si>
  <si>
    <t>Yalgowra</t>
  </si>
  <si>
    <t>2719 ± 6</t>
  </si>
  <si>
    <t>prd  → px  → gb  → lgb  → an</t>
  </si>
  <si>
    <t>vlc, bif</t>
  </si>
  <si>
    <t>Youanmi</t>
  </si>
  <si>
    <t>2814 ± 14</t>
  </si>
  <si>
    <t>prd + px → nr + gb → lgb</t>
  </si>
  <si>
    <t>Younami</t>
  </si>
  <si>
    <r>
      <t>0.33%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</si>
  <si>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r>
      <t xml:space="preserve">Ivanic </t>
    </r>
    <r>
      <rPr>
        <i/>
        <sz val="10"/>
        <color theme="1"/>
        <rFont val="Times New Roman"/>
        <family val="1"/>
      </rPr>
      <t>et al.</t>
    </r>
    <r>
      <rPr>
        <sz val="10"/>
        <color theme="1"/>
        <rFont val="Times New Roman"/>
        <family val="1"/>
      </rPr>
      <t xml:space="preserve"> 2010; Lithium Australia press release 2019</t>
    </r>
  </si>
  <si>
    <r>
      <t>Kaby</t>
    </r>
    <r>
      <rPr>
        <sz val="10"/>
        <color theme="1"/>
        <rFont val="Calibri"/>
        <family val="2"/>
      </rPr>
      <t>é</t>
    </r>
    <r>
      <rPr>
        <sz val="10"/>
        <color theme="1"/>
        <rFont val="Times New Roman"/>
        <family val="1"/>
      </rPr>
      <t xml:space="preserve"> Massif</t>
    </r>
  </si>
  <si>
    <t>Benin/Togo</t>
  </si>
  <si>
    <t>Dahomeyides Orogen / West Africa-Saharian</t>
  </si>
  <si>
    <t>1409-1297</t>
  </si>
  <si>
    <t xml:space="preserve">(metamorphosed) px → gb → lgb </t>
  </si>
  <si>
    <r>
      <t xml:space="preserve">Duclaux </t>
    </r>
    <r>
      <rPr>
        <i/>
        <sz val="10"/>
        <color theme="1"/>
        <rFont val="Times New Roman"/>
        <family val="1"/>
      </rPr>
      <t>et al.</t>
    </r>
    <r>
      <rPr>
        <sz val="10"/>
        <color theme="1"/>
        <rFont val="Times New Roman"/>
        <family val="1"/>
      </rPr>
      <t xml:space="preserve"> 2006</t>
    </r>
  </si>
  <si>
    <t>Rincon del Tigre</t>
  </si>
  <si>
    <t>Bolivia</t>
  </si>
  <si>
    <t>Sunsas Orogen / Amazonian</t>
  </si>
  <si>
    <t>RTH-LIP</t>
  </si>
  <si>
    <t>ellipse-shaped (faulted)</t>
  </si>
  <si>
    <t>1110 ± 2</t>
  </si>
  <si>
    <t>dn + hz → px + nr → gb → mgb</t>
  </si>
  <si>
    <t>qz, sst</t>
  </si>
  <si>
    <t>olv ± cr → opx → plg → cpx → ox</t>
  </si>
  <si>
    <t>9-10%</t>
  </si>
  <si>
    <t>&lt; 88</t>
  </si>
  <si>
    <t>mgb, nr</t>
  </si>
  <si>
    <t>1.8 ppm Pd, 0.68 ppm Pt, 0.35 ppm Au @ 1 m</t>
  </si>
  <si>
    <r>
      <t xml:space="preserve">Prendergast 2000; Teixeira </t>
    </r>
    <r>
      <rPr>
        <i/>
        <sz val="10"/>
        <color theme="1"/>
        <rFont val="Times New Roman"/>
        <family val="1"/>
      </rPr>
      <t>et al.</t>
    </r>
    <r>
      <rPr>
        <sz val="10"/>
        <color theme="1"/>
        <rFont val="Times New Roman"/>
        <family val="1"/>
      </rPr>
      <t xml:space="preserve"> 2015</t>
    </r>
  </si>
  <si>
    <t>Lechana</t>
  </si>
  <si>
    <t>Botswana</t>
  </si>
  <si>
    <t>Motloutse Complex / Zimbabwe</t>
  </si>
  <si>
    <t>2817 ± 9</t>
  </si>
  <si>
    <t>prd + px → an</t>
  </si>
  <si>
    <t>83-81</t>
  </si>
  <si>
    <t>86-83</t>
  </si>
  <si>
    <t>63-52</t>
  </si>
  <si>
    <r>
      <t xml:space="preserve">Mokatse 2017; Rajesh </t>
    </r>
    <r>
      <rPr>
        <i/>
        <sz val="10"/>
        <color theme="1"/>
        <rFont val="Times New Roman"/>
        <family val="1"/>
      </rPr>
      <t>et al.</t>
    </r>
    <r>
      <rPr>
        <sz val="10"/>
        <color theme="1"/>
        <rFont val="Times New Roman"/>
        <family val="1"/>
      </rPr>
      <t xml:space="preserve"> 2020</t>
    </r>
  </si>
  <si>
    <t>Kaapvaal</t>
  </si>
  <si>
    <t>B-LIP</t>
  </si>
  <si>
    <t>elllipse-shaped</t>
  </si>
  <si>
    <t>2054 ± 5</t>
  </si>
  <si>
    <t>hz →  px + dn →  nr + gbn → gb</t>
  </si>
  <si>
    <t>qz, sh</t>
  </si>
  <si>
    <t>olv ± cr → opx → plg → cpx</t>
  </si>
  <si>
    <t>87-84</t>
  </si>
  <si>
    <t>66-32</t>
  </si>
  <si>
    <t>Tubane Section</t>
  </si>
  <si>
    <t>hz,opx</t>
  </si>
  <si>
    <t>&lt; 1.1 ppm Pt+Pd+Au, grab sample</t>
  </si>
  <si>
    <r>
      <t xml:space="preserve">Reichhardt 1994; Prendergast 2012; Kaavera </t>
    </r>
    <r>
      <rPr>
        <i/>
        <sz val="10"/>
        <color theme="1"/>
        <rFont val="Times New Roman"/>
        <family val="1"/>
      </rPr>
      <t>et al.</t>
    </r>
    <r>
      <rPr>
        <sz val="10"/>
        <color theme="1"/>
        <rFont val="Times New Roman"/>
        <family val="1"/>
      </rPr>
      <t xml:space="preserve"> 2018</t>
    </r>
  </si>
  <si>
    <t>Upper Pyroxenite Showing</t>
  </si>
  <si>
    <t>&lt; 3.25 ppm Pt+Pd+Au @ 1.24 m</t>
  </si>
  <si>
    <t>Moshaneng Complex</t>
  </si>
  <si>
    <t>2054 ± 2</t>
  </si>
  <si>
    <t>gb → di → syn</t>
  </si>
  <si>
    <t>qz, dlm</t>
  </si>
  <si>
    <t>Selkirk(-Takwane)</t>
  </si>
  <si>
    <t>Tati Greenstone Belt / Zimbabwe</t>
  </si>
  <si>
    <t>Greenstone</t>
  </si>
  <si>
    <t>wedge-shaped</t>
  </si>
  <si>
    <t>2703 ± 30</t>
  </si>
  <si>
    <t>gbn + tc → an</t>
  </si>
  <si>
    <t>vlc, sch</t>
  </si>
  <si>
    <t>Selkirk</t>
  </si>
  <si>
    <t>0.85% Cu, 2.05% Ni</t>
  </si>
  <si>
    <r>
      <t xml:space="preserve">Maier </t>
    </r>
    <r>
      <rPr>
        <i/>
        <sz val="10"/>
        <color theme="1"/>
        <rFont val="Times New Roman"/>
        <family val="1"/>
      </rPr>
      <t>et al.</t>
    </r>
    <r>
      <rPr>
        <sz val="10"/>
        <color theme="1"/>
        <rFont val="Times New Roman"/>
        <family val="1"/>
      </rPr>
      <t xml:space="preserve"> 2008</t>
    </r>
  </si>
  <si>
    <t>Tekwane (apophyse of Selkirk)</t>
  </si>
  <si>
    <t>0.96 ppm Pd+Pt+Au, 0.25% Ni, 0.16% Cu @ 52 m</t>
  </si>
  <si>
    <t>Tsetseng Complex (six bodies)</t>
  </si>
  <si>
    <t>Uk-LIP</t>
  </si>
  <si>
    <t>&lt; 15 (diameter)</t>
  </si>
  <si>
    <t>1109.0 ± 1.3</t>
  </si>
  <si>
    <t>sh, sst</t>
  </si>
  <si>
    <r>
      <t xml:space="preserve">Pouliquen </t>
    </r>
    <r>
      <rPr>
        <i/>
        <sz val="10"/>
        <color theme="1"/>
        <rFont val="Times New Roman"/>
        <family val="1"/>
      </rPr>
      <t>et al.</t>
    </r>
    <r>
      <rPr>
        <sz val="10"/>
        <color theme="1"/>
        <rFont val="Times New Roman"/>
        <family val="1"/>
      </rPr>
      <t xml:space="preserve"> 2008</t>
    </r>
  </si>
  <si>
    <t>Kalahari Suture / Kaapvaal-Zimbabwe</t>
  </si>
  <si>
    <t>dyke-like</t>
  </si>
  <si>
    <t>Xade</t>
  </si>
  <si>
    <t>&gt; 3,000</t>
  </si>
  <si>
    <t>irregular</t>
  </si>
  <si>
    <t>gbn → dl</t>
  </si>
  <si>
    <t>Brazil</t>
  </si>
  <si>
    <t>lz + wb → gbn</t>
  </si>
  <si>
    <t>Americano do Brasil</t>
  </si>
  <si>
    <t>626 ± 8</t>
  </si>
  <si>
    <t>dn → prd → wb → gbn</t>
  </si>
  <si>
    <t>olv + cr → opx → cpx → plg → ox</t>
  </si>
  <si>
    <t>88-78</t>
  </si>
  <si>
    <t>ABC</t>
  </si>
  <si>
    <t>dn, prd</t>
  </si>
  <si>
    <t>1.12% Ni, 1.02% Cu</t>
  </si>
  <si>
    <t>Bacuri</t>
  </si>
  <si>
    <t>db + lz + cr → px + amph</t>
  </si>
  <si>
    <t>90-76</t>
  </si>
  <si>
    <t>Cr</t>
  </si>
  <si>
    <t>Layers/Pods</t>
  </si>
  <si>
    <r>
      <t>34% Cr</t>
    </r>
    <r>
      <rPr>
        <vertAlign val="subscript"/>
        <sz val="10"/>
        <color theme="1"/>
        <rFont val="Times New Roman"/>
        <family val="1"/>
      </rPr>
      <t>2</t>
    </r>
    <r>
      <rPr>
        <sz val="10"/>
        <color theme="1"/>
        <rFont val="Times New Roman"/>
        <family val="1"/>
      </rPr>
      <t>O</t>
    </r>
    <r>
      <rPr>
        <vertAlign val="subscript"/>
        <sz val="10"/>
        <color theme="1"/>
        <rFont val="Times New Roman"/>
        <family val="1"/>
      </rPr>
      <t>3</t>
    </r>
  </si>
  <si>
    <r>
      <t xml:space="preserve">Prichard </t>
    </r>
    <r>
      <rPr>
        <i/>
        <sz val="10"/>
        <color theme="1"/>
        <rFont val="Times New Roman"/>
        <family val="1"/>
      </rPr>
      <t>et al.</t>
    </r>
    <r>
      <rPr>
        <sz val="10"/>
        <color theme="1"/>
        <rFont val="Times New Roman"/>
        <family val="1"/>
      </rPr>
      <t xml:space="preserve"> 2001; Spier &amp; Ferreira Filho 2001; Ferreira Filho &amp; Araujo 2009</t>
    </r>
  </si>
  <si>
    <t>Barro Alto</t>
  </si>
  <si>
    <t>gb + tc + px  + gbn  → an</t>
  </si>
  <si>
    <t>Brejo Seco</t>
  </si>
  <si>
    <t>903 ± 20</t>
  </si>
  <si>
    <t>tc → dn → tc → gb + an + mgb + mgn</t>
  </si>
  <si>
    <t>olv + cr → plg + cpx → ox → ap</t>
  </si>
  <si>
    <t>89-80</t>
  </si>
  <si>
    <t>Breja Seco</t>
  </si>
  <si>
    <t>tc, gb</t>
  </si>
  <si>
    <t>&lt; 0.3% Ni, 0.15% Cu, &lt; 200 ppm Pt+Pd+Au</t>
  </si>
  <si>
    <r>
      <t xml:space="preserve">Salgado </t>
    </r>
    <r>
      <rPr>
        <i/>
        <sz val="10"/>
        <color theme="1"/>
        <rFont val="Times New Roman"/>
        <family val="1"/>
      </rPr>
      <t>et al.</t>
    </r>
    <r>
      <rPr>
        <sz val="10"/>
        <color theme="1"/>
        <rFont val="Times New Roman"/>
        <family val="1"/>
      </rPr>
      <t xml:space="preserve"> 2016</t>
    </r>
  </si>
  <si>
    <t>Caboclo dos Mangueiros</t>
  </si>
  <si>
    <t>2010 ± 6</t>
  </si>
  <si>
    <t>prd → px → (missing gb?)</t>
  </si>
  <si>
    <t>olv → ol + cpx → cpx</t>
  </si>
  <si>
    <t>prd, prx</t>
  </si>
  <si>
    <t>0.2% Ni, 0.13% Cu</t>
  </si>
  <si>
    <t>Campo Alegre de Lourdes</t>
  </si>
  <si>
    <t>px → gb → an + mgn</t>
  </si>
  <si>
    <t>Campo Alegre</t>
  </si>
  <si>
    <t>Layers/pods</t>
  </si>
  <si>
    <r>
      <t>45% Fe, 21% TiO</t>
    </r>
    <r>
      <rPr>
        <vertAlign val="subscript"/>
        <sz val="10"/>
        <color theme="1"/>
        <rFont val="Times New Roman"/>
        <family val="1"/>
      </rPr>
      <t>2</t>
    </r>
    <r>
      <rPr>
        <sz val="10"/>
        <color theme="1"/>
        <rFont val="Times New Roman"/>
        <family val="1"/>
      </rPr>
      <t>, 0.71%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</si>
  <si>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t>Campo Formoso</t>
  </si>
  <si>
    <t>3000 - 2500</t>
  </si>
  <si>
    <t>prd  → px</t>
  </si>
  <si>
    <t>Cascabulhos</t>
  </si>
  <si>
    <t>1 ppm PGE @ 0.3-0.8 m</t>
  </si>
  <si>
    <t>&lt; 37% Cr @ 1 m</t>
  </si>
  <si>
    <r>
      <t xml:space="preserve">Lord </t>
    </r>
    <r>
      <rPr>
        <i/>
        <sz val="10"/>
        <color theme="1"/>
        <rFont val="Times New Roman"/>
        <family val="1"/>
      </rPr>
      <t>et al.</t>
    </r>
    <r>
      <rPr>
        <sz val="10"/>
        <color theme="1"/>
        <rFont val="Times New Roman"/>
        <family val="1"/>
      </rPr>
      <t xml:space="preserve"> 2004</t>
    </r>
  </si>
  <si>
    <t>Cana Brava</t>
  </si>
  <si>
    <t>40 (length)</t>
  </si>
  <si>
    <t>Canindé</t>
  </si>
  <si>
    <t>703.5 ± 1.6</t>
  </si>
  <si>
    <t>tc → ogb → gbn → lgb → gph</t>
  </si>
  <si>
    <t>olv → plg → opx → am + phg + cr → cpx</t>
  </si>
  <si>
    <t>79-73</t>
  </si>
  <si>
    <t>49-44</t>
  </si>
  <si>
    <t>70-35</t>
  </si>
  <si>
    <t>Caninde</t>
  </si>
  <si>
    <t>gb, lgb</t>
  </si>
  <si>
    <r>
      <t>30% FeO, 7% TiO</t>
    </r>
    <r>
      <rPr>
        <vertAlign val="subscript"/>
        <sz val="10"/>
        <color theme="1"/>
        <rFont val="Times New Roman"/>
        <family val="1"/>
      </rPr>
      <t>2</t>
    </r>
    <r>
      <rPr>
        <sz val="10"/>
        <color theme="1"/>
        <rFont val="Times New Roman"/>
        <family val="1"/>
      </rPr>
      <t xml:space="preserve"> @ 1 m</t>
    </r>
  </si>
  <si>
    <r>
      <t xml:space="preserve">Pinto </t>
    </r>
    <r>
      <rPr>
        <i/>
        <sz val="10"/>
        <color theme="1"/>
        <rFont val="Times New Roman"/>
        <family val="1"/>
      </rPr>
      <t>et al.</t>
    </r>
    <r>
      <rPr>
        <sz val="10"/>
        <color theme="1"/>
        <rFont val="Times New Roman"/>
        <family val="1"/>
      </rPr>
      <t xml:space="preserve"> 2020</t>
    </r>
  </si>
  <si>
    <t>Carreira Comprida</t>
  </si>
  <si>
    <t>526 ± 5</t>
  </si>
  <si>
    <t>lgb → an</t>
  </si>
  <si>
    <t>plg + olv → cpx → opx → ap</t>
  </si>
  <si>
    <r>
      <t xml:space="preserve">Lima </t>
    </r>
    <r>
      <rPr>
        <i/>
        <sz val="10"/>
        <color theme="1"/>
        <rFont val="Times New Roman"/>
        <family val="1"/>
      </rPr>
      <t>et al.</t>
    </r>
    <r>
      <rPr>
        <sz val="10"/>
        <color theme="1"/>
        <rFont val="Times New Roman"/>
        <family val="1"/>
      </rPr>
      <t xml:space="preserve"> 2008</t>
    </r>
  </si>
  <si>
    <t>gb → an</t>
  </si>
  <si>
    <t>Fazenda Mirabela</t>
  </si>
  <si>
    <t>&gt; 3</t>
  </si>
  <si>
    <t>funnel-shaped</t>
  </si>
  <si>
    <t>~ 2065</t>
  </si>
  <si>
    <t>px + dn + hz → gbn + nr</t>
  </si>
  <si>
    <t>gn, ttg</t>
  </si>
  <si>
    <t>Santa Rita</t>
  </si>
  <si>
    <t>hz, px</t>
  </si>
  <si>
    <t>0.6% Ni, 0.16% Cu, 0.016% Co</t>
  </si>
  <si>
    <t>Fazenda Palestina</t>
  </si>
  <si>
    <r>
      <t xml:space="preserve">Barnes </t>
    </r>
    <r>
      <rPr>
        <i/>
        <sz val="10"/>
        <color theme="1"/>
        <rFont val="Times New Roman"/>
        <family val="1"/>
      </rPr>
      <t>et al.</t>
    </r>
    <r>
      <rPr>
        <sz val="10"/>
        <color theme="1"/>
        <rFont val="Times New Roman"/>
        <family val="1"/>
      </rPr>
      <t xml:space="preserve"> 2011; Knight </t>
    </r>
    <r>
      <rPr>
        <i/>
        <sz val="10"/>
        <color theme="1"/>
        <rFont val="Times New Roman"/>
        <family val="1"/>
      </rPr>
      <t>et al.</t>
    </r>
    <r>
      <rPr>
        <sz val="10"/>
        <color theme="1"/>
        <rFont val="Times New Roman"/>
        <family val="1"/>
      </rPr>
      <t xml:space="preserve"> 2011</t>
    </r>
  </si>
  <si>
    <t>Ipanema</t>
  </si>
  <si>
    <t>&lt; 0.55</t>
  </si>
  <si>
    <t>1104 ± 78</t>
  </si>
  <si>
    <t>dn → hz + cr → px → gb → an</t>
  </si>
  <si>
    <t>ogn, pgn</t>
  </si>
  <si>
    <r>
      <t xml:space="preserve">Angeli </t>
    </r>
    <r>
      <rPr>
        <i/>
        <sz val="10"/>
        <color theme="1"/>
        <rFont val="Times New Roman"/>
        <family val="1"/>
      </rPr>
      <t>et al.</t>
    </r>
    <r>
      <rPr>
        <sz val="10"/>
        <color theme="1"/>
        <rFont val="Times New Roman"/>
        <family val="1"/>
      </rPr>
      <t xml:space="preserve"> 2004</t>
    </r>
  </si>
  <si>
    <t>Jacurici Complex</t>
  </si>
  <si>
    <t>2038 ± 19</t>
  </si>
  <si>
    <t>dn + hz + cr → px + nr → gb + lgn + mgb</t>
  </si>
  <si>
    <t>92-85</t>
  </si>
  <si>
    <t>94-88</t>
  </si>
  <si>
    <t>Main Seam</t>
  </si>
  <si>
    <t>Layers</t>
  </si>
  <si>
    <r>
      <t>30-40% Cr</t>
    </r>
    <r>
      <rPr>
        <vertAlign val="subscript"/>
        <sz val="10"/>
        <color theme="1"/>
        <rFont val="Times New Roman"/>
        <family val="1"/>
      </rPr>
      <t>2</t>
    </r>
    <r>
      <rPr>
        <sz val="10"/>
        <color theme="1"/>
        <rFont val="Times New Roman"/>
        <family val="1"/>
      </rPr>
      <t>O</t>
    </r>
    <r>
      <rPr>
        <vertAlign val="subscript"/>
        <sz val="10"/>
        <color theme="1"/>
        <rFont val="Times New Roman"/>
        <family val="1"/>
      </rPr>
      <t>3</t>
    </r>
    <r>
      <rPr>
        <sz val="10"/>
        <color theme="1"/>
        <rFont val="Times New Roman"/>
        <family val="1"/>
      </rPr>
      <t xml:space="preserve"> with 0.3 ppm PGE @ 10 m</t>
    </r>
  </si>
  <si>
    <r>
      <t xml:space="preserve">Angeli </t>
    </r>
    <r>
      <rPr>
        <i/>
        <sz val="10"/>
        <color theme="1"/>
        <rFont val="Times New Roman"/>
        <family val="1"/>
      </rPr>
      <t>et al.</t>
    </r>
    <r>
      <rPr>
        <sz val="10"/>
        <color theme="1"/>
        <rFont val="Times New Roman"/>
        <family val="1"/>
      </rPr>
      <t xml:space="preserve"> 2001; Lord </t>
    </r>
    <r>
      <rPr>
        <i/>
        <sz val="10"/>
        <color theme="1"/>
        <rFont val="Times New Roman"/>
        <family val="1"/>
      </rPr>
      <t>et al.</t>
    </r>
    <r>
      <rPr>
        <sz val="10"/>
        <color theme="1"/>
        <rFont val="Times New Roman"/>
        <family val="1"/>
      </rPr>
      <t xml:space="preserve"> 2004; Marques </t>
    </r>
    <r>
      <rPr>
        <i/>
        <sz val="10"/>
        <color theme="1"/>
        <rFont val="Times New Roman"/>
        <family val="1"/>
      </rPr>
      <t>et al.</t>
    </r>
    <r>
      <rPr>
        <sz val="10"/>
        <color theme="1"/>
        <rFont val="Times New Roman"/>
        <family val="1"/>
      </rPr>
      <t xml:space="preserve"> 2017; Friedrich </t>
    </r>
    <r>
      <rPr>
        <i/>
        <sz val="10"/>
        <color theme="1"/>
        <rFont val="Times New Roman"/>
        <family val="1"/>
      </rPr>
      <t>et al.</t>
    </r>
    <r>
      <rPr>
        <sz val="10"/>
        <color theme="1"/>
        <rFont val="Times New Roman"/>
        <family val="1"/>
      </rPr>
      <t xml:space="preserve"> 2020</t>
    </r>
  </si>
  <si>
    <t>Lago Grande</t>
  </si>
  <si>
    <t>2722 ± 53</t>
  </si>
  <si>
    <t>hz → px → gb + gph</t>
  </si>
  <si>
    <t>olv + cr → opc → plg → cpx</t>
  </si>
  <si>
    <t>86-82</t>
  </si>
  <si>
    <t>85-81</t>
  </si>
  <si>
    <t>67-45</t>
  </si>
  <si>
    <t>&lt; 10 ppm PGE, grab sample</t>
  </si>
  <si>
    <r>
      <t xml:space="preserve">Teixeira </t>
    </r>
    <r>
      <rPr>
        <i/>
        <sz val="10"/>
        <color theme="1"/>
        <rFont val="Times New Roman"/>
        <family val="1"/>
      </rPr>
      <t>et al.</t>
    </r>
    <r>
      <rPr>
        <sz val="10"/>
        <color theme="1"/>
        <rFont val="Times New Roman"/>
        <family val="1"/>
      </rPr>
      <t xml:space="preserve"> 2015</t>
    </r>
  </si>
  <si>
    <t>Luanga</t>
  </si>
  <si>
    <t>sigmoid</t>
  </si>
  <si>
    <t>2763 ± 6</t>
  </si>
  <si>
    <t>prd + px → hz + px + cr → nr + cr</t>
  </si>
  <si>
    <t>86-79</t>
  </si>
  <si>
    <t>90-77</t>
  </si>
  <si>
    <t>83-57</t>
  </si>
  <si>
    <t>Sulphide Zone</t>
  </si>
  <si>
    <t>~ 1.24% Pt+Pd+Au, 0.11% Ni</t>
  </si>
  <si>
    <r>
      <t xml:space="preserve">Mansur &amp; Ferreira Filho 2016; Mansur </t>
    </r>
    <r>
      <rPr>
        <i/>
        <sz val="10"/>
        <color theme="1"/>
        <rFont val="Times New Roman"/>
        <family val="1"/>
      </rPr>
      <t>et al.</t>
    </r>
    <r>
      <rPr>
        <sz val="10"/>
        <color theme="1"/>
        <rFont val="Times New Roman"/>
        <family val="1"/>
      </rPr>
      <t xml:space="preserve"> 2020</t>
    </r>
  </si>
  <si>
    <t>Low-S-high-PGE Zone</t>
  </si>
  <si>
    <t>Mamão</t>
  </si>
  <si>
    <t>Guapore Suture Zoné / Amazonian</t>
  </si>
  <si>
    <t>de Farias &amp; Ferreira Filho 2021</t>
  </si>
  <si>
    <t>612 ± 8</t>
  </si>
  <si>
    <r>
      <t>dn + wh + wb →</t>
    </r>
    <r>
      <rPr>
        <b/>
        <sz val="10"/>
        <color theme="1"/>
        <rFont val="Times New Roman"/>
        <family val="1"/>
      </rPr>
      <t xml:space="preserve"> </t>
    </r>
    <r>
      <rPr>
        <sz val="10"/>
        <color theme="1"/>
        <rFont val="Times New Roman"/>
        <family val="1"/>
      </rPr>
      <t>gbn + di</t>
    </r>
  </si>
  <si>
    <t>olv + cr → opx → plg → cpx</t>
  </si>
  <si>
    <t>85-67</t>
  </si>
  <si>
    <t>50-44</t>
  </si>
  <si>
    <t>43-37</t>
  </si>
  <si>
    <t>dn, wb</t>
  </si>
  <si>
    <t>1.7 ppm Pt+Pd, 0.42% Ni, grab sample</t>
  </si>
  <si>
    <t>Monto do Carmo</t>
  </si>
  <si>
    <t>poorly exposed</t>
  </si>
  <si>
    <t>wh → px → gb</t>
  </si>
  <si>
    <t>Serra Alta</t>
  </si>
  <si>
    <t>Au</t>
  </si>
  <si>
    <t>Vein-hosted</t>
  </si>
  <si>
    <t>qtz vein</t>
  </si>
  <si>
    <t>1.85 g/t Au</t>
  </si>
  <si>
    <r>
      <t xml:space="preserve">Lima </t>
    </r>
    <r>
      <rPr>
        <i/>
        <sz val="10"/>
        <color theme="1"/>
        <rFont val="Times New Roman"/>
        <family val="1"/>
      </rPr>
      <t>et al.</t>
    </r>
    <r>
      <rPr>
        <sz val="10"/>
        <color theme="1"/>
        <rFont val="Times New Roman"/>
        <family val="1"/>
      </rPr>
      <t xml:space="preserve"> 2008; cerradogold.com/exploration</t>
    </r>
  </si>
  <si>
    <t>Morro do Leme</t>
  </si>
  <si>
    <t>Morro da Mata</t>
  </si>
  <si>
    <t>(olv)-gbn → gbn → gb</t>
  </si>
  <si>
    <t>laterite</t>
  </si>
  <si>
    <t>1.8% Ni</t>
  </si>
  <si>
    <r>
      <t xml:space="preserve">Lima </t>
    </r>
    <r>
      <rPr>
        <i/>
        <sz val="10"/>
        <color theme="1"/>
        <rFont val="Times New Roman"/>
        <family val="1"/>
      </rPr>
      <t>et al.</t>
    </r>
    <r>
      <rPr>
        <sz val="10"/>
        <color theme="1"/>
        <rFont val="Times New Roman"/>
        <family val="1"/>
      </rPr>
      <t xml:space="preserve"> 2008;  Louro </t>
    </r>
    <r>
      <rPr>
        <i/>
        <sz val="10"/>
        <color theme="1"/>
        <rFont val="Times New Roman"/>
        <family val="1"/>
      </rPr>
      <t>et al.</t>
    </r>
    <r>
      <rPr>
        <sz val="10"/>
        <color theme="1"/>
        <rFont val="Times New Roman"/>
        <family val="1"/>
      </rPr>
      <t xml:space="preserve"> 2014</t>
    </r>
  </si>
  <si>
    <r>
      <t>Morro Sem Bon</t>
    </r>
    <r>
      <rPr>
        <sz val="10"/>
        <color theme="1"/>
        <rFont val="Calibri"/>
        <family val="2"/>
      </rPr>
      <t>é</t>
    </r>
    <r>
      <rPr>
        <sz val="10"/>
        <color theme="1"/>
        <rFont val="Times New Roman"/>
        <family val="1"/>
      </rPr>
      <t xml:space="preserve"> (plus several satellite bodies)</t>
    </r>
  </si>
  <si>
    <t>Niquelândia</t>
  </si>
  <si>
    <t>dn + wb → gbn → gb → an</t>
  </si>
  <si>
    <t>Picrite</t>
  </si>
  <si>
    <t>76-63</t>
  </si>
  <si>
    <t>Niquelandia</t>
  </si>
  <si>
    <t>cr, prd, px</t>
  </si>
  <si>
    <t>Peixe</t>
  </si>
  <si>
    <t>px → gb → mgn</t>
  </si>
  <si>
    <t>Peixi</t>
  </si>
  <si>
    <t>Rio Crixás</t>
  </si>
  <si>
    <t>tc → ogb → gb → an</t>
  </si>
  <si>
    <t>63-7</t>
  </si>
  <si>
    <t>57-17</t>
  </si>
  <si>
    <t>39-15</t>
  </si>
  <si>
    <t>2640 ± 5</t>
  </si>
  <si>
    <t>gb + dr + an → gb + lgb → mgb + mgn</t>
  </si>
  <si>
    <t>Gulçari Pod</t>
  </si>
  <si>
    <t>Pod</t>
  </si>
  <si>
    <t>px, gb</t>
  </si>
  <si>
    <r>
      <t>0.5% V</t>
    </r>
    <r>
      <rPr>
        <vertAlign val="subscript"/>
        <sz val="10"/>
        <color theme="1"/>
        <rFont val="Times New Roman"/>
        <family val="1"/>
      </rPr>
      <t>2</t>
    </r>
    <r>
      <rPr>
        <sz val="10"/>
        <color theme="1"/>
        <rFont val="Times New Roman"/>
        <family val="1"/>
      </rPr>
      <t>O</t>
    </r>
    <r>
      <rPr>
        <vertAlign val="subscript"/>
        <sz val="10"/>
        <color theme="1"/>
        <rFont val="Times New Roman"/>
        <family val="1"/>
      </rPr>
      <t>5</t>
    </r>
    <r>
      <rPr>
        <sz val="10"/>
        <color theme="1"/>
        <rFont val="Times New Roman"/>
        <family val="1"/>
      </rPr>
      <t>, &lt; 1.2 ppm PGE</t>
    </r>
  </si>
  <si>
    <r>
      <t xml:space="preserve">Sa </t>
    </r>
    <r>
      <rPr>
        <i/>
        <sz val="10"/>
        <color theme="1"/>
        <rFont val="Times New Roman"/>
        <family val="1"/>
      </rPr>
      <t>et al.</t>
    </r>
    <r>
      <rPr>
        <sz val="10"/>
        <color theme="1"/>
        <rFont val="Times New Roman"/>
        <family val="1"/>
      </rPr>
      <t xml:space="preserve"> 2005; Barkov</t>
    </r>
    <r>
      <rPr>
        <i/>
        <sz val="10"/>
        <color theme="1"/>
        <rFont val="Times New Roman"/>
        <family val="1"/>
      </rPr>
      <t xml:space="preserve"> et al.</t>
    </r>
    <r>
      <rPr>
        <sz val="10"/>
        <color theme="1"/>
        <rFont val="Times New Roman"/>
        <family val="1"/>
      </rPr>
      <t xml:space="preserve"> 2015</t>
    </r>
  </si>
  <si>
    <t>gb → lgb + an</t>
  </si>
  <si>
    <t>São Domingos</t>
  </si>
  <si>
    <t>delineated by geophysics</t>
  </si>
  <si>
    <t>Taquaral</t>
  </si>
  <si>
    <t>621 ± 36</t>
  </si>
  <si>
    <t>dn + cr → prd → wb → gb</t>
  </si>
  <si>
    <t>VE3</t>
  </si>
  <si>
    <t>olv → cpx → plg</t>
  </si>
  <si>
    <t>85-83</t>
  </si>
  <si>
    <t>49-42</t>
  </si>
  <si>
    <t>Vermelho</t>
  </si>
  <si>
    <t>3300-2900</t>
  </si>
  <si>
    <t>dn + hz + opx → opx + nr → gbn + lgb</t>
  </si>
  <si>
    <t>olv + cr + opx → opx → plg → cpx</t>
  </si>
  <si>
    <t>91-86</t>
  </si>
  <si>
    <t>1.23% Ni</t>
  </si>
  <si>
    <r>
      <t xml:space="preserve">Teixeira </t>
    </r>
    <r>
      <rPr>
        <i/>
        <sz val="10"/>
        <color theme="1"/>
        <rFont val="Times New Roman"/>
        <family val="1"/>
      </rPr>
      <t>et al.</t>
    </r>
    <r>
      <rPr>
        <sz val="10"/>
        <color theme="1"/>
        <rFont val="Times New Roman"/>
        <family val="1"/>
      </rPr>
      <t xml:space="preserve"> 2015; Siepierski &amp; Ferreira Filho 2020</t>
    </r>
  </si>
  <si>
    <t>Block 1</t>
  </si>
  <si>
    <t>Burundi</t>
  </si>
  <si>
    <t>Kibaran Fold Belt</t>
  </si>
  <si>
    <t>1402 ± 9</t>
  </si>
  <si>
    <t>olv-px → hz → gbn + opx</t>
  </si>
  <si>
    <t>pl</t>
  </si>
  <si>
    <t>87-82</t>
  </si>
  <si>
    <t>low Ni tenor &lt; 0.5% Ni</t>
  </si>
  <si>
    <r>
      <t xml:space="preserve">Maier </t>
    </r>
    <r>
      <rPr>
        <i/>
        <sz val="10"/>
        <color theme="1"/>
        <rFont val="Times New Roman"/>
        <family val="1"/>
      </rPr>
      <t>et al.</t>
    </r>
    <r>
      <rPr>
        <sz val="10"/>
        <color theme="1"/>
        <rFont val="Times New Roman"/>
        <family val="1"/>
      </rPr>
      <t xml:space="preserve"> 2010</t>
    </r>
  </si>
  <si>
    <t>sch</t>
  </si>
  <si>
    <r>
      <t xml:space="preserve">Deblond &amp; Tack 1999; Paredis </t>
    </r>
    <r>
      <rPr>
        <i/>
        <sz val="10"/>
        <color theme="1"/>
        <rFont val="Times New Roman"/>
        <family val="1"/>
      </rPr>
      <t>et al.</t>
    </r>
    <r>
      <rPr>
        <sz val="10"/>
        <color theme="1"/>
        <rFont val="Times New Roman"/>
        <family val="1"/>
      </rPr>
      <t xml:space="preserve"> 2017</t>
    </r>
  </si>
  <si>
    <t>Mugina</t>
  </si>
  <si>
    <t>Mukanda-Buhoro</t>
  </si>
  <si>
    <t>gbn → an + dl</t>
  </si>
  <si>
    <t>Deblond &amp; Tack 1999; Fernandez-Alonso et al. 2012</t>
  </si>
  <si>
    <t>Musongati</t>
  </si>
  <si>
    <t>1275 ± 11</t>
  </si>
  <si>
    <t>dn + lz → px → nr → mgb → gph</t>
  </si>
  <si>
    <t>pl, qz</t>
  </si>
  <si>
    <t>olv + opx → cr + plg + cpx</t>
  </si>
  <si>
    <t>16-22%</t>
  </si>
  <si>
    <t>Geyuka Unit</t>
  </si>
  <si>
    <t>reef-type</t>
  </si>
  <si>
    <t>prd + cr</t>
  </si>
  <si>
    <t>&lt; 4.25 ppm Rh+Pt+Pd @ 9 m</t>
  </si>
  <si>
    <r>
      <t xml:space="preserve">Deblond &amp; Tack 1999; Duchesne </t>
    </r>
    <r>
      <rPr>
        <i/>
        <sz val="10"/>
        <color theme="1"/>
        <rFont val="Times New Roman"/>
        <family val="1"/>
      </rPr>
      <t>et al.</t>
    </r>
    <r>
      <rPr>
        <sz val="10"/>
        <color theme="1"/>
        <rFont val="Times New Roman"/>
        <family val="1"/>
      </rPr>
      <t xml:space="preserve"> 2004; Maier </t>
    </r>
    <r>
      <rPr>
        <i/>
        <sz val="10"/>
        <color theme="1"/>
        <rFont val="Times New Roman"/>
        <family val="1"/>
      </rPr>
      <t>et al.</t>
    </r>
    <r>
      <rPr>
        <sz val="10"/>
        <color theme="1"/>
        <rFont val="Times New Roman"/>
        <family val="1"/>
      </rPr>
      <t xml:space="preserve"> 2008</t>
    </r>
  </si>
  <si>
    <t>Buhinda</t>
  </si>
  <si>
    <t>Ni-lat</t>
  </si>
  <si>
    <t>Surface</t>
  </si>
  <si>
    <t>75 (indicated)</t>
  </si>
  <si>
    <t>1.5% Ni, &lt; 4 ppm Pt+Pd</t>
  </si>
  <si>
    <t>Rubara</t>
  </si>
  <si>
    <t>50 (indicated)</t>
  </si>
  <si>
    <t>Nkoma</t>
  </si>
  <si>
    <r>
      <t xml:space="preserve">Fernandez-Alonso </t>
    </r>
    <r>
      <rPr>
        <i/>
        <sz val="10"/>
        <color theme="1"/>
        <rFont val="Times New Roman"/>
        <family val="1"/>
      </rPr>
      <t>et al.</t>
    </r>
    <r>
      <rPr>
        <sz val="10"/>
        <color theme="1"/>
        <rFont val="Times New Roman"/>
        <family val="1"/>
      </rPr>
      <t xml:space="preserve"> 2012</t>
    </r>
  </si>
  <si>
    <t>Nuange-Songa</t>
  </si>
  <si>
    <t>Nyabikere</t>
  </si>
  <si>
    <t>dn → prd → px → nr → dl</t>
  </si>
  <si>
    <t>gbn + opx → hz + opx → gbn</t>
  </si>
  <si>
    <t>Rutovu</t>
  </si>
  <si>
    <t>prd → dl</t>
  </si>
  <si>
    <t>Waga</t>
  </si>
  <si>
    <t>Mboutou Layered Gabbro</t>
  </si>
  <si>
    <t>Cameroon</t>
  </si>
  <si>
    <t>Mboutou Complex  West Africa</t>
  </si>
  <si>
    <t>Palaeocene</t>
  </si>
  <si>
    <t>(o)gb → gbn → syn</t>
  </si>
  <si>
    <t>gn, grn, vlc</t>
  </si>
  <si>
    <t>olv + cpx + plg → opx → am + ap + ksp</t>
  </si>
  <si>
    <t>Calc-alk</t>
  </si>
  <si>
    <t>78-62</t>
  </si>
  <si>
    <t>~ 62</t>
  </si>
  <si>
    <t>85-1</t>
  </si>
  <si>
    <r>
      <t xml:space="preserve">Parsons </t>
    </r>
    <r>
      <rPr>
        <i/>
        <sz val="10"/>
        <color theme="1"/>
        <rFont val="Times New Roman"/>
        <family val="1"/>
      </rPr>
      <t>et al.</t>
    </r>
    <r>
      <rPr>
        <sz val="10"/>
        <color theme="1"/>
        <rFont val="Times New Roman"/>
        <family val="1"/>
      </rPr>
      <t xml:space="preserve"> 1986</t>
    </r>
  </si>
  <si>
    <t>Agnew</t>
  </si>
  <si>
    <t>Canada</t>
  </si>
  <si>
    <t>Superior</t>
  </si>
  <si>
    <t>2491 ± 5</t>
  </si>
  <si>
    <t>gbn → ogb → gbn → gb → mgb</t>
  </si>
  <si>
    <t>grn, sch</t>
  </si>
  <si>
    <t>plg + olv → opx → cpx → ox → ap</t>
  </si>
  <si>
    <t>72-59</t>
  </si>
  <si>
    <t>70-67</t>
  </si>
  <si>
    <t>43-41</t>
  </si>
  <si>
    <t>79-32</t>
  </si>
  <si>
    <t>gbn, breccia</t>
  </si>
  <si>
    <t>&lt; 58 ppb Pd, &lt; 40 ppb Pt</t>
  </si>
  <si>
    <r>
      <t xml:space="preserve">Vogel </t>
    </r>
    <r>
      <rPr>
        <i/>
        <sz val="10"/>
        <color theme="1"/>
        <rFont val="Times New Roman"/>
        <family val="1"/>
      </rPr>
      <t>et al.</t>
    </r>
    <r>
      <rPr>
        <sz val="10"/>
        <color theme="1"/>
        <rFont val="Times New Roman"/>
        <family val="1"/>
      </rPr>
      <t xml:space="preserve"> 1998; 1990</t>
    </r>
  </si>
  <si>
    <t>Axelgold</t>
  </si>
  <si>
    <t>North American Cordillera</t>
  </si>
  <si>
    <t>tabular</t>
  </si>
  <si>
    <t>108-98</t>
  </si>
  <si>
    <t>Baffin Island Northern Sill</t>
  </si>
  <si>
    <t>px → prd → gb</t>
  </si>
  <si>
    <r>
      <t xml:space="preserve">Steenkamp </t>
    </r>
    <r>
      <rPr>
        <i/>
        <sz val="10"/>
        <color theme="1"/>
        <rFont val="Times New Roman"/>
        <family val="1"/>
      </rPr>
      <t>et al.</t>
    </r>
    <r>
      <rPr>
        <sz val="10"/>
        <color theme="1"/>
        <rFont val="Times New Roman"/>
        <family val="1"/>
      </rPr>
      <t xml:space="preserve"> 2013; St. Onge </t>
    </r>
    <r>
      <rPr>
        <i/>
        <sz val="10"/>
        <color theme="1"/>
        <rFont val="Times New Roman"/>
        <family val="1"/>
      </rPr>
      <t>et al.</t>
    </r>
    <r>
      <rPr>
        <sz val="10"/>
        <color theme="1"/>
        <rFont val="Times New Roman"/>
        <family val="1"/>
      </rPr>
      <t xml:space="preserve"> 2015</t>
    </r>
  </si>
  <si>
    <t>Baffin Island Southwestern Sill</t>
  </si>
  <si>
    <t>Bell River Complex</t>
  </si>
  <si>
    <t>Abitibi</t>
  </si>
  <si>
    <t>2724.6 ± 2.5</t>
  </si>
  <si>
    <t>gb → lgb + mgb → an</t>
  </si>
  <si>
    <t>73-51</t>
  </si>
  <si>
    <t>Dotcom</t>
  </si>
  <si>
    <t>breccia</t>
  </si>
  <si>
    <t>4.87 ppm PGE, grab sample</t>
  </si>
  <si>
    <r>
      <t xml:space="preserve">Freeman 1939; Maier </t>
    </r>
    <r>
      <rPr>
        <i/>
        <sz val="10"/>
        <color theme="1"/>
        <rFont val="Times New Roman"/>
        <family val="1"/>
      </rPr>
      <t>et al.</t>
    </r>
    <r>
      <rPr>
        <sz val="10"/>
        <color theme="1"/>
        <rFont val="Times New Roman"/>
        <family val="1"/>
      </rPr>
      <t xml:space="preserve"> 1996; Goutier 2005; Munoz Taborda 2010</t>
    </r>
  </si>
  <si>
    <t>&lt; 2.5 ppm PGE, grab sample</t>
  </si>
  <si>
    <t>Munoz Tarboda 2010</t>
  </si>
  <si>
    <t>Big Mac</t>
  </si>
  <si>
    <t>Ring of Fire Intrusive Suite</t>
  </si>
  <si>
    <t>RoF-LIP</t>
  </si>
  <si>
    <t>2734.1 ± 0.8</t>
  </si>
  <si>
    <t>gb + px → mgn + lgb + an</t>
  </si>
  <si>
    <t>tn</t>
  </si>
  <si>
    <t>90-20</t>
  </si>
  <si>
    <r>
      <t>68% Fe, 17% TiO</t>
    </r>
    <r>
      <rPr>
        <vertAlign val="subscript"/>
        <sz val="10"/>
        <color theme="1"/>
        <rFont val="Times New Roman"/>
        <family val="1"/>
      </rPr>
      <t>2</t>
    </r>
    <r>
      <rPr>
        <sz val="10"/>
        <color theme="1"/>
        <rFont val="Times New Roman"/>
        <family val="1"/>
      </rPr>
      <t>; 0.5% V</t>
    </r>
    <r>
      <rPr>
        <vertAlign val="subscript"/>
        <sz val="10"/>
        <color theme="1"/>
        <rFont val="Times New Roman"/>
        <family val="1"/>
      </rPr>
      <t>2</t>
    </r>
    <r>
      <rPr>
        <sz val="10"/>
        <color theme="1"/>
        <rFont val="Times New Roman"/>
        <family val="1"/>
      </rPr>
      <t>O</t>
    </r>
    <r>
      <rPr>
        <vertAlign val="subscript"/>
        <sz val="10"/>
        <color theme="1"/>
        <rFont val="Times New Roman"/>
        <family val="1"/>
      </rPr>
      <t>5</t>
    </r>
    <r>
      <rPr>
        <sz val="10"/>
        <color theme="1"/>
        <rFont val="Times New Roman"/>
        <family val="1"/>
      </rPr>
      <t xml:space="preserve"> @ ~ 9.5 m</t>
    </r>
  </si>
  <si>
    <t>Big Trout Lake</t>
  </si>
  <si>
    <t>&gt; 60 (length)</t>
  </si>
  <si>
    <t>&gt; 0.6</t>
  </si>
  <si>
    <t>deformed; several bodies</t>
  </si>
  <si>
    <t>dn + prd + cr → gb+ an</t>
  </si>
  <si>
    <t>grn, vlc</t>
  </si>
  <si>
    <t>2.2 g/t Pt, 6.4 g/t Pd @ 1 m</t>
  </si>
  <si>
    <t>Borthwick &amp; Naldrett 1989; Platinex press release, 2020</t>
  </si>
  <si>
    <t>Bird River (inc. Euclid Lake)</t>
  </si>
  <si>
    <t>20 (length)</t>
  </si>
  <si>
    <t>sheet-like (faulted)</t>
  </si>
  <si>
    <t>2743 ± 0.5</t>
  </si>
  <si>
    <t>prd → cr → gb → di</t>
  </si>
  <si>
    <t>Dumbarton/Maskwa/Fault</t>
  </si>
  <si>
    <t>~ 15</t>
  </si>
  <si>
    <t>0.81% Ni, 0.2% Cu &amp; &lt; 0.6 ppm PGE @ 0.5 m</t>
  </si>
  <si>
    <t>Black Thor</t>
  </si>
  <si>
    <t>8 (strike)</t>
  </si>
  <si>
    <t>2734.1 ± 0.6</t>
  </si>
  <si>
    <t>wb + lz → dn + cr → gb + an</t>
  </si>
  <si>
    <t>syn, grn</t>
  </si>
  <si>
    <t>olv → opx + cr → plg + cpx</t>
  </si>
  <si>
    <t>94-80</t>
  </si>
  <si>
    <r>
      <t>32.2% Cr</t>
    </r>
    <r>
      <rPr>
        <vertAlign val="subscript"/>
        <sz val="10"/>
        <color theme="1"/>
        <rFont val="Times New Roman"/>
        <family val="1"/>
      </rPr>
      <t>2</t>
    </r>
    <r>
      <rPr>
        <sz val="10"/>
        <color theme="1"/>
        <rFont val="Times New Roman"/>
        <family val="1"/>
      </rPr>
      <t>O</t>
    </r>
    <r>
      <rPr>
        <vertAlign val="subscript"/>
        <sz val="10"/>
        <color theme="1"/>
        <rFont val="Times New Roman"/>
        <family val="1"/>
      </rPr>
      <t>3</t>
    </r>
  </si>
  <si>
    <t>Black Label</t>
  </si>
  <si>
    <r>
      <t>25.3% Cr</t>
    </r>
    <r>
      <rPr>
        <vertAlign val="subscript"/>
        <sz val="10"/>
        <color theme="1"/>
        <rFont val="Times New Roman"/>
        <family val="1"/>
      </rPr>
      <t>2</t>
    </r>
    <r>
      <rPr>
        <sz val="10"/>
        <color theme="1"/>
        <rFont val="Times New Roman"/>
        <family val="1"/>
      </rPr>
      <t>O</t>
    </r>
    <r>
      <rPr>
        <vertAlign val="subscript"/>
        <sz val="10"/>
        <color theme="1"/>
        <rFont val="Times New Roman"/>
        <family val="1"/>
      </rPr>
      <t>3</t>
    </r>
  </si>
  <si>
    <t>Big Daddy</t>
  </si>
  <si>
    <r>
      <t>31.7% Cr</t>
    </r>
    <r>
      <rPr>
        <vertAlign val="subscript"/>
        <sz val="10"/>
        <color theme="1"/>
        <rFont val="Times New Roman"/>
        <family val="1"/>
      </rPr>
      <t>2</t>
    </r>
    <r>
      <rPr>
        <sz val="10"/>
        <color theme="1"/>
        <rFont val="Times New Roman"/>
        <family val="1"/>
      </rPr>
      <t>O</t>
    </r>
    <r>
      <rPr>
        <vertAlign val="subscript"/>
        <sz val="10"/>
        <color theme="1"/>
        <rFont val="Times New Roman"/>
        <family val="1"/>
      </rPr>
      <t>3</t>
    </r>
  </si>
  <si>
    <t>Black Creek</t>
  </si>
  <si>
    <r>
      <t>38% Cr</t>
    </r>
    <r>
      <rPr>
        <vertAlign val="subscript"/>
        <sz val="10"/>
        <color theme="1"/>
        <rFont val="Times New Roman"/>
        <family val="1"/>
      </rPr>
      <t>2</t>
    </r>
    <r>
      <rPr>
        <sz val="10"/>
        <color theme="1"/>
        <rFont val="Times New Roman"/>
        <family val="1"/>
      </rPr>
      <t>O</t>
    </r>
    <r>
      <rPr>
        <vertAlign val="subscript"/>
        <sz val="10"/>
        <color theme="1"/>
        <rFont val="Times New Roman"/>
        <family val="1"/>
      </rPr>
      <t>3</t>
    </r>
  </si>
  <si>
    <t>Blue Jay</t>
  </si>
  <si>
    <t>wb, lz</t>
  </si>
  <si>
    <t>Bravo</t>
  </si>
  <si>
    <t>Cape Smith Belt / Superior</t>
  </si>
  <si>
    <t>CS-LIP</t>
  </si>
  <si>
    <t>&lt; 50</t>
  </si>
  <si>
    <t>thick sill</t>
  </si>
  <si>
    <t>1874 ± 4</t>
  </si>
  <si>
    <t>px → dn/wb → gb</t>
  </si>
  <si>
    <t>dlm, qtz</t>
  </si>
  <si>
    <t>Raglan (Donaldson, Katiniq, Cross Lake)</t>
  </si>
  <si>
    <t>Ms-Ds</t>
  </si>
  <si>
    <t>px, gb, dn</t>
  </si>
  <si>
    <t>3.13% Ni, 0.88% Cu</t>
  </si>
  <si>
    <t>Delta (Delta, TooToo, Echo, Bravo, Mequillon, Expo-Ungava)</t>
  </si>
  <si>
    <t>Bridges</t>
  </si>
  <si>
    <t>lenticular (faulted)</t>
  </si>
  <si>
    <t>1667 ± 75</t>
  </si>
  <si>
    <t>an</t>
  </si>
  <si>
    <t>71-66</t>
  </si>
  <si>
    <t>75-71</t>
  </si>
  <si>
    <t>83-60</t>
  </si>
  <si>
    <r>
      <t xml:space="preserve">Ashwal </t>
    </r>
    <r>
      <rPr>
        <i/>
        <sz val="10"/>
        <color theme="1"/>
        <rFont val="Times New Roman"/>
        <family val="1"/>
      </rPr>
      <t>et al.</t>
    </r>
    <r>
      <rPr>
        <sz val="10"/>
        <color theme="1"/>
        <rFont val="Times New Roman"/>
        <family val="1"/>
      </rPr>
      <t xml:space="preserve"> 1992</t>
    </r>
  </si>
  <si>
    <t>Butler West and East</t>
  </si>
  <si>
    <t>gn, gnd</t>
  </si>
  <si>
    <r>
      <t>0.99% Cr</t>
    </r>
    <r>
      <rPr>
        <vertAlign val="subscript"/>
        <sz val="10"/>
        <color theme="1"/>
        <rFont val="Times New Roman"/>
        <family val="1"/>
      </rPr>
      <t>2</t>
    </r>
    <r>
      <rPr>
        <sz val="10"/>
        <color theme="1"/>
        <rFont val="Times New Roman"/>
        <family val="1"/>
      </rPr>
      <t>O</t>
    </r>
    <r>
      <rPr>
        <vertAlign val="subscript"/>
        <sz val="10"/>
        <color theme="1"/>
        <rFont val="Times New Roman"/>
        <family val="1"/>
      </rPr>
      <t>3</t>
    </r>
    <r>
      <rPr>
        <sz val="10"/>
        <color theme="1"/>
        <rFont val="Times New Roman"/>
        <family val="1"/>
      </rPr>
      <t>, 2.45% V</t>
    </r>
    <r>
      <rPr>
        <vertAlign val="subscript"/>
        <sz val="10"/>
        <color theme="1"/>
        <rFont val="Times New Roman"/>
        <family val="1"/>
      </rPr>
      <t>2</t>
    </r>
    <r>
      <rPr>
        <sz val="10"/>
        <color theme="1"/>
        <rFont val="Times New Roman"/>
        <family val="1"/>
      </rPr>
      <t>O</t>
    </r>
    <r>
      <rPr>
        <vertAlign val="subscript"/>
        <sz val="10"/>
        <color theme="1"/>
        <rFont val="Times New Roman"/>
        <family val="1"/>
      </rPr>
      <t>5</t>
    </r>
    <r>
      <rPr>
        <sz val="10"/>
        <color theme="1"/>
        <rFont val="Times New Roman"/>
        <family val="1"/>
      </rPr>
      <t>, grab sample</t>
    </r>
  </si>
  <si>
    <t>Coldwell</t>
  </si>
  <si>
    <t>Midcontinent Rift / Superior</t>
  </si>
  <si>
    <t>Kw-LIP</t>
  </si>
  <si>
    <t>1188 ± 56</t>
  </si>
  <si>
    <t>ogb → gb → lgb + an</t>
  </si>
  <si>
    <t>pl, sst</t>
  </si>
  <si>
    <t>plg → olv → cpx + opx → ox → bt</t>
  </si>
  <si>
    <t>63-26</t>
  </si>
  <si>
    <t>76-6</t>
  </si>
  <si>
    <t>Marathon</t>
  </si>
  <si>
    <t>0.27% Cu, 0.75 ppm Pd, 0.23 ppm Pt</t>
  </si>
  <si>
    <r>
      <t xml:space="preserve">Turek </t>
    </r>
    <r>
      <rPr>
        <i/>
        <sz val="10"/>
        <color theme="1"/>
        <rFont val="Times New Roman"/>
        <family val="1"/>
      </rPr>
      <t>et al.</t>
    </r>
    <r>
      <rPr>
        <sz val="10"/>
        <color theme="1"/>
        <rFont val="Times New Roman"/>
        <family val="1"/>
      </rPr>
      <t xml:space="preserve"> 1984; Shaw 1997; Ames </t>
    </r>
    <r>
      <rPr>
        <i/>
        <sz val="10"/>
        <color theme="1"/>
        <rFont val="Times New Roman"/>
        <family val="1"/>
      </rPr>
      <t>et al.</t>
    </r>
    <r>
      <rPr>
        <sz val="10"/>
        <color theme="1"/>
        <rFont val="Times New Roman"/>
        <family val="1"/>
      </rPr>
      <t xml:space="preserve"> 2017</t>
    </r>
  </si>
  <si>
    <t>Geordie Lake</t>
  </si>
  <si>
    <t>0.3 ppm Pd</t>
  </si>
  <si>
    <t>Mulja &amp; Mitchell 1991</t>
  </si>
  <si>
    <t>Crystal Lake</t>
  </si>
  <si>
    <t>1099.6 ± 1.2</t>
  </si>
  <si>
    <t>gb → tc → ogb → gb</t>
  </si>
  <si>
    <t>gw, md</t>
  </si>
  <si>
    <t>79-51</t>
  </si>
  <si>
    <r>
      <t xml:space="preserve">Heaman </t>
    </r>
    <r>
      <rPr>
        <i/>
        <sz val="10"/>
        <color theme="1"/>
        <rFont val="Times New Roman"/>
        <family val="1"/>
      </rPr>
      <t>et al.</t>
    </r>
    <r>
      <rPr>
        <sz val="10"/>
        <color theme="1"/>
        <rFont val="Times New Roman"/>
        <family val="1"/>
      </rPr>
      <t xml:space="preserve"> 2007; Bleeker </t>
    </r>
    <r>
      <rPr>
        <i/>
        <sz val="10"/>
        <color theme="1"/>
        <rFont val="Times New Roman"/>
        <family val="1"/>
      </rPr>
      <t>et al.</t>
    </r>
    <r>
      <rPr>
        <sz val="10"/>
        <color theme="1"/>
        <rFont val="Times New Roman"/>
        <family val="1"/>
      </rPr>
      <t xml:space="preserve"> 2020; Smith </t>
    </r>
    <r>
      <rPr>
        <i/>
        <sz val="10"/>
        <color theme="1"/>
        <rFont val="Times New Roman"/>
        <family val="1"/>
      </rPr>
      <t>et al.</t>
    </r>
    <r>
      <rPr>
        <sz val="10"/>
        <color theme="1"/>
        <rFont val="Times New Roman"/>
        <family val="1"/>
      </rPr>
      <t xml:space="preserve"> 2020</t>
    </r>
  </si>
  <si>
    <t>tadpole-like</t>
  </si>
  <si>
    <t>prd → ogb</t>
  </si>
  <si>
    <t>Dore Lake Complex</t>
  </si>
  <si>
    <t>2624 ± 160</t>
  </si>
  <si>
    <t>gb + an → tc + wb + hx + dn → an  dn → gph</t>
  </si>
  <si>
    <t>bs, vlc</t>
  </si>
  <si>
    <t>dn, tc</t>
  </si>
  <si>
    <r>
      <t xml:space="preserve">Polat </t>
    </r>
    <r>
      <rPr>
        <i/>
        <sz val="10"/>
        <color theme="1"/>
        <rFont val="Times New Roman"/>
        <family val="1"/>
      </rPr>
      <t>et al.</t>
    </r>
    <r>
      <rPr>
        <sz val="10"/>
        <color theme="1"/>
        <rFont val="Times New Roman"/>
        <family val="1"/>
      </rPr>
      <t xml:space="preserve"> 2018; Mathieu 2019</t>
    </r>
  </si>
  <si>
    <t>Double Eagle (2 bodies)</t>
  </si>
  <si>
    <t>chonolithic</t>
  </si>
  <si>
    <t>dn + hz → opx → gbn + gb</t>
  </si>
  <si>
    <t>Blackbird</t>
  </si>
  <si>
    <r>
      <t>35.8% Cr</t>
    </r>
    <r>
      <rPr>
        <vertAlign val="subscript"/>
        <sz val="10"/>
        <color theme="1"/>
        <rFont val="Times New Roman"/>
        <family val="1"/>
      </rPr>
      <t>2</t>
    </r>
    <r>
      <rPr>
        <sz val="10"/>
        <color theme="1"/>
        <rFont val="Times New Roman"/>
        <family val="1"/>
      </rPr>
      <t>O</t>
    </r>
    <r>
      <rPr>
        <vertAlign val="subscript"/>
        <sz val="10"/>
        <color theme="1"/>
        <rFont val="Times New Roman"/>
        <family val="1"/>
      </rPr>
      <t>3</t>
    </r>
  </si>
  <si>
    <t>Black Horse</t>
  </si>
  <si>
    <r>
      <t>34.5% Cr</t>
    </r>
    <r>
      <rPr>
        <vertAlign val="subscript"/>
        <sz val="10"/>
        <color theme="1"/>
        <rFont val="Times New Roman"/>
        <family val="1"/>
      </rPr>
      <t>2</t>
    </r>
    <r>
      <rPr>
        <sz val="10"/>
        <color theme="1"/>
        <rFont val="Times New Roman"/>
        <family val="1"/>
      </rPr>
      <t>O</t>
    </r>
    <r>
      <rPr>
        <vertAlign val="subscript"/>
        <sz val="10"/>
        <color theme="1"/>
        <rFont val="Times New Roman"/>
        <family val="1"/>
      </rPr>
      <t>3</t>
    </r>
  </si>
  <si>
    <t>Eagle's Nest Dyke</t>
  </si>
  <si>
    <t>2.04% Ni, 0.95% Cu, 3.4 ppm Pd, 1.3 ppm Pt</t>
  </si>
  <si>
    <t>East Bull Lake</t>
  </si>
  <si>
    <t>2480 ± 10</t>
  </si>
  <si>
    <t>(olv)-gbn → l-gbn</t>
  </si>
  <si>
    <t>plg + olv → opx → cpx → ox</t>
  </si>
  <si>
    <t>65-59</t>
  </si>
  <si>
    <t>71-64</t>
  </si>
  <si>
    <t>45-41</t>
  </si>
  <si>
    <t>80-60</t>
  </si>
  <si>
    <t>0.06% Ni, 0.1% Cu, 210 ppb Pt+Pd+Au, grab sample average</t>
  </si>
  <si>
    <t>Ferguson Lake</t>
  </si>
  <si>
    <t>&lt; 0.6</t>
  </si>
  <si>
    <t>irregular (fault-bound)</t>
  </si>
  <si>
    <t>&gt; 2620</t>
  </si>
  <si>
    <t>gb + di + am-gb</t>
  </si>
  <si>
    <t>0.68% Ni, 1.13% Cu, 0.28 ppm Pt, 1.75 ppm Pd</t>
  </si>
  <si>
    <r>
      <t xml:space="preserve">Martel </t>
    </r>
    <r>
      <rPr>
        <i/>
        <sz val="10"/>
        <color theme="1"/>
        <rFont val="Times New Roman"/>
        <family val="1"/>
      </rPr>
      <t>et al.</t>
    </r>
    <r>
      <rPr>
        <sz val="10"/>
        <color theme="1"/>
        <rFont val="Times New Roman"/>
        <family val="1"/>
      </rPr>
      <t xml:space="preserve"> 2004; Campos-Alvarez 2012; Acosta-Gongora </t>
    </r>
    <r>
      <rPr>
        <i/>
        <sz val="10"/>
        <color theme="1"/>
        <rFont val="Times New Roman"/>
        <family val="1"/>
      </rPr>
      <t>et al.</t>
    </r>
    <r>
      <rPr>
        <sz val="10"/>
        <color theme="1"/>
        <rFont val="Times New Roman"/>
        <family val="1"/>
      </rPr>
      <t xml:space="preserve"> 2017</t>
    </r>
  </si>
  <si>
    <t>Fox River</t>
  </si>
  <si>
    <t>Fox River Belt / Superior</t>
  </si>
  <si>
    <t>1882.9 ± 1.5</t>
  </si>
  <si>
    <t>lz + wb → gb → px + gb → lgb</t>
  </si>
  <si>
    <t>st</t>
  </si>
  <si>
    <t>KO zone</t>
  </si>
  <si>
    <t>gb, lz</t>
  </si>
  <si>
    <t xml:space="preserve">2.1% Cu, 0.9% Ni, 4 ppm PGE @ 1-3 m </t>
  </si>
  <si>
    <r>
      <t xml:space="preserve">Heaman </t>
    </r>
    <r>
      <rPr>
        <i/>
        <sz val="10"/>
        <color theme="1"/>
        <rFont val="Times New Roman"/>
        <family val="1"/>
      </rPr>
      <t>et al.</t>
    </r>
    <r>
      <rPr>
        <sz val="10"/>
        <color theme="1"/>
        <rFont val="Times New Roman"/>
        <family val="1"/>
      </rPr>
      <t xml:space="preserve"> 1986; Desharnais 2005</t>
    </r>
  </si>
  <si>
    <t>Upper central layered zone</t>
  </si>
  <si>
    <t>&lt; 1 ppm PGE</t>
  </si>
  <si>
    <t>Franklin Sill</t>
  </si>
  <si>
    <t>Franklin LIP</t>
  </si>
  <si>
    <t>Fr-LIP</t>
  </si>
  <si>
    <t>Rifted Margin</t>
  </si>
  <si>
    <t>&lt; 100 (length)</t>
  </si>
  <si>
    <t>723 ± 4</t>
  </si>
  <si>
    <t>prd → ogb → gb</t>
  </si>
  <si>
    <t>87-70</t>
  </si>
  <si>
    <t>77-40</t>
  </si>
  <si>
    <r>
      <t xml:space="preserve">Heaman </t>
    </r>
    <r>
      <rPr>
        <i/>
        <sz val="10"/>
        <color theme="1"/>
        <rFont val="Times New Roman"/>
        <family val="1"/>
      </rPr>
      <t>et al.</t>
    </r>
    <r>
      <rPr>
        <sz val="10"/>
        <color theme="1"/>
        <rFont val="Times New Roman"/>
        <family val="1"/>
      </rPr>
      <t xml:space="preserve"> 1992; Bédard </t>
    </r>
    <r>
      <rPr>
        <i/>
        <sz val="10"/>
        <color theme="1"/>
        <rFont val="Times New Roman"/>
        <family val="1"/>
      </rPr>
      <t>et al.</t>
    </r>
    <r>
      <rPr>
        <sz val="10"/>
        <color theme="1"/>
        <rFont val="Times New Roman"/>
        <family val="1"/>
      </rPr>
      <t xml:space="preserve"> 2012; Hayes </t>
    </r>
    <r>
      <rPr>
        <i/>
        <sz val="10"/>
        <color theme="1"/>
        <rFont val="Times New Roman"/>
        <family val="1"/>
      </rPr>
      <t>et al.</t>
    </r>
    <r>
      <rPr>
        <sz val="10"/>
        <color theme="1"/>
        <rFont val="Times New Roman"/>
        <family val="1"/>
      </rPr>
      <t xml:space="preserve"> 2015</t>
    </r>
  </si>
  <si>
    <t>Grader</t>
  </si>
  <si>
    <t>Grenville Province</t>
  </si>
  <si>
    <t>&gt; 0.2</t>
  </si>
  <si>
    <t>irregular (deformed)</t>
  </si>
  <si>
    <t>1062 ± 4</t>
  </si>
  <si>
    <t>an → mgn → mgb + gb → gbn + nr</t>
  </si>
  <si>
    <t>plg → ox → ap → opx → cpx</t>
  </si>
  <si>
    <t>5-6%</t>
  </si>
  <si>
    <t>41-37</t>
  </si>
  <si>
    <t>51-46</t>
  </si>
  <si>
    <t>mgn, gb</t>
  </si>
  <si>
    <r>
      <t xml:space="preserve">Charlier </t>
    </r>
    <r>
      <rPr>
        <i/>
        <sz val="10"/>
        <color theme="1"/>
        <rFont val="Times New Roman"/>
        <family val="1"/>
      </rPr>
      <t>et al.</t>
    </r>
    <r>
      <rPr>
        <sz val="10"/>
        <color theme="1"/>
        <rFont val="Times New Roman"/>
        <family val="1"/>
      </rPr>
      <t xml:space="preserve"> 2008</t>
    </r>
  </si>
  <si>
    <t>Hele</t>
  </si>
  <si>
    <t>tabular body</t>
  </si>
  <si>
    <t>1106.6 ± 1.5</t>
  </si>
  <si>
    <r>
      <t xml:space="preserve">Heaman </t>
    </r>
    <r>
      <rPr>
        <i/>
        <sz val="10"/>
        <color theme="1"/>
        <rFont val="Times New Roman"/>
        <family val="1"/>
      </rPr>
      <t>et al.</t>
    </r>
    <r>
      <rPr>
        <sz val="10"/>
        <color theme="1"/>
        <rFont val="Times New Roman"/>
        <family val="1"/>
      </rPr>
      <t xml:space="preserve"> 2007; Hollings </t>
    </r>
    <r>
      <rPr>
        <i/>
        <sz val="10"/>
        <color theme="1"/>
        <rFont val="Times New Roman"/>
        <family val="1"/>
      </rPr>
      <t>et al.</t>
    </r>
    <r>
      <rPr>
        <sz val="10"/>
        <color theme="1"/>
        <rFont val="Times New Roman"/>
        <family val="1"/>
      </rPr>
      <t xml:space="preserve"> 2007; Bleeker </t>
    </r>
    <r>
      <rPr>
        <i/>
        <sz val="10"/>
        <color theme="1"/>
        <rFont val="Times New Roman"/>
        <family val="1"/>
      </rPr>
      <t>et al.</t>
    </r>
    <r>
      <rPr>
        <sz val="10"/>
        <color theme="1"/>
        <rFont val="Times New Roman"/>
        <family val="1"/>
      </rPr>
      <t xml:space="preserve"> 2020</t>
    </r>
  </si>
  <si>
    <t>Hettasch</t>
  </si>
  <si>
    <t>&gt; 0.8</t>
  </si>
  <si>
    <t>1307 ± 2</t>
  </si>
  <si>
    <t>ogb → tc + nr → lgn</t>
  </si>
  <si>
    <t>73-50</t>
  </si>
  <si>
    <t>87-57</t>
  </si>
  <si>
    <t>Berg 1974; 1980</t>
  </si>
  <si>
    <t>Highbank Lake-Fishtrap</t>
  </si>
  <si>
    <t>2734.5 ± 1</t>
  </si>
  <si>
    <t>gb + gbn → an + mgn</t>
  </si>
  <si>
    <t>99-24</t>
  </si>
  <si>
    <t>Highbank Lake</t>
  </si>
  <si>
    <r>
      <t>40.2% Fe</t>
    </r>
    <r>
      <rPr>
        <vertAlign val="subscript"/>
        <sz val="10"/>
        <color theme="1"/>
        <rFont val="Times New Roman"/>
        <family val="1"/>
      </rPr>
      <t>2</t>
    </r>
    <r>
      <rPr>
        <sz val="10"/>
        <color theme="1"/>
        <rFont val="Times New Roman"/>
        <family val="1"/>
      </rPr>
      <t>O</t>
    </r>
    <r>
      <rPr>
        <vertAlign val="subscript"/>
        <sz val="10"/>
        <color theme="1"/>
        <rFont val="Times New Roman"/>
        <family val="1"/>
      </rPr>
      <t>3</t>
    </r>
    <r>
      <rPr>
        <sz val="10"/>
        <color theme="1"/>
        <rFont val="Times New Roman"/>
        <family val="1"/>
      </rPr>
      <t>, 7.56% TiO</t>
    </r>
    <r>
      <rPr>
        <vertAlign val="subscript"/>
        <sz val="10"/>
        <color theme="1"/>
        <rFont val="Times New Roman"/>
        <family val="1"/>
      </rPr>
      <t>2</t>
    </r>
    <r>
      <rPr>
        <sz val="10"/>
        <color theme="1"/>
        <rFont val="Times New Roman"/>
        <family val="1"/>
      </rPr>
      <t>, 0.75% V, @ ~ 4.9 m</t>
    </r>
  </si>
  <si>
    <t>Vaillancourt 2007; Houlé et al. 2020</t>
  </si>
  <si>
    <t>11-13%</t>
  </si>
  <si>
    <t>84-80</t>
  </si>
  <si>
    <t>prd → gb</t>
  </si>
  <si>
    <t>Kamiskotia Complex</t>
  </si>
  <si>
    <t>&gt; 4</t>
  </si>
  <si>
    <t>2714.6 ± 1.2</t>
  </si>
  <si>
    <t>prd + tc + gbn → gbn → gb + gph</t>
  </si>
  <si>
    <t>81-77</t>
  </si>
  <si>
    <t>70-46</t>
  </si>
  <si>
    <r>
      <t xml:space="preserve">Barrie &amp; Davis 1990; Barrie </t>
    </r>
    <r>
      <rPr>
        <i/>
        <sz val="10"/>
        <color theme="1"/>
        <rFont val="Times New Roman"/>
        <family val="1"/>
      </rPr>
      <t>et al.</t>
    </r>
    <r>
      <rPr>
        <sz val="10"/>
        <color theme="1"/>
        <rFont val="Times New Roman"/>
        <family val="1"/>
      </rPr>
      <t xml:space="preserve"> 1991; Hathway </t>
    </r>
    <r>
      <rPr>
        <i/>
        <sz val="10"/>
        <color theme="1"/>
        <rFont val="Times New Roman"/>
        <family val="1"/>
      </rPr>
      <t>et al.</t>
    </r>
    <r>
      <rPr>
        <sz val="10"/>
        <color theme="1"/>
        <rFont val="Times New Roman"/>
        <family val="1"/>
      </rPr>
      <t xml:space="preserve"> 2008</t>
    </r>
  </si>
  <si>
    <t>Kanichee</t>
  </si>
  <si>
    <t>Temagami Greenstone Belt</t>
  </si>
  <si>
    <t>cpx → prd + dn → ogb → gb</t>
  </si>
  <si>
    <t>53-49</t>
  </si>
  <si>
    <t>12% Ni+Cu, 2.1 ppm Pt, 9.0 ppm Pd, 2.1 ppm Au, grab sample</t>
  </si>
  <si>
    <t>James &amp; Hawke 1984</t>
  </si>
  <si>
    <t>Kiglapait</t>
  </si>
  <si>
    <t>tc → ogb → gbn → lgb + an</t>
  </si>
  <si>
    <t>an, gn</t>
  </si>
  <si>
    <t>olv → plg → cpx → ox → ap → ksp</t>
  </si>
  <si>
    <t>72-36</t>
  </si>
  <si>
    <t>67-11</t>
  </si>
  <si>
    <r>
      <t xml:space="preserve">Morse 1969; Barmina &amp; Ariskin 2002; Morse 2015; Fourny </t>
    </r>
    <r>
      <rPr>
        <i/>
        <sz val="10"/>
        <color theme="1"/>
        <rFont val="Times New Roman"/>
        <family val="1"/>
      </rPr>
      <t>et al.</t>
    </r>
    <r>
      <rPr>
        <sz val="10"/>
        <color theme="1"/>
        <rFont val="Times New Roman"/>
        <family val="1"/>
      </rPr>
      <t xml:space="preserve"> 2019</t>
    </r>
  </si>
  <si>
    <t>75-69</t>
  </si>
  <si>
    <t>NT</t>
  </si>
  <si>
    <t>Lac des Iles Complex</t>
  </si>
  <si>
    <t>2692 ± 4</t>
  </si>
  <si>
    <t>dn + wb → px → gbn → gb + lgb</t>
  </si>
  <si>
    <t>olv → cpx → plg → opx</t>
  </si>
  <si>
    <t>&gt; 8.3%</t>
  </si>
  <si>
    <t>82-67</t>
  </si>
  <si>
    <t>53-56</t>
  </si>
  <si>
    <t>Roby &amp; High Grade Zones</t>
  </si>
  <si>
    <t>gb, px, breccia</t>
  </si>
  <si>
    <t>1.51 ppm Pd</t>
  </si>
  <si>
    <r>
      <t xml:space="preserve">Sutcliffe </t>
    </r>
    <r>
      <rPr>
        <i/>
        <sz val="10"/>
        <color theme="1"/>
        <rFont val="Times New Roman"/>
        <family val="1"/>
      </rPr>
      <t>et al.</t>
    </r>
    <r>
      <rPr>
        <sz val="10"/>
        <color theme="1"/>
        <rFont val="Times New Roman"/>
        <family val="1"/>
      </rPr>
      <t xml:space="preserve"> 1989; Brugmann </t>
    </r>
    <r>
      <rPr>
        <i/>
        <sz val="10"/>
        <color theme="1"/>
        <rFont val="Times New Roman"/>
        <family val="1"/>
      </rPr>
      <t>et al.</t>
    </r>
    <r>
      <rPr>
        <sz val="10"/>
        <color theme="1"/>
        <rFont val="Times New Roman"/>
        <family val="1"/>
      </rPr>
      <t xml:space="preserve"> 1989; Hinchey </t>
    </r>
    <r>
      <rPr>
        <i/>
        <sz val="10"/>
        <color theme="1"/>
        <rFont val="Times New Roman"/>
        <family val="1"/>
      </rPr>
      <t>et al.</t>
    </r>
    <r>
      <rPr>
        <sz val="10"/>
        <color theme="1"/>
        <rFont val="Times New Roman"/>
        <family val="1"/>
      </rPr>
      <t xml:space="preserve"> 2005; Barnes &amp; Gomwe 2011</t>
    </r>
  </si>
  <si>
    <t>Lac Édouard</t>
  </si>
  <si>
    <t>prd + px → gbn + nr → gb</t>
  </si>
  <si>
    <t>prd, px</t>
  </si>
  <si>
    <t>1.5% Ni, 0.5% Cu</t>
  </si>
  <si>
    <r>
      <t xml:space="preserve">Sappin </t>
    </r>
    <r>
      <rPr>
        <i/>
        <sz val="10"/>
        <color theme="1"/>
        <rFont val="Times New Roman"/>
        <family val="1"/>
      </rPr>
      <t>et al.</t>
    </r>
    <r>
      <rPr>
        <sz val="10"/>
        <color theme="1"/>
        <rFont val="Times New Roman"/>
        <family val="1"/>
      </rPr>
      <t xml:space="preserve"> 2009; 2011; 2012</t>
    </r>
  </si>
  <si>
    <t>Lac Fabien</t>
  </si>
  <si>
    <t>&gt; 250</t>
  </si>
  <si>
    <t>Lac Kennedy</t>
  </si>
  <si>
    <t>86-76</t>
  </si>
  <si>
    <t>Lansdowne House</t>
  </si>
  <si>
    <t>prd + px → gb → an + lgb + mgn → mgb</t>
  </si>
  <si>
    <t>0.37% Ni, 0.58% Cu, 0.03% Co</t>
  </si>
  <si>
    <t>mgn, mgb</t>
  </si>
  <si>
    <t>Legris Lake</t>
  </si>
  <si>
    <t>dn + wh → px → gb → lgb → an</t>
  </si>
  <si>
    <t>gw, st, cng</t>
  </si>
  <si>
    <t>Legris Lake Showing</t>
  </si>
  <si>
    <t>breccia, lgb</t>
  </si>
  <si>
    <t>0.61 ppm Pt, 0.16 ppm Pt, 0.1 ppm Au, 0.17% Cu, grab sample</t>
  </si>
  <si>
    <t>Pettigrew &amp; Hattori 2002a; 2002b</t>
  </si>
  <si>
    <t>Trans-Hudson Orogen</t>
  </si>
  <si>
    <t>several bodies</t>
  </si>
  <si>
    <t>1871.3 ± 2.4</t>
  </si>
  <si>
    <t>gn, grn</t>
  </si>
  <si>
    <t>Lynn Lake</t>
  </si>
  <si>
    <r>
      <t xml:space="preserve">Kenaley 1982; Turek </t>
    </r>
    <r>
      <rPr>
        <i/>
        <sz val="10"/>
        <color theme="1"/>
        <rFont val="Times New Roman"/>
        <family val="1"/>
      </rPr>
      <t>et al.</t>
    </r>
    <r>
      <rPr>
        <sz val="10"/>
        <color theme="1"/>
        <rFont val="Times New Roman"/>
        <family val="1"/>
      </rPr>
      <t xml:space="preserve"> 2000</t>
    </r>
  </si>
  <si>
    <t>Mayville</t>
  </si>
  <si>
    <t>10 (length)</t>
  </si>
  <si>
    <t>2742.8 ± 0.8</t>
  </si>
  <si>
    <t>px + gb → lgb + an</t>
  </si>
  <si>
    <t>vlc, ogn</t>
  </si>
  <si>
    <t>olv(?) + cr → cpx + plg → plg</t>
  </si>
  <si>
    <t>100-59</t>
  </si>
  <si>
    <t>0.61% Cu, 0.23% Ni, 0.43 ppm Pt+Pd+Au</t>
  </si>
  <si>
    <r>
      <t xml:space="preserve">Yang </t>
    </r>
    <r>
      <rPr>
        <i/>
        <sz val="10"/>
        <color theme="1"/>
        <rFont val="Times New Roman"/>
        <family val="1"/>
      </rPr>
      <t>et al.</t>
    </r>
    <r>
      <rPr>
        <sz val="10"/>
        <color theme="1"/>
        <rFont val="Times New Roman"/>
        <family val="1"/>
      </rPr>
      <t xml:space="preserve"> 2011; 2014; Sotiriou </t>
    </r>
    <r>
      <rPr>
        <i/>
        <sz val="10"/>
        <color theme="1"/>
        <rFont val="Times New Roman"/>
        <family val="1"/>
      </rPr>
      <t>et al.</t>
    </r>
    <r>
      <rPr>
        <sz val="10"/>
        <color theme="1"/>
        <rFont val="Times New Roman"/>
        <family val="1"/>
      </rPr>
      <t xml:space="preserve"> 2020</t>
    </r>
  </si>
  <si>
    <t>Menarik Complex</t>
  </si>
  <si>
    <t>&lt; 2716</t>
  </si>
  <si>
    <t>hz + dn → px + wb + cr → gb</t>
  </si>
  <si>
    <t>prd, cr</t>
  </si>
  <si>
    <t>&lt; 2.1 ppm Pt+Pd</t>
  </si>
  <si>
    <r>
      <t>Houl</t>
    </r>
    <r>
      <rPr>
        <sz val="10"/>
        <color theme="1"/>
        <rFont val="Calibri"/>
        <family val="2"/>
      </rPr>
      <t>é</t>
    </r>
    <r>
      <rPr>
        <sz val="10"/>
        <color theme="1"/>
        <rFont val="Times New Roman"/>
        <family val="1"/>
      </rPr>
      <t xml:space="preserve"> </t>
    </r>
    <r>
      <rPr>
        <i/>
        <sz val="10"/>
        <color theme="1"/>
        <rFont val="Times New Roman"/>
        <family val="1"/>
      </rPr>
      <t>et al.</t>
    </r>
    <r>
      <rPr>
        <sz val="10"/>
        <color theme="1"/>
        <rFont val="Times New Roman"/>
        <family val="1"/>
      </rPr>
      <t xml:space="preserve"> 2002</t>
    </r>
  </si>
  <si>
    <t>Michikamau</t>
  </si>
  <si>
    <t>tc → gb + nr → an</t>
  </si>
  <si>
    <t>70-60</t>
  </si>
  <si>
    <t>62-52</t>
  </si>
  <si>
    <t>Fraser Lake prospect</t>
  </si>
  <si>
    <t>&lt; 1.1% Ni + Cu</t>
  </si>
  <si>
    <t>Montcalm</t>
  </si>
  <si>
    <t>&gt; 1</t>
  </si>
  <si>
    <t>2702 ± 2</t>
  </si>
  <si>
    <t>px → gb → lgb → an</t>
  </si>
  <si>
    <t>cpx → plg → ox</t>
  </si>
  <si>
    <t>gb, an</t>
  </si>
  <si>
    <t>1.44% Ni, 0.68% Cu &amp; &lt; 100 ppb PGE @ 50-70 m</t>
  </si>
  <si>
    <t>Barrie &amp; Naldrett 1989</t>
  </si>
  <si>
    <t>Muskox</t>
  </si>
  <si>
    <t>&lt; 8</t>
  </si>
  <si>
    <t>1269 ± 1</t>
  </si>
  <si>
    <t>dn + px → wb → gb</t>
  </si>
  <si>
    <t>dlm, ogn, pgn</t>
  </si>
  <si>
    <t>olv → cpx + plg + opx</t>
  </si>
  <si>
    <t>13-16%</t>
  </si>
  <si>
    <t>Pyrrhotite Lake</t>
  </si>
  <si>
    <t>nr, gbn</t>
  </si>
  <si>
    <t>3-10% Ni and Cu, &lt; 1 ppm PGE @ &lt; 10 m</t>
  </si>
  <si>
    <r>
      <t xml:space="preserve">Barnes &amp; Frances 1995; Day </t>
    </r>
    <r>
      <rPr>
        <i/>
        <sz val="10"/>
        <color theme="1"/>
        <rFont val="Times New Roman"/>
        <family val="1"/>
      </rPr>
      <t>et al.</t>
    </r>
    <r>
      <rPr>
        <sz val="10"/>
        <color theme="1"/>
        <rFont val="Times New Roman"/>
        <family val="1"/>
      </rPr>
      <t xml:space="preserve"> 2008</t>
    </r>
  </si>
  <si>
    <t>2733 ± 1</t>
  </si>
  <si>
    <t>vlc, bs</t>
  </si>
  <si>
    <t>olv → plg → opx → cpx → am → ox</t>
  </si>
  <si>
    <t>Newark Island</t>
  </si>
  <si>
    <t>1305 ± 5</t>
  </si>
  <si>
    <t>tc → ogb → gb + mgb</t>
  </si>
  <si>
    <t>olv + plg → cpx + opx + ox</t>
  </si>
  <si>
    <t>10-12%</t>
  </si>
  <si>
    <t>60-10</t>
  </si>
  <si>
    <t>60-40</t>
  </si>
  <si>
    <t>Wiebe &amp; Snyder 1993; Snyder &amp; Simmons, 1999</t>
  </si>
  <si>
    <t>River Valley</t>
  </si>
  <si>
    <t>2475 ± 2</t>
  </si>
  <si>
    <t>gb → lgb (breccia) → (olv)-gbn</t>
  </si>
  <si>
    <t>79-65</t>
  </si>
  <si>
    <t>0.5-10 ppm Pt+Pd+Au</t>
  </si>
  <si>
    <t>Saturday Night</t>
  </si>
  <si>
    <r>
      <t xml:space="preserve">Bleeker </t>
    </r>
    <r>
      <rPr>
        <i/>
        <sz val="10"/>
        <color theme="1"/>
        <rFont val="Times New Roman"/>
        <family val="1"/>
      </rPr>
      <t>et al.</t>
    </r>
    <r>
      <rPr>
        <sz val="10"/>
        <color theme="1"/>
        <rFont val="Times New Roman"/>
        <family val="1"/>
      </rPr>
      <t xml:space="preserve"> 2020</t>
    </r>
  </si>
  <si>
    <t>Seagull</t>
  </si>
  <si>
    <t>1112.8 ± 1.4</t>
  </si>
  <si>
    <t>prd + dn + tc → ogb + gbn → gb + lgb</t>
  </si>
  <si>
    <t>83-50</t>
  </si>
  <si>
    <t>~ 60</t>
  </si>
  <si>
    <t>6.2 ppm PGE @ 0.65 m</t>
  </si>
  <si>
    <t>Sept Iles</t>
  </si>
  <si>
    <t>564 ± 4</t>
  </si>
  <si>
    <t>tc + mgn → ogb → gb + mgn</t>
  </si>
  <si>
    <t>plg + olv → ox → cpx→ ap</t>
  </si>
  <si>
    <t>75-21</t>
  </si>
  <si>
    <t>39-29</t>
  </si>
  <si>
    <t>72-34</t>
  </si>
  <si>
    <t>Shakespeare</t>
  </si>
  <si>
    <t>14 (length)</t>
  </si>
  <si>
    <t>px + gb → gb + di</t>
  </si>
  <si>
    <t>St. Stephen</t>
  </si>
  <si>
    <t>tc + prd + dn → ogb + gbn → gb</t>
  </si>
  <si>
    <t>sh, st, sst</t>
  </si>
  <si>
    <t>85-61</t>
  </si>
  <si>
    <t>71-50</t>
  </si>
  <si>
    <t>50-37</t>
  </si>
  <si>
    <t>89-43</t>
  </si>
  <si>
    <t>&lt; 2.4% Ni, &lt; 3.9% Cu, &lt; 62 ppb PGE</t>
  </si>
  <si>
    <t>Sudbury</t>
  </si>
  <si>
    <t>Sudbury Igneous Complex</t>
  </si>
  <si>
    <t>Su-LIP</t>
  </si>
  <si>
    <t>Meteorite impact</t>
  </si>
  <si>
    <t>1850 ± 1</t>
  </si>
  <si>
    <t>nr → gb → gph</t>
  </si>
  <si>
    <t>grn, vlc, sds</t>
  </si>
  <si>
    <t>85-53</t>
  </si>
  <si>
    <t>70-41</t>
  </si>
  <si>
    <t>1.2% Ni, 1.03% Cu</t>
  </si>
  <si>
    <t>Sunday Lake</t>
  </si>
  <si>
    <t>3-10 g/t Pt+Pd+Au @ ~ 43 m</t>
  </si>
  <si>
    <t>Flank 2017; Bleeker et al. 2020</t>
  </si>
  <si>
    <t>Thunder</t>
  </si>
  <si>
    <t>1108.0 ± 1.0</t>
  </si>
  <si>
    <t>olv + cpx → ox → plg → ap</t>
  </si>
  <si>
    <t>86-56</t>
  </si>
  <si>
    <t>0.06% Ni, 0.22% Cu, 0.25 g/t Pt, 0.29 g/t Pd</t>
  </si>
  <si>
    <t>Thunderbird</t>
  </si>
  <si>
    <t>2733.6 ± 0.7</t>
  </si>
  <si>
    <t>gb → mgb + mgn</t>
  </si>
  <si>
    <t>55-26</t>
  </si>
  <si>
    <t>55-39</t>
  </si>
  <si>
    <t>Tigalak</t>
  </si>
  <si>
    <t>nr → gbn → gb → di</t>
  </si>
  <si>
    <t>plg + opx → cpx → ox</t>
  </si>
  <si>
    <t>4-5%</t>
  </si>
  <si>
    <t>58-12</t>
  </si>
  <si>
    <t>46-20</t>
  </si>
  <si>
    <t>Wiebe &amp; Wild 1983</t>
  </si>
  <si>
    <t>Voisey's Bay</t>
  </si>
  <si>
    <t>1332.7 ± 1</t>
  </si>
  <si>
    <t>tc → ogb → gb</t>
  </si>
  <si>
    <t>81-40</t>
  </si>
  <si>
    <t>66-56</t>
  </si>
  <si>
    <t>tc, gb, breccia</t>
  </si>
  <si>
    <t>1.66% Ni, 0.88% Cu</t>
  </si>
  <si>
    <t>Anyi</t>
  </si>
  <si>
    <t>China</t>
  </si>
  <si>
    <t>Yangtze Block</t>
  </si>
  <si>
    <t>E-LIP</t>
  </si>
  <si>
    <t>247 ± 3</t>
  </si>
  <si>
    <t>px → gb → syn</t>
  </si>
  <si>
    <t>sst, sd</t>
  </si>
  <si>
    <t>olv → cpx → ox → plg → ap → bt → amph</t>
  </si>
  <si>
    <r>
      <t>30% Fe, 7% TiO</t>
    </r>
    <r>
      <rPr>
        <vertAlign val="subscript"/>
        <sz val="10"/>
        <color theme="1"/>
        <rFont val="Times New Roman"/>
        <family val="1"/>
      </rPr>
      <t>2</t>
    </r>
    <r>
      <rPr>
        <sz val="10"/>
        <color theme="1"/>
        <rFont val="Times New Roman"/>
        <family val="1"/>
      </rPr>
      <t>, 0.2%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</si>
  <si>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r>
      <t xml:space="preserve">Yu </t>
    </r>
    <r>
      <rPr>
        <i/>
        <sz val="10"/>
        <color theme="1"/>
        <rFont val="Times New Roman"/>
        <family val="1"/>
      </rPr>
      <t>et al.</t>
    </r>
    <r>
      <rPr>
        <sz val="10"/>
        <color theme="1"/>
        <rFont val="Times New Roman"/>
        <family val="1"/>
      </rPr>
      <t xml:space="preserve"> 2014</t>
    </r>
  </si>
  <si>
    <t>Baima</t>
  </si>
  <si>
    <t>spindle-shaped</t>
  </si>
  <si>
    <t>262 ± 2</t>
  </si>
  <si>
    <t>tc + px → ogb → gb</t>
  </si>
  <si>
    <t>olv + ox → plg → cpx</t>
  </si>
  <si>
    <t>74-55</t>
  </si>
  <si>
    <t>79-47</t>
  </si>
  <si>
    <r>
      <t>26% Fe, 7% TiO</t>
    </r>
    <r>
      <rPr>
        <vertAlign val="subscript"/>
        <sz val="10"/>
        <color theme="1"/>
        <rFont val="Times New Roman"/>
        <family val="1"/>
      </rPr>
      <t>2</t>
    </r>
    <r>
      <rPr>
        <sz val="10"/>
        <color theme="1"/>
        <rFont val="Times New Roman"/>
        <family val="1"/>
      </rPr>
      <t>, 0.21%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</si>
  <si>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r>
      <t xml:space="preserve">Zhang </t>
    </r>
    <r>
      <rPr>
        <i/>
        <sz val="10"/>
        <color theme="1"/>
        <rFont val="Times New Roman"/>
        <family val="1"/>
      </rPr>
      <t>et al.</t>
    </r>
    <r>
      <rPr>
        <sz val="10"/>
        <color theme="1"/>
        <rFont val="Times New Roman"/>
        <family val="1"/>
      </rPr>
      <t xml:space="preserve"> 2012; Liu </t>
    </r>
    <r>
      <rPr>
        <i/>
        <sz val="10"/>
        <color theme="1"/>
        <rFont val="Times New Roman"/>
        <family val="1"/>
      </rPr>
      <t>et al.</t>
    </r>
    <r>
      <rPr>
        <sz val="10"/>
        <color theme="1"/>
        <rFont val="Times New Roman"/>
        <family val="1"/>
      </rPr>
      <t xml:space="preserve"> 2014</t>
    </r>
  </si>
  <si>
    <t>Baimazhai</t>
  </si>
  <si>
    <t>258.5 ± 3.5</t>
  </si>
  <si>
    <t>px → wb → gb</t>
  </si>
  <si>
    <t>opx → olv → plg → cpx</t>
  </si>
  <si>
    <t>&lt; 2.6% Ni, &lt; 1.3% Cu, &lt; 31 ppb PPGE, &lt;10 ppb IPGE, grab sample</t>
  </si>
  <si>
    <r>
      <t xml:space="preserve">Wang </t>
    </r>
    <r>
      <rPr>
        <i/>
        <sz val="10"/>
        <color theme="1"/>
        <rFont val="Times New Roman"/>
        <family val="1"/>
      </rPr>
      <t>et al.</t>
    </r>
    <r>
      <rPr>
        <sz val="10"/>
        <color theme="1"/>
        <rFont val="Times New Roman"/>
        <family val="1"/>
      </rPr>
      <t xml:space="preserve"> 2006</t>
    </r>
  </si>
  <si>
    <t>Central Asian Orogenic Belt / Tarim</t>
  </si>
  <si>
    <t>T-LIP</t>
  </si>
  <si>
    <t>Post-collisional</t>
  </si>
  <si>
    <t>85-78</t>
  </si>
  <si>
    <t>75-62</t>
  </si>
  <si>
    <t>Beiba</t>
  </si>
  <si>
    <t>Hannan Arc / Yangtze Block</t>
  </si>
  <si>
    <t>859 ± 5</t>
  </si>
  <si>
    <t>ogb → gb → di</t>
  </si>
  <si>
    <t>Bijigou</t>
  </si>
  <si>
    <t>785 ± 5</t>
  </si>
  <si>
    <t>gb → px + dn (+ an) → gb → lgb</t>
  </si>
  <si>
    <t>olv → plg → cpx</t>
  </si>
  <si>
    <t>79-67</t>
  </si>
  <si>
    <t>46-42</t>
  </si>
  <si>
    <t>84-55</t>
  </si>
  <si>
    <t>Dalongkai</t>
  </si>
  <si>
    <t>Ailaoshan Tectonic Zone / Yangtze-Simao-Indochina Blocks</t>
  </si>
  <si>
    <t>&gt; 0.1</t>
  </si>
  <si>
    <t>272.1 ± 1.7</t>
  </si>
  <si>
    <t>lz → prd → wh → px → gb</t>
  </si>
  <si>
    <t>Dawusunangou</t>
  </si>
  <si>
    <t>Damiao Anorthosite Complex / North China</t>
  </si>
  <si>
    <t>My-LIP</t>
  </si>
  <si>
    <t>Pb-Pb bd</t>
  </si>
  <si>
    <t>1736 ± 3</t>
  </si>
  <si>
    <t>prd → gbn → gb + lgn → an</t>
  </si>
  <si>
    <t>olv → plg + cpx + ox</t>
  </si>
  <si>
    <t>64-47</t>
  </si>
  <si>
    <t>53-41</t>
  </si>
  <si>
    <t>Lenses/Pods</t>
  </si>
  <si>
    <r>
      <t xml:space="preserve">Li </t>
    </r>
    <r>
      <rPr>
        <i/>
        <sz val="10"/>
        <color theme="1"/>
        <rFont val="Times New Roman"/>
        <family val="1"/>
      </rPr>
      <t>et al.</t>
    </r>
    <r>
      <rPr>
        <sz val="10"/>
        <color theme="1"/>
        <rFont val="Times New Roman"/>
        <family val="1"/>
      </rPr>
      <t xml:space="preserve"> 2019</t>
    </r>
  </si>
  <si>
    <t>Erhongwa</t>
  </si>
  <si>
    <t>283.1 ± 1.5</t>
  </si>
  <si>
    <t>lz → ogb → gbn → gb → lgb</t>
  </si>
  <si>
    <t>sd, pl</t>
  </si>
  <si>
    <t>89-81</t>
  </si>
  <si>
    <t>lz</t>
  </si>
  <si>
    <r>
      <t xml:space="preserve">Sun </t>
    </r>
    <r>
      <rPr>
        <i/>
        <sz val="10"/>
        <color theme="1"/>
        <rFont val="Times New Roman"/>
        <family val="1"/>
      </rPr>
      <t>et al.</t>
    </r>
    <r>
      <rPr>
        <sz val="10"/>
        <color theme="1"/>
        <rFont val="Times New Roman"/>
        <family val="1"/>
      </rPr>
      <t xml:space="preserve"> 2013</t>
    </r>
  </si>
  <si>
    <t>Fanshan</t>
  </si>
  <si>
    <t>Yanshan Zone / North China</t>
  </si>
  <si>
    <t>&gt; 0.73</t>
  </si>
  <si>
    <t>224.9 ± 4.7</t>
  </si>
  <si>
    <t xml:space="preserve">px → syn </t>
  </si>
  <si>
    <t>dlm</t>
  </si>
  <si>
    <t>cpx → bt → ap → mgn → kfd</t>
  </si>
  <si>
    <t>39-30</t>
  </si>
  <si>
    <t>P-Fe</t>
  </si>
  <si>
    <t>syn, px</t>
  </si>
  <si>
    <r>
      <t>14.2% P</t>
    </r>
    <r>
      <rPr>
        <vertAlign val="subscript"/>
        <sz val="10"/>
        <color theme="1"/>
        <rFont val="Times New Roman"/>
        <family val="1"/>
      </rPr>
      <t>2</t>
    </r>
    <r>
      <rPr>
        <sz val="10"/>
        <color theme="1"/>
        <rFont val="Times New Roman"/>
        <family val="1"/>
      </rPr>
      <t>O</t>
    </r>
    <r>
      <rPr>
        <vertAlign val="subscript"/>
        <sz val="10"/>
        <color theme="1"/>
        <rFont val="Times New Roman"/>
        <family val="1"/>
      </rPr>
      <t>5</t>
    </r>
    <r>
      <rPr>
        <sz val="10"/>
        <color theme="1"/>
        <rFont val="Times New Roman"/>
        <family val="1"/>
      </rPr>
      <t>, 12.8% Fe</t>
    </r>
  </si>
  <si>
    <r>
      <t xml:space="preserve">Cheng &amp; Sun 2003; Ren </t>
    </r>
    <r>
      <rPr>
        <i/>
        <sz val="10"/>
        <color theme="1"/>
        <rFont val="Times New Roman"/>
        <family val="1"/>
      </rPr>
      <t>et al.</t>
    </r>
    <r>
      <rPr>
        <sz val="10"/>
        <color theme="1"/>
        <rFont val="Times New Roman"/>
        <family val="1"/>
      </rPr>
      <t xml:space="preserve"> 2009; Niu </t>
    </r>
    <r>
      <rPr>
        <i/>
        <sz val="10"/>
        <color theme="1"/>
        <rFont val="Times New Roman"/>
        <family val="1"/>
      </rPr>
      <t>et al.</t>
    </r>
    <r>
      <rPr>
        <sz val="10"/>
        <color theme="1"/>
        <rFont val="Times New Roman"/>
        <family val="1"/>
      </rPr>
      <t xml:space="preserve"> 2012; Hou </t>
    </r>
    <r>
      <rPr>
        <i/>
        <sz val="10"/>
        <color theme="1"/>
        <rFont val="Times New Roman"/>
        <family val="1"/>
      </rPr>
      <t>et al.</t>
    </r>
    <r>
      <rPr>
        <sz val="10"/>
        <color theme="1"/>
        <rFont val="Times New Roman"/>
        <family val="1"/>
      </rPr>
      <t xml:space="preserve"> 2015</t>
    </r>
  </si>
  <si>
    <t>283 ± 2</t>
  </si>
  <si>
    <t>Haladala</t>
  </si>
  <si>
    <t>T-LIP?</t>
  </si>
  <si>
    <t>309 ± 2</t>
  </si>
  <si>
    <t>tc + px → ogb → gb → lgb → mgb</t>
  </si>
  <si>
    <t>olv + plg → cpx → ox</t>
  </si>
  <si>
    <t>73-65</t>
  </si>
  <si>
    <t>84-67</t>
  </si>
  <si>
    <t>47-40</t>
  </si>
  <si>
    <t>82-61</t>
  </si>
  <si>
    <r>
      <t xml:space="preserve">He </t>
    </r>
    <r>
      <rPr>
        <i/>
        <sz val="10"/>
        <color theme="1"/>
        <rFont val="Times New Roman"/>
        <family val="1"/>
      </rPr>
      <t>et al.</t>
    </r>
    <r>
      <rPr>
        <sz val="10"/>
        <color theme="1"/>
        <rFont val="Times New Roman"/>
        <family val="1"/>
      </rPr>
      <t xml:space="preserve"> 2016; Zhu </t>
    </r>
    <r>
      <rPr>
        <i/>
        <sz val="10"/>
        <color theme="1"/>
        <rFont val="Times New Roman"/>
        <family val="1"/>
      </rPr>
      <t>et al.</t>
    </r>
    <r>
      <rPr>
        <sz val="10"/>
        <color theme="1"/>
        <rFont val="Times New Roman"/>
        <family val="1"/>
      </rPr>
      <t xml:space="preserve"> 2018</t>
    </r>
  </si>
  <si>
    <t>oval-shaped</t>
  </si>
  <si>
    <t>hz</t>
  </si>
  <si>
    <t>85-77</t>
  </si>
  <si>
    <t>Hongge</t>
  </si>
  <si>
    <t>&gt; 1.3</t>
  </si>
  <si>
    <t>259 ± 3</t>
  </si>
  <si>
    <t>(olv)-px → px → gb</t>
  </si>
  <si>
    <t>mb</t>
  </si>
  <si>
    <t>olv → ox + cr → opx → cpx → plg</t>
  </si>
  <si>
    <t>86-70</t>
  </si>
  <si>
    <r>
      <t>27% Fe, 11% TiO</t>
    </r>
    <r>
      <rPr>
        <vertAlign val="subscript"/>
        <sz val="10"/>
        <color theme="1"/>
        <rFont val="Times New Roman"/>
        <family val="1"/>
      </rPr>
      <t>2</t>
    </r>
    <r>
      <rPr>
        <sz val="10"/>
        <color theme="1"/>
        <rFont val="Times New Roman"/>
        <family val="1"/>
      </rPr>
      <t>, 0.24%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</si>
  <si>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r>
      <t xml:space="preserve">Zhong </t>
    </r>
    <r>
      <rPr>
        <i/>
        <sz val="10"/>
        <color theme="1"/>
        <rFont val="Times New Roman"/>
        <family val="1"/>
      </rPr>
      <t>et al.</t>
    </r>
    <r>
      <rPr>
        <sz val="10"/>
        <color theme="1"/>
        <rFont val="Times New Roman"/>
        <family val="1"/>
      </rPr>
      <t xml:space="preserve"> 2002; 2003; Luan </t>
    </r>
    <r>
      <rPr>
        <i/>
        <sz val="10"/>
        <color theme="1"/>
        <rFont val="Times New Roman"/>
        <family val="1"/>
      </rPr>
      <t>et al.</t>
    </r>
    <r>
      <rPr>
        <sz val="10"/>
        <color theme="1"/>
        <rFont val="Times New Roman"/>
        <family val="1"/>
      </rPr>
      <t xml:space="preserve"> 2014</t>
    </r>
  </si>
  <si>
    <t>Huangshandong</t>
  </si>
  <si>
    <t>274 ± 3</t>
  </si>
  <si>
    <t xml:space="preserve">lz → tc → ogb + gbn → di </t>
  </si>
  <si>
    <t>olv + cr → opx → cpx → plg</t>
  </si>
  <si>
    <t>7.3-10%</t>
  </si>
  <si>
    <t>84-59</t>
  </si>
  <si>
    <t>ogb, gbn</t>
  </si>
  <si>
    <t>&gt; 50</t>
  </si>
  <si>
    <t>0.52% Ni, 0.27% Cu</t>
  </si>
  <si>
    <r>
      <t xml:space="preserve">Sun </t>
    </r>
    <r>
      <rPr>
        <i/>
        <sz val="10"/>
        <color theme="1"/>
        <rFont val="Times New Roman"/>
        <family val="1"/>
      </rPr>
      <t>et al.</t>
    </r>
    <r>
      <rPr>
        <sz val="10"/>
        <color theme="1"/>
        <rFont val="Times New Roman"/>
        <family val="1"/>
      </rPr>
      <t xml:space="preserve"> 2013; Mao </t>
    </r>
    <r>
      <rPr>
        <i/>
        <sz val="10"/>
        <color theme="1"/>
        <rFont val="Times New Roman"/>
        <family val="1"/>
      </rPr>
      <t>et al.</t>
    </r>
    <r>
      <rPr>
        <sz val="10"/>
        <color theme="1"/>
        <rFont val="Times New Roman"/>
        <family val="1"/>
      </rPr>
      <t xml:space="preserve"> 2015</t>
    </r>
  </si>
  <si>
    <t>Huangshannan</t>
  </si>
  <si>
    <t>282.5 ± 1.4</t>
  </si>
  <si>
    <t>lz → wb → gb → gbd → di</t>
  </si>
  <si>
    <t>olv → opx → cpx → plg → am + bt</t>
  </si>
  <si>
    <t>0.4 wt% Ni, 0.12 wt.% Cu</t>
  </si>
  <si>
    <r>
      <t xml:space="preserve">Zhao </t>
    </r>
    <r>
      <rPr>
        <i/>
        <sz val="10"/>
        <color theme="1"/>
        <rFont val="Times New Roman"/>
        <family val="1"/>
      </rPr>
      <t>et al.</t>
    </r>
    <r>
      <rPr>
        <sz val="10"/>
        <color theme="1"/>
        <rFont val="Times New Roman"/>
        <family val="1"/>
      </rPr>
      <t xml:space="preserve"> 2015</t>
    </r>
  </si>
  <si>
    <t>irregular elongate</t>
  </si>
  <si>
    <t>prd → px → gb → di</t>
  </si>
  <si>
    <t>86-68</t>
  </si>
  <si>
    <t>75-55</t>
  </si>
  <si>
    <t>Jinbaoshan</t>
  </si>
  <si>
    <t>wh → px</t>
  </si>
  <si>
    <t>lst, sd</t>
  </si>
  <si>
    <t>Jimbaoshan</t>
  </si>
  <si>
    <t>wh, px</t>
  </si>
  <si>
    <t>&lt; 180 ppb Pt+Pd</t>
  </si>
  <si>
    <r>
      <t xml:space="preserve">Tao </t>
    </r>
    <r>
      <rPr>
        <i/>
        <sz val="10"/>
        <color theme="1"/>
        <rFont val="Times New Roman"/>
        <family val="1"/>
      </rPr>
      <t>et al.</t>
    </r>
    <r>
      <rPr>
        <sz val="10"/>
        <color theme="1"/>
        <rFont val="Times New Roman"/>
        <family val="1"/>
      </rPr>
      <t xml:space="preserve"> 2007</t>
    </r>
  </si>
  <si>
    <t>grn, vlc, sd</t>
  </si>
  <si>
    <t>Limahe</t>
  </si>
  <si>
    <t>263 ± 3</t>
  </si>
  <si>
    <t>prd → gb → gbd</t>
  </si>
  <si>
    <t>qz, lst,</t>
  </si>
  <si>
    <t>86-77</t>
  </si>
  <si>
    <t>74-67</t>
  </si>
  <si>
    <t>wh, wb</t>
  </si>
  <si>
    <t>&lt; 3</t>
  </si>
  <si>
    <t>1% Ni, 0.6% Cu</t>
  </si>
  <si>
    <t>Mazaertag</t>
  </si>
  <si>
    <t>279 ± 2</t>
  </si>
  <si>
    <t>(olv)-px → syn</t>
  </si>
  <si>
    <t>olv → cpx → plg → ox + am</t>
  </si>
  <si>
    <t>73-71</t>
  </si>
  <si>
    <t>41-39</t>
  </si>
  <si>
    <t>75-65</t>
  </si>
  <si>
    <t>89-88</t>
  </si>
  <si>
    <t>44-40</t>
  </si>
  <si>
    <t>Niumaoquan</t>
  </si>
  <si>
    <t>314.7 ± 0.74</t>
  </si>
  <si>
    <t>ogb → gb → gbd</t>
  </si>
  <si>
    <t>olv + ox → cpx → plg</t>
  </si>
  <si>
    <t>&gt; 7.3%</t>
  </si>
  <si>
    <t>&lt; 76</t>
  </si>
  <si>
    <t>92-67</t>
  </si>
  <si>
    <t>25.8% Fe</t>
  </si>
  <si>
    <t>Panzhihua</t>
  </si>
  <si>
    <t>sst, gn, syn</t>
  </si>
  <si>
    <t>olv + ox → plg → cpx → am</t>
  </si>
  <si>
    <t>54-32</t>
  </si>
  <si>
    <t>73-24</t>
  </si>
  <si>
    <t>ogb-gb</t>
  </si>
  <si>
    <r>
      <t>33% Fe, 12% TiO</t>
    </r>
    <r>
      <rPr>
        <vertAlign val="subscript"/>
        <sz val="10"/>
        <color theme="1"/>
        <rFont val="Times New Roman"/>
        <family val="1"/>
      </rPr>
      <t>2</t>
    </r>
    <r>
      <rPr>
        <sz val="10"/>
        <color theme="1"/>
        <rFont val="Times New Roman"/>
        <family val="1"/>
      </rPr>
      <t>, 0.3%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</si>
  <si>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t>Lanjiahuoshan</t>
  </si>
  <si>
    <t>Piqiang</t>
  </si>
  <si>
    <t>(o)gb + px → lgb + an</t>
  </si>
  <si>
    <t>lst, sst</t>
  </si>
  <si>
    <t>olv → plg → cpx → ox → ap</t>
  </si>
  <si>
    <t>7-9%</t>
  </si>
  <si>
    <t>79-61</t>
  </si>
  <si>
    <t>47-31</t>
  </si>
  <si>
    <t>88-48</t>
  </si>
  <si>
    <t>Ds + Ms</t>
  </si>
  <si>
    <r>
      <t>20% FeO, 11% TiO</t>
    </r>
    <r>
      <rPr>
        <vertAlign val="subscript"/>
        <sz val="10"/>
        <color theme="1"/>
        <rFont val="Times New Roman"/>
        <family val="1"/>
      </rPr>
      <t>2</t>
    </r>
  </si>
  <si>
    <r>
      <t xml:space="preserve">Cao </t>
    </r>
    <r>
      <rPr>
        <i/>
        <sz val="10"/>
        <color theme="1"/>
        <rFont val="Times New Roman"/>
        <family val="1"/>
      </rPr>
      <t>et al.</t>
    </r>
    <r>
      <rPr>
        <sz val="10"/>
        <color theme="1"/>
        <rFont val="Times New Roman"/>
        <family val="1"/>
      </rPr>
      <t xml:space="preserve"> 2019</t>
    </r>
  </si>
  <si>
    <t>Poyi</t>
  </si>
  <si>
    <t>Beishan Fold Belt / Tarim</t>
  </si>
  <si>
    <t>~ 1.8</t>
  </si>
  <si>
    <t>269.9 ± 1.7</t>
  </si>
  <si>
    <t>dn + wh + tc → wb + px</t>
  </si>
  <si>
    <t>gn, sch</t>
  </si>
  <si>
    <t>1.3 Ni, 0.22 Cu</t>
  </si>
  <si>
    <t>0.5% Ni, 0.48% Cu</t>
  </si>
  <si>
    <t>Quruqtagh (5 bodies)</t>
  </si>
  <si>
    <t>Tarim Block</t>
  </si>
  <si>
    <t>1.5, 2, 10, 12, 20</t>
  </si>
  <si>
    <t>(olv)-px → gb → gbd → di</t>
  </si>
  <si>
    <t>olv → opx → cpx → plg → am + phg</t>
  </si>
  <si>
    <t>83-71</t>
  </si>
  <si>
    <t>Intrusions I, II, and IV</t>
  </si>
  <si>
    <t>Shangzhuang</t>
  </si>
  <si>
    <t>Xuejiashiliang Complex / North China</t>
  </si>
  <si>
    <t>127.8 ± 0.83</t>
  </si>
  <si>
    <t>tc → nr → gb(n) → an → gbd</t>
  </si>
  <si>
    <t>grn, syn</t>
  </si>
  <si>
    <t xml:space="preserve">olv → opx → plg → am + bt </t>
  </si>
  <si>
    <t>81-63</t>
  </si>
  <si>
    <r>
      <t>27% Fe</t>
    </r>
    <r>
      <rPr>
        <vertAlign val="subscript"/>
        <sz val="10"/>
        <color theme="1"/>
        <rFont val="Times New Roman"/>
        <family val="1"/>
      </rPr>
      <t>2</t>
    </r>
    <r>
      <rPr>
        <sz val="10"/>
        <color theme="1"/>
        <rFont val="Times New Roman"/>
        <family val="1"/>
      </rPr>
      <t>O</t>
    </r>
    <r>
      <rPr>
        <vertAlign val="subscript"/>
        <sz val="10"/>
        <color theme="1"/>
        <rFont val="Times New Roman"/>
        <family val="1"/>
      </rPr>
      <t>3</t>
    </r>
    <r>
      <rPr>
        <sz val="10"/>
        <color theme="1"/>
        <rFont val="Times New Roman"/>
        <family val="1"/>
      </rPr>
      <t>, 5-6% TiO</t>
    </r>
    <r>
      <rPr>
        <vertAlign val="subscript"/>
        <sz val="10"/>
        <color theme="1"/>
        <rFont val="Times New Roman"/>
        <family val="1"/>
      </rPr>
      <t>2</t>
    </r>
    <r>
      <rPr>
        <sz val="10"/>
        <color theme="1"/>
        <rFont val="Times New Roman"/>
        <family val="1"/>
      </rPr>
      <t>, 2%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</si>
  <si>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t>East Kulan Orogenic Belt</t>
  </si>
  <si>
    <t>89-76</t>
  </si>
  <si>
    <t>Taihe</t>
  </si>
  <si>
    <t>259 ± 2</t>
  </si>
  <si>
    <t>(olv)-px → ogb → gb</t>
  </si>
  <si>
    <t>sd, syn</t>
  </si>
  <si>
    <t>~ 71</t>
  </si>
  <si>
    <t>80-51</t>
  </si>
  <si>
    <t>Fe-Ti-P</t>
  </si>
  <si>
    <r>
      <t xml:space="preserve">She </t>
    </r>
    <r>
      <rPr>
        <i/>
        <sz val="10"/>
        <color theme="1"/>
        <rFont val="Times New Roman"/>
        <family val="1"/>
      </rPr>
      <t>et al.</t>
    </r>
    <r>
      <rPr>
        <sz val="10"/>
        <color theme="1"/>
        <rFont val="Times New Roman"/>
        <family val="1"/>
      </rPr>
      <t xml:space="preserve"> 2014; 2015</t>
    </r>
  </si>
  <si>
    <t>Tudun</t>
  </si>
  <si>
    <t>298-270</t>
  </si>
  <si>
    <t>wh + hz → gb</t>
  </si>
  <si>
    <t>&lt; 85</t>
  </si>
  <si>
    <t>wh, gb</t>
  </si>
  <si>
    <t>0.0015 Ni, 0.0003 Cu</t>
  </si>
  <si>
    <t>0.3% Ni, 0.2% Cu, &amp; 31.5 ppb PGE grab sample</t>
  </si>
  <si>
    <t>prd → px → gb</t>
  </si>
  <si>
    <t>Wangjiangshan</t>
  </si>
  <si>
    <t>822 ± 4</t>
  </si>
  <si>
    <t>px + tc → ogb → gb → di</t>
  </si>
  <si>
    <t>di, grn</t>
  </si>
  <si>
    <t>76-60</t>
  </si>
  <si>
    <t>76-57</t>
  </si>
  <si>
    <t>Wajilitag</t>
  </si>
  <si>
    <t>(olv)-px → gb → mgb</t>
  </si>
  <si>
    <t>olv → cpx → ox → plg + ap</t>
  </si>
  <si>
    <t>76-67</t>
  </si>
  <si>
    <t>43-36</t>
  </si>
  <si>
    <t>61-33</t>
  </si>
  <si>
    <r>
      <t>20% FeO, 7% TiO</t>
    </r>
    <r>
      <rPr>
        <vertAlign val="subscript"/>
        <sz val="10"/>
        <color theme="1"/>
        <rFont val="Times New Roman"/>
        <family val="1"/>
      </rPr>
      <t>2</t>
    </r>
    <r>
      <rPr>
        <sz val="10"/>
        <color theme="1"/>
        <rFont val="Times New Roman"/>
        <family val="1"/>
      </rPr>
      <t>, 0.14%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</si>
  <si>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r>
      <t xml:space="preserve">Li </t>
    </r>
    <r>
      <rPr>
        <i/>
        <sz val="10"/>
        <color theme="1"/>
        <rFont val="Times New Roman"/>
        <family val="1"/>
      </rPr>
      <t>et al.</t>
    </r>
    <r>
      <rPr>
        <sz val="10"/>
        <color theme="1"/>
        <rFont val="Times New Roman"/>
        <family val="1"/>
      </rPr>
      <t xml:space="preserve"> 2012; Cao </t>
    </r>
    <r>
      <rPr>
        <i/>
        <sz val="10"/>
        <color theme="1"/>
        <rFont val="Times New Roman"/>
        <family val="1"/>
      </rPr>
      <t>et al.</t>
    </r>
    <r>
      <rPr>
        <sz val="10"/>
        <color theme="1"/>
        <rFont val="Times New Roman"/>
        <family val="1"/>
      </rPr>
      <t xml:space="preserve"> 2014</t>
    </r>
  </si>
  <si>
    <t>Weiya</t>
  </si>
  <si>
    <t>236 ± 3</t>
  </si>
  <si>
    <t>Ds &amp; Ms</t>
  </si>
  <si>
    <t>Xiadong</t>
  </si>
  <si>
    <t>UAI</t>
  </si>
  <si>
    <t>313 ± 3</t>
  </si>
  <si>
    <t>dn → px → gb</t>
  </si>
  <si>
    <t>97-93</t>
  </si>
  <si>
    <r>
      <t xml:space="preserve">Su </t>
    </r>
    <r>
      <rPr>
        <i/>
        <sz val="10"/>
        <color theme="1"/>
        <rFont val="Times New Roman"/>
        <family val="1"/>
      </rPr>
      <t>et al.</t>
    </r>
    <r>
      <rPr>
        <sz val="10"/>
        <color theme="1"/>
        <rFont val="Times New Roman"/>
        <family val="1"/>
      </rPr>
      <t xml:space="preserve"> 2014</t>
    </r>
  </si>
  <si>
    <t>Xiangshan</t>
  </si>
  <si>
    <t>px + lz → gb + lgb → di</t>
  </si>
  <si>
    <t>&lt; 81.9</t>
  </si>
  <si>
    <t>0.04 Ni, 0.02 Cu</t>
  </si>
  <si>
    <t>0.5% Ni, 1.04% Cu</t>
  </si>
  <si>
    <t>Layer/Lens</t>
  </si>
  <si>
    <r>
      <t>4-5% TiO</t>
    </r>
    <r>
      <rPr>
        <vertAlign val="subscript"/>
        <sz val="10"/>
        <color theme="1"/>
        <rFont val="Times New Roman"/>
        <family val="1"/>
      </rPr>
      <t>2</t>
    </r>
  </si>
  <si>
    <t>Xiaohaizi</t>
  </si>
  <si>
    <t>278.9 ± 2.1</t>
  </si>
  <si>
    <t>wh + syn</t>
  </si>
  <si>
    <t>olv + ox → cpx</t>
  </si>
  <si>
    <t>86-53</t>
  </si>
  <si>
    <r>
      <t xml:space="preserve">Wei </t>
    </r>
    <r>
      <rPr>
        <i/>
        <sz val="10"/>
        <color theme="1"/>
        <rFont val="Times New Roman"/>
        <family val="1"/>
      </rPr>
      <t>et al.</t>
    </r>
    <r>
      <rPr>
        <sz val="10"/>
        <color theme="1"/>
        <rFont val="Times New Roman"/>
        <family val="1"/>
      </rPr>
      <t xml:space="preserve"> 2014</t>
    </r>
  </si>
  <si>
    <t>Xiarihamu</t>
  </si>
  <si>
    <t>~ 0.8</t>
  </si>
  <si>
    <t>411.6 ± 2.4 &amp; 431.3 ± 2.1</t>
  </si>
  <si>
    <t>lz + wb + dn → opx → gb</t>
  </si>
  <si>
    <t>90-84</t>
  </si>
  <si>
    <t>90-75</t>
  </si>
  <si>
    <t>52-47</t>
  </si>
  <si>
    <t>69-65</t>
  </si>
  <si>
    <t>0.65% Ni, 0.14% Cu, 0.013% Co</t>
  </si>
  <si>
    <r>
      <t xml:space="preserve">Li </t>
    </r>
    <r>
      <rPr>
        <i/>
        <sz val="10"/>
        <color theme="1"/>
        <rFont val="Times New Roman"/>
        <family val="1"/>
      </rPr>
      <t>et al.</t>
    </r>
    <r>
      <rPr>
        <sz val="10"/>
        <color theme="1"/>
        <rFont val="Times New Roman"/>
        <family val="1"/>
      </rPr>
      <t xml:space="preserve"> 2015; Wang </t>
    </r>
    <r>
      <rPr>
        <i/>
        <sz val="10"/>
        <color theme="1"/>
        <rFont val="Times New Roman"/>
        <family val="1"/>
      </rPr>
      <t>et al.</t>
    </r>
    <r>
      <rPr>
        <sz val="10"/>
        <color theme="1"/>
        <rFont val="Times New Roman"/>
        <family val="1"/>
      </rPr>
      <t xml:space="preserve"> 2019; Chen </t>
    </r>
    <r>
      <rPr>
        <i/>
        <sz val="10"/>
        <color theme="1"/>
        <rFont val="Times New Roman"/>
        <family val="1"/>
      </rPr>
      <t>et al.</t>
    </r>
    <r>
      <rPr>
        <sz val="10"/>
        <color theme="1"/>
        <rFont val="Times New Roman"/>
        <family val="1"/>
      </rPr>
      <t xml:space="preserve"> 2021</t>
    </r>
  </si>
  <si>
    <t>Xinjie</t>
  </si>
  <si>
    <t>sd, bs, syn</t>
  </si>
  <si>
    <t>cr → olv → opx → cpx → plg → ox</t>
  </si>
  <si>
    <t>88-61</t>
  </si>
  <si>
    <t>76-72</t>
  </si>
  <si>
    <t>45-42</t>
  </si>
  <si>
    <t>81-45</t>
  </si>
  <si>
    <t>0.3-1.8 ppm PGE @ 5-10m</t>
  </si>
  <si>
    <r>
      <t xml:space="preserve">Wang </t>
    </r>
    <r>
      <rPr>
        <i/>
        <sz val="10"/>
        <color theme="1"/>
        <rFont val="Times New Roman"/>
        <family val="1"/>
      </rPr>
      <t>et al.</t>
    </r>
    <r>
      <rPr>
        <sz val="10"/>
        <color theme="1"/>
        <rFont val="Times New Roman"/>
        <family val="1"/>
      </rPr>
      <t xml:space="preserve"> 2008; Zhu </t>
    </r>
    <r>
      <rPr>
        <i/>
        <sz val="10"/>
        <color theme="1"/>
        <rFont val="Times New Roman"/>
        <family val="1"/>
      </rPr>
      <t>et al.</t>
    </r>
    <r>
      <rPr>
        <sz val="10"/>
        <color theme="1"/>
        <rFont val="Times New Roman"/>
        <family val="1"/>
      </rPr>
      <t xml:space="preserve"> 2010</t>
    </r>
  </si>
  <si>
    <t>Fe-Ti-Cr</t>
  </si>
  <si>
    <r>
      <t>22% FeO, 15% TiO</t>
    </r>
    <r>
      <rPr>
        <vertAlign val="subscript"/>
        <sz val="10"/>
        <color theme="1"/>
        <rFont val="Times New Roman"/>
        <family val="1"/>
      </rPr>
      <t>2</t>
    </r>
    <r>
      <rPr>
        <sz val="10"/>
        <color theme="1"/>
        <rFont val="Times New Roman"/>
        <family val="1"/>
      </rPr>
      <t>, 2.1% Cr</t>
    </r>
    <r>
      <rPr>
        <vertAlign val="subscript"/>
        <sz val="10"/>
        <color theme="1"/>
        <rFont val="Times New Roman"/>
        <family val="1"/>
      </rPr>
      <t>2</t>
    </r>
    <r>
      <rPr>
        <sz val="10"/>
        <color theme="1"/>
        <rFont val="Times New Roman"/>
        <family val="1"/>
      </rPr>
      <t>O</t>
    </r>
    <r>
      <rPr>
        <vertAlign val="subscript"/>
        <sz val="10"/>
        <color theme="1"/>
        <rFont val="Times New Roman"/>
        <family val="1"/>
      </rPr>
      <t>3</t>
    </r>
  </si>
  <si>
    <t>Zhubu</t>
  </si>
  <si>
    <t>261 ± 2</t>
  </si>
  <si>
    <t>lz → wb → gb → gbd</t>
  </si>
  <si>
    <t>hfs, gn</t>
  </si>
  <si>
    <t>olv → plg + cpx → am + ox</t>
  </si>
  <si>
    <t>0.8% Ni and Cu, &lt; 3 ppm Pt_Pd</t>
  </si>
  <si>
    <r>
      <t xml:space="preserve">Tang </t>
    </r>
    <r>
      <rPr>
        <i/>
        <sz val="10"/>
        <color theme="1"/>
        <rFont val="Times New Roman"/>
        <family val="1"/>
      </rPr>
      <t>et al.</t>
    </r>
    <r>
      <rPr>
        <sz val="10"/>
        <color theme="1"/>
        <rFont val="Times New Roman"/>
        <family val="1"/>
      </rPr>
      <t xml:space="preserve"> 2013</t>
    </r>
  </si>
  <si>
    <t>Ransko</t>
  </si>
  <si>
    <t>Czech Republic</t>
  </si>
  <si>
    <t>Bohemian Massif</t>
  </si>
  <si>
    <t>cylindrical</t>
  </si>
  <si>
    <t>(meta?) 341.5 ± 7.9</t>
  </si>
  <si>
    <r>
      <t xml:space="preserve">prd → tc </t>
    </r>
    <r>
      <rPr>
        <b/>
        <sz val="10"/>
        <color theme="1"/>
        <rFont val="Times New Roman"/>
        <family val="1"/>
      </rPr>
      <t xml:space="preserve">→ </t>
    </r>
    <r>
      <rPr>
        <sz val="10"/>
        <color theme="1"/>
        <rFont val="Times New Roman"/>
        <family val="1"/>
      </rPr>
      <t>gb</t>
    </r>
  </si>
  <si>
    <t>85-79</t>
  </si>
  <si>
    <t>82-80</t>
  </si>
  <si>
    <t>Jezírka</t>
  </si>
  <si>
    <t>max. 2.63% Ni, 2.31% Cu, 532 ppb Pd, 182 ppb Pt</t>
  </si>
  <si>
    <r>
      <t>van der Veen &amp; Maaskant 1995; Pa</t>
    </r>
    <r>
      <rPr>
        <sz val="10"/>
        <color theme="1"/>
        <rFont val="Calibri"/>
        <family val="2"/>
      </rPr>
      <t>š</t>
    </r>
    <r>
      <rPr>
        <sz val="10"/>
        <color theme="1"/>
        <rFont val="Times New Roman"/>
        <family val="1"/>
      </rPr>
      <t xml:space="preserve">ava </t>
    </r>
    <r>
      <rPr>
        <i/>
        <sz val="10"/>
        <color theme="1"/>
        <rFont val="Times New Roman"/>
        <family val="1"/>
      </rPr>
      <t>et al.</t>
    </r>
    <r>
      <rPr>
        <sz val="10"/>
        <color theme="1"/>
        <rFont val="Times New Roman"/>
        <family val="1"/>
      </rPr>
      <t xml:space="preserve"> 2003; Ackerman </t>
    </r>
    <r>
      <rPr>
        <i/>
        <sz val="10"/>
        <color theme="1"/>
        <rFont val="Times New Roman"/>
        <family val="1"/>
      </rPr>
      <t>et al.</t>
    </r>
    <r>
      <rPr>
        <sz val="10"/>
        <color theme="1"/>
        <rFont val="Times New Roman"/>
        <family val="1"/>
      </rPr>
      <t xml:space="preserve"> 2013</t>
    </r>
  </si>
  <si>
    <t>Samapleu-Bounta</t>
  </si>
  <si>
    <t>Cote D'Ivoire</t>
  </si>
  <si>
    <t>Kenema–Man Domain / West Africa</t>
  </si>
  <si>
    <t>Birimian Event?</t>
  </si>
  <si>
    <t>U-Pb rt</t>
  </si>
  <si>
    <t>lz + wb + cr → px → gbn → nr → gb → an → mgb</t>
  </si>
  <si>
    <t>olv + opx + cr → cpx → plg → ox</t>
  </si>
  <si>
    <t>Samapleu</t>
  </si>
  <si>
    <t>&lt; 4% Ni, &lt; 3 wt.% Cu</t>
  </si>
  <si>
    <r>
      <t xml:space="preserve">Ouattara, 1998; Gouedji </t>
    </r>
    <r>
      <rPr>
        <i/>
        <sz val="10"/>
        <color theme="1"/>
        <rFont val="Times New Roman"/>
        <family val="1"/>
      </rPr>
      <t>et al.</t>
    </r>
    <r>
      <rPr>
        <sz val="10"/>
        <color theme="1"/>
        <rFont val="Times New Roman"/>
        <family val="1"/>
      </rPr>
      <t xml:space="preserve"> 2020</t>
    </r>
  </si>
  <si>
    <t>Abu Ghalaga</t>
  </si>
  <si>
    <t>Egypt</t>
  </si>
  <si>
    <t>Arabian-Nubian Shield / East Sahara</t>
  </si>
  <si>
    <t>Pan-African Orogeny</t>
  </si>
  <si>
    <t>gb → mgn</t>
  </si>
  <si>
    <t>cb, vlc</t>
  </si>
  <si>
    <t>Atud</t>
  </si>
  <si>
    <t>Arabian-Nubian Shield</t>
  </si>
  <si>
    <t>Pan-African post-orogenic rifting</t>
  </si>
  <si>
    <t>615-680</t>
  </si>
  <si>
    <r>
      <t xml:space="preserve">olv → plg → pyx </t>
    </r>
    <r>
      <rPr>
        <b/>
        <sz val="10"/>
        <color theme="1"/>
        <rFont val="Times New Roman"/>
        <family val="1"/>
      </rPr>
      <t xml:space="preserve">→ </t>
    </r>
    <r>
      <rPr>
        <sz val="10"/>
        <color theme="1"/>
        <rFont val="Times New Roman"/>
        <family val="1"/>
      </rPr>
      <t>hb</t>
    </r>
  </si>
  <si>
    <t>77-76</t>
  </si>
  <si>
    <t>47-44</t>
  </si>
  <si>
    <t>El-Motaghairat (Kallalat)</t>
  </si>
  <si>
    <t>lz → opx → tc → ogb → an</t>
  </si>
  <si>
    <t>vlc, sd, grn</t>
  </si>
  <si>
    <t>olv  + cr → px + plg</t>
  </si>
  <si>
    <t>86-71</t>
  </si>
  <si>
    <t>46-37</t>
  </si>
  <si>
    <t>Gabal Akab El Negum</t>
  </si>
  <si>
    <t>ogb → gb → mgn</t>
  </si>
  <si>
    <t>Gabal Dahanib</t>
  </si>
  <si>
    <t>sheet-like/lopolith</t>
  </si>
  <si>
    <t>prd + dn + wb → px → gb + an → gph</t>
  </si>
  <si>
    <t>grd, tn</t>
  </si>
  <si>
    <t>olv  + cr → opx → plg → cpx → ox + am</t>
  </si>
  <si>
    <t>16-20%</t>
  </si>
  <si>
    <t>94-76</t>
  </si>
  <si>
    <t>90-78</t>
  </si>
  <si>
    <t>52-44</t>
  </si>
  <si>
    <t>94-83</t>
  </si>
  <si>
    <t>Gabal Imleih</t>
  </si>
  <si>
    <t>Ophiolite</t>
  </si>
  <si>
    <t>610 ± 5</t>
  </si>
  <si>
    <t>prd → px → gb → an → gph</t>
  </si>
  <si>
    <t xml:space="preserve">olv + cr → opx → cpx + plg </t>
  </si>
  <si>
    <t>83-72</t>
  </si>
  <si>
    <t>Azer &amp; El-Gherbawy 2011</t>
  </si>
  <si>
    <t>Korab Kansi</t>
  </si>
  <si>
    <t>720 ± 9</t>
  </si>
  <si>
    <t>prd + px + tc → ogb + gbn → gb + di</t>
  </si>
  <si>
    <t>73-72</t>
  </si>
  <si>
    <t>44-38</t>
  </si>
  <si>
    <t>86-41</t>
  </si>
  <si>
    <r>
      <t xml:space="preserve">Makhlouf </t>
    </r>
    <r>
      <rPr>
        <i/>
        <sz val="10"/>
        <color theme="1"/>
        <rFont val="Times New Roman"/>
        <family val="1"/>
      </rPr>
      <t>et al.</t>
    </r>
    <r>
      <rPr>
        <sz val="10"/>
        <color theme="1"/>
        <rFont val="Times New Roman"/>
        <family val="1"/>
      </rPr>
      <t xml:space="preserve"> 2008; Khedr </t>
    </r>
    <r>
      <rPr>
        <i/>
        <sz val="10"/>
        <color theme="1"/>
        <rFont val="Times New Roman"/>
        <family val="1"/>
      </rPr>
      <t>et al.</t>
    </r>
    <r>
      <rPr>
        <sz val="10"/>
        <color theme="1"/>
        <rFont val="Times New Roman"/>
        <family val="1"/>
      </rPr>
      <t xml:space="preserve"> 2020</t>
    </r>
  </si>
  <si>
    <t>Shahira</t>
  </si>
  <si>
    <t>632 ± 4</t>
  </si>
  <si>
    <t xml:space="preserve">px → gb → di </t>
  </si>
  <si>
    <t>sch, gn, amph</t>
  </si>
  <si>
    <t>olv → cpx → plg → am + bt</t>
  </si>
  <si>
    <t>83-82</t>
  </si>
  <si>
    <t>48-45</t>
  </si>
  <si>
    <t>70-22</t>
  </si>
  <si>
    <t>Um Ginud</t>
  </si>
  <si>
    <t>Ahmed 1991</t>
  </si>
  <si>
    <t>46-44</t>
  </si>
  <si>
    <t>Wadi Abu Fas</t>
  </si>
  <si>
    <t>Bikilal</t>
  </si>
  <si>
    <t>Ethiopia</t>
  </si>
  <si>
    <t>Western Ethiopia Shield / Ghazan-Khanik</t>
  </si>
  <si>
    <t>AN-LIP</t>
  </si>
  <si>
    <t>846.0 ± 7.6</t>
  </si>
  <si>
    <t>ogb → px → gb → di</t>
  </si>
  <si>
    <t>gn, sd</t>
  </si>
  <si>
    <t>olv → plg → cpx → cpx + plg + ap + ox</t>
  </si>
  <si>
    <t>76-64</t>
  </si>
  <si>
    <t>50-43</t>
  </si>
  <si>
    <t>77-46</t>
  </si>
  <si>
    <t>Soji-Bikilal</t>
  </si>
  <si>
    <t>P</t>
  </si>
  <si>
    <t>gb, di</t>
  </si>
  <si>
    <r>
      <t>3.5% P</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</si>
  <si>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t>Akanvaara</t>
  </si>
  <si>
    <t>Finland</t>
  </si>
  <si>
    <t>Karelia</t>
  </si>
  <si>
    <t>Ba-LIP</t>
  </si>
  <si>
    <t>2436 ± 6</t>
  </si>
  <si>
    <t>px + prd + cr → an → nr + gb → mgb → gb + di → gph</t>
  </si>
  <si>
    <t>Layers/Ds</t>
  </si>
  <si>
    <t>cr, px, prd</t>
  </si>
  <si>
    <r>
      <t>6-32% Cr</t>
    </r>
    <r>
      <rPr>
        <vertAlign val="subscript"/>
        <sz val="10"/>
        <color theme="1"/>
        <rFont val="Times New Roman"/>
        <family val="1"/>
      </rPr>
      <t>2</t>
    </r>
    <r>
      <rPr>
        <sz val="10"/>
        <color theme="1"/>
        <rFont val="Times New Roman"/>
        <family val="1"/>
      </rPr>
      <t>O</t>
    </r>
    <r>
      <rPr>
        <vertAlign val="subscript"/>
        <sz val="10"/>
        <color theme="1"/>
        <rFont val="Times New Roman"/>
        <family val="1"/>
      </rPr>
      <t xml:space="preserve">3, </t>
    </r>
    <r>
      <rPr>
        <sz val="10"/>
        <color theme="1"/>
        <rFont val="Times New Roman"/>
        <family val="1"/>
      </rPr>
      <t>0.8-1.1% V</t>
    </r>
    <r>
      <rPr>
        <vertAlign val="subscript"/>
        <sz val="10"/>
        <color theme="1"/>
        <rFont val="Times New Roman"/>
        <family val="1"/>
      </rPr>
      <t>2</t>
    </r>
    <r>
      <rPr>
        <sz val="10"/>
        <color theme="1"/>
        <rFont val="Times New Roman"/>
        <family val="1"/>
      </rPr>
      <t>O</t>
    </r>
    <r>
      <rPr>
        <vertAlign val="subscript"/>
        <sz val="10"/>
        <color theme="1"/>
        <rFont val="Times New Roman"/>
        <family val="1"/>
      </rPr>
      <t>5</t>
    </r>
    <r>
      <rPr>
        <sz val="10"/>
        <color theme="1"/>
        <rFont val="Times New Roman"/>
        <family val="1"/>
      </rPr>
      <t xml:space="preserve"> @ 1 m</t>
    </r>
  </si>
  <si>
    <r>
      <t xml:space="preserve">Mutanen &amp; Huhma 2001; Hanski </t>
    </r>
    <r>
      <rPr>
        <i/>
        <sz val="10"/>
        <color theme="1"/>
        <rFont val="Times New Roman"/>
        <family val="1"/>
      </rPr>
      <t xml:space="preserve">et al. </t>
    </r>
    <r>
      <rPr>
        <sz val="10"/>
        <color theme="1"/>
        <rFont val="Times New Roman"/>
        <family val="1"/>
      </rPr>
      <t>2001</t>
    </r>
  </si>
  <si>
    <r>
      <t>Hautaj</t>
    </r>
    <r>
      <rPr>
        <sz val="10"/>
        <color theme="1"/>
        <rFont val="Calibri"/>
        <family val="2"/>
      </rPr>
      <t>ä</t>
    </r>
    <r>
      <rPr>
        <sz val="10"/>
        <color theme="1"/>
        <rFont val="Times New Roman"/>
        <family val="1"/>
      </rPr>
      <t>rvi</t>
    </r>
  </si>
  <si>
    <t>2424 ± 5</t>
  </si>
  <si>
    <r>
      <t xml:space="preserve">Lauri </t>
    </r>
    <r>
      <rPr>
        <i/>
        <sz val="10"/>
        <color theme="1"/>
        <rFont val="Times New Roman"/>
        <family val="1"/>
      </rPr>
      <t>et al.</t>
    </r>
    <r>
      <rPr>
        <sz val="10"/>
        <color theme="1"/>
        <rFont val="Times New Roman"/>
        <family val="1"/>
      </rPr>
      <t xml:space="preserve"> 2012</t>
    </r>
  </si>
  <si>
    <t>Heimonvuori</t>
  </si>
  <si>
    <t>1883 ± 8</t>
  </si>
  <si>
    <t>lz → px → gb</t>
  </si>
  <si>
    <t>83-65</t>
  </si>
  <si>
    <t>0.37% Ni, 0.16% Cu</t>
  </si>
  <si>
    <r>
      <t xml:space="preserve">Makkonen </t>
    </r>
    <r>
      <rPr>
        <i/>
        <sz val="10"/>
        <color theme="1"/>
        <rFont val="Times New Roman"/>
        <family val="1"/>
      </rPr>
      <t>et al.</t>
    </r>
    <r>
      <rPr>
        <sz val="10"/>
        <color theme="1"/>
        <rFont val="Times New Roman"/>
        <family val="1"/>
      </rPr>
      <t xml:space="preserve"> 2008</t>
    </r>
  </si>
  <si>
    <t>Hyvinkää</t>
  </si>
  <si>
    <t>1880 ± 5</t>
  </si>
  <si>
    <t>Junttilanniemi</t>
  </si>
  <si>
    <t>2443 ± 7</t>
  </si>
  <si>
    <t>px + prd → gbn → gbn + an</t>
  </si>
  <si>
    <t>gnd, di</t>
  </si>
  <si>
    <t>px, prd, gbn</t>
  </si>
  <si>
    <t>0.18% Ni, 0.45% Cu, grab sample</t>
  </si>
  <si>
    <t xml:space="preserve">Halkoaho &amp; Niskanen 2012  </t>
  </si>
  <si>
    <t>Kaipola</t>
  </si>
  <si>
    <t>1877 ± 30</t>
  </si>
  <si>
    <t>(olv)-px → gbn + gb → lgb</t>
  </si>
  <si>
    <t>olv + opx + px → plg → ox → ap</t>
  </si>
  <si>
    <t>Kärppäsuo</t>
  </si>
  <si>
    <r>
      <t>Kauhaj</t>
    </r>
    <r>
      <rPr>
        <sz val="10"/>
        <color theme="1"/>
        <rFont val="Calibri"/>
        <family val="2"/>
      </rPr>
      <t>ä</t>
    </r>
    <r>
      <rPr>
        <sz val="10"/>
        <color theme="1"/>
        <rFont val="Times New Roman"/>
        <family val="1"/>
      </rPr>
      <t>rvi</t>
    </r>
  </si>
  <si>
    <t>1874 ± 17</t>
  </si>
  <si>
    <t>gb + gbn → prd → gb → lgb</t>
  </si>
  <si>
    <t>61-21</t>
  </si>
  <si>
    <t>68-67</t>
  </si>
  <si>
    <t>70-40</t>
  </si>
  <si>
    <r>
      <t>29% Fe</t>
    </r>
    <r>
      <rPr>
        <vertAlign val="subscript"/>
        <sz val="10"/>
        <color theme="1"/>
        <rFont val="Times New Roman"/>
        <family val="1"/>
      </rPr>
      <t>2</t>
    </r>
    <r>
      <rPr>
        <sz val="10"/>
        <color theme="1"/>
        <rFont val="Times New Roman"/>
        <family val="1"/>
      </rPr>
      <t>O</t>
    </r>
    <r>
      <rPr>
        <vertAlign val="subscript"/>
        <sz val="10"/>
        <color theme="1"/>
        <rFont val="Times New Roman"/>
        <family val="1"/>
      </rPr>
      <t>3</t>
    </r>
    <r>
      <rPr>
        <sz val="10"/>
        <color theme="1"/>
        <rFont val="Times New Roman"/>
        <family val="1"/>
      </rPr>
      <t>, 7.6% TiO</t>
    </r>
    <r>
      <rPr>
        <vertAlign val="subscript"/>
        <sz val="10"/>
        <color theme="1"/>
        <rFont val="Times New Roman"/>
        <family val="1"/>
      </rPr>
      <t>2</t>
    </r>
    <r>
      <rPr>
        <sz val="10"/>
        <color theme="1"/>
        <rFont val="Times New Roman"/>
        <family val="1"/>
      </rPr>
      <t xml:space="preserve"> @ &lt; 103 m</t>
    </r>
  </si>
  <si>
    <r>
      <t xml:space="preserve">Karkkainen &amp; Appelqvist 1999; Lehtinen </t>
    </r>
    <r>
      <rPr>
        <i/>
        <sz val="10"/>
        <color theme="1"/>
        <rFont val="Times New Roman"/>
        <family val="1"/>
      </rPr>
      <t>et al.</t>
    </r>
    <r>
      <rPr>
        <sz val="10"/>
        <color theme="1"/>
        <rFont val="Times New Roman"/>
        <family val="1"/>
      </rPr>
      <t xml:space="preserve"> 2005</t>
    </r>
  </si>
  <si>
    <t>Kemi</t>
  </si>
  <si>
    <t>2430 ± 4</t>
  </si>
  <si>
    <t>cr → px + prx → gb + an</t>
  </si>
  <si>
    <t>&lt; 10%</t>
  </si>
  <si>
    <t>~ 80</t>
  </si>
  <si>
    <t>64-3</t>
  </si>
  <si>
    <t>cr, px</t>
  </si>
  <si>
    <r>
      <t>26% Cr</t>
    </r>
    <r>
      <rPr>
        <vertAlign val="subscript"/>
        <sz val="10"/>
        <color theme="1"/>
        <rFont val="Times New Roman"/>
        <family val="1"/>
      </rPr>
      <t>2</t>
    </r>
    <r>
      <rPr>
        <sz val="10"/>
        <color theme="1"/>
        <rFont val="Times New Roman"/>
        <family val="1"/>
      </rPr>
      <t>O</t>
    </r>
    <r>
      <rPr>
        <vertAlign val="subscript"/>
        <sz val="10"/>
        <color theme="1"/>
        <rFont val="Times New Roman"/>
        <family val="1"/>
      </rPr>
      <t>3</t>
    </r>
  </si>
  <si>
    <r>
      <t xml:space="preserve">Alapieti </t>
    </r>
    <r>
      <rPr>
        <i/>
        <sz val="10"/>
        <color theme="1"/>
        <rFont val="Times New Roman"/>
        <family val="1"/>
      </rPr>
      <t>et al.</t>
    </r>
    <r>
      <rPr>
        <sz val="10"/>
        <color theme="1"/>
        <rFont val="Times New Roman"/>
        <family val="1"/>
      </rPr>
      <t xml:space="preserve"> 1989; 1990; Iljina &amp; Hanski 2005</t>
    </r>
  </si>
  <si>
    <t>px → gb</t>
  </si>
  <si>
    <t>Kevitsa</t>
  </si>
  <si>
    <t>Kola</t>
  </si>
  <si>
    <t>2058 ± 4</t>
  </si>
  <si>
    <t>(olv)-px + wb → ogb → gbn + gb</t>
  </si>
  <si>
    <t>cpx → olv → opx → plg</t>
  </si>
  <si>
    <t>89-77</t>
  </si>
  <si>
    <t>84-73</t>
  </si>
  <si>
    <t>Kevitsa Contact Ores</t>
  </si>
  <si>
    <t>0.3% Ni, 0.42% Cu, average grade</t>
  </si>
  <si>
    <r>
      <t xml:space="preserve">Mutanen &amp; Huhma 2001; Yang </t>
    </r>
    <r>
      <rPr>
        <i/>
        <sz val="10"/>
        <color theme="1"/>
        <rFont val="Times New Roman"/>
        <family val="1"/>
      </rPr>
      <t>et al.</t>
    </r>
    <r>
      <rPr>
        <sz val="10"/>
        <color theme="1"/>
        <rFont val="Times New Roman"/>
        <family val="1"/>
      </rPr>
      <t xml:space="preserve"> 2013; Luolavirta </t>
    </r>
    <r>
      <rPr>
        <i/>
        <sz val="10"/>
        <color theme="1"/>
        <rFont val="Times New Roman"/>
        <family val="1"/>
      </rPr>
      <t>et al.</t>
    </r>
    <r>
      <rPr>
        <sz val="10"/>
        <color theme="1"/>
        <rFont val="Times New Roman"/>
        <family val="1"/>
      </rPr>
      <t xml:space="preserve"> 2018</t>
    </r>
  </si>
  <si>
    <t>Koillismaa Complex (several blocks)</t>
  </si>
  <si>
    <t>ellipsoidal bodies</t>
  </si>
  <si>
    <t>2426 ± 5</t>
  </si>
  <si>
    <t>px → gbn + nr → gb →  lgb + an</t>
  </si>
  <si>
    <t>Haukiaho</t>
  </si>
  <si>
    <t>0.5 ppm Pt+Pd @ &lt; 30 m</t>
  </si>
  <si>
    <r>
      <t xml:space="preserve">Alapieti </t>
    </r>
    <r>
      <rPr>
        <i/>
        <sz val="10"/>
        <color theme="1"/>
        <rFont val="Times New Roman"/>
        <family val="1"/>
      </rPr>
      <t>et al.</t>
    </r>
    <r>
      <rPr>
        <sz val="10"/>
        <color theme="1"/>
        <rFont val="Times New Roman"/>
        <family val="1"/>
      </rPr>
      <t xml:space="preserve"> 1990; Iljina </t>
    </r>
    <r>
      <rPr>
        <i/>
        <sz val="10"/>
        <color theme="1"/>
        <rFont val="Times New Roman"/>
        <family val="1"/>
      </rPr>
      <t>et al.</t>
    </r>
    <r>
      <rPr>
        <sz val="10"/>
        <color theme="1"/>
        <rFont val="Times New Roman"/>
        <family val="1"/>
      </rPr>
      <t xml:space="preserve"> 2001; 2015</t>
    </r>
  </si>
  <si>
    <t>Kaukua Block</t>
  </si>
  <si>
    <t>&lt; 1 ppm Pt+Pd @ &lt; 30 m</t>
  </si>
  <si>
    <t>Mustavaara</t>
  </si>
  <si>
    <t>mgb</t>
  </si>
  <si>
    <r>
      <t>0.4-0.7%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</si>
  <si>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t>Koitelainen</t>
  </si>
  <si>
    <t>2439 ± 3</t>
  </si>
  <si>
    <t>dn + prd → px → gb → nr + gb  an → mgb → gph</t>
  </si>
  <si>
    <t>qz, vlc, bs</t>
  </si>
  <si>
    <t>olv + cr → opx + cr → plg → cpx → ox</t>
  </si>
  <si>
    <t>95-55</t>
  </si>
  <si>
    <r>
      <t>10-32% Cr</t>
    </r>
    <r>
      <rPr>
        <vertAlign val="subscript"/>
        <sz val="10"/>
        <color theme="1"/>
        <rFont val="Times New Roman"/>
        <family val="1"/>
      </rPr>
      <t>2</t>
    </r>
    <r>
      <rPr>
        <sz val="10"/>
        <color theme="1"/>
        <rFont val="Times New Roman"/>
        <family val="1"/>
      </rPr>
      <t>O</t>
    </r>
    <r>
      <rPr>
        <vertAlign val="subscript"/>
        <sz val="10"/>
        <color theme="1"/>
        <rFont val="Times New Roman"/>
        <family val="1"/>
      </rPr>
      <t xml:space="preserve">3, </t>
    </r>
    <r>
      <rPr>
        <sz val="10"/>
        <color theme="1"/>
        <rFont val="Times New Roman"/>
        <family val="1"/>
      </rPr>
      <t>0.87% V</t>
    </r>
    <r>
      <rPr>
        <vertAlign val="subscript"/>
        <sz val="10"/>
        <color theme="1"/>
        <rFont val="Times New Roman"/>
        <family val="1"/>
      </rPr>
      <t>2</t>
    </r>
    <r>
      <rPr>
        <sz val="10"/>
        <color theme="1"/>
        <rFont val="Times New Roman"/>
        <family val="1"/>
      </rPr>
      <t>O</t>
    </r>
    <r>
      <rPr>
        <vertAlign val="subscript"/>
        <sz val="10"/>
        <color theme="1"/>
        <rFont val="Times New Roman"/>
        <family val="1"/>
      </rPr>
      <t>5</t>
    </r>
    <r>
      <rPr>
        <sz val="10"/>
        <color theme="1"/>
        <rFont val="Times New Roman"/>
        <family val="1"/>
      </rPr>
      <t xml:space="preserve"> @ 1 m</t>
    </r>
  </si>
  <si>
    <t>Koivusaarenneva</t>
  </si>
  <si>
    <t>1881 ± 6</t>
  </si>
  <si>
    <t>gb + px → mgn + gb → lgb</t>
  </si>
  <si>
    <t>57-51</t>
  </si>
  <si>
    <r>
      <t>0.7%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</si>
  <si>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r>
      <t xml:space="preserve">Karkkainen &amp; Bornhorst 2003; Lehtinen </t>
    </r>
    <r>
      <rPr>
        <i/>
        <sz val="10"/>
        <color theme="1"/>
        <rFont val="Times New Roman"/>
        <family val="1"/>
      </rPr>
      <t>et al.</t>
    </r>
    <r>
      <rPr>
        <sz val="10"/>
        <color theme="1"/>
        <rFont val="Times New Roman"/>
        <family val="1"/>
      </rPr>
      <t xml:space="preserve"> 2005</t>
    </r>
  </si>
  <si>
    <r>
      <t>Konttij</t>
    </r>
    <r>
      <rPr>
        <sz val="10"/>
        <color theme="1"/>
        <rFont val="Calibri"/>
        <family val="2"/>
      </rPr>
      <t>ä</t>
    </r>
    <r>
      <rPr>
        <sz val="10"/>
        <color theme="1"/>
        <rFont val="Times New Roman"/>
        <family val="1"/>
      </rPr>
      <t>rvi (Portimo)</t>
    </r>
  </si>
  <si>
    <t>px → prd → gbn + gb</t>
  </si>
  <si>
    <t>Kontijarvi</t>
  </si>
  <si>
    <t>gb, px</t>
  </si>
  <si>
    <t>&lt; 3.7 ppm Pd, 1.2 ppm Pt</t>
  </si>
  <si>
    <t>Kotalahti</t>
  </si>
  <si>
    <t>&gt; 0.9</t>
  </si>
  <si>
    <t>1883 ± 6</t>
  </si>
  <si>
    <t>prd + lz + dn → (olv)-px → ogb → gb → di</t>
  </si>
  <si>
    <t>lz, prd</t>
  </si>
  <si>
    <t>0.66% Ni, 0.26% Cu</t>
  </si>
  <si>
    <t>Kuohatti</t>
  </si>
  <si>
    <t>2846 ± 5</t>
  </si>
  <si>
    <t>(olv-)gbn + gb → lgb + an</t>
  </si>
  <si>
    <t>97-75</t>
  </si>
  <si>
    <t>90-40</t>
  </si>
  <si>
    <t>gbn, gb</t>
  </si>
  <si>
    <t>Sorsa 2017</t>
  </si>
  <si>
    <t>Lapinlahti</t>
  </si>
  <si>
    <t>1895 ± 15</t>
  </si>
  <si>
    <t>wb → ogb → gb + lgb → an</t>
  </si>
  <si>
    <t>ttg</t>
  </si>
  <si>
    <t>Kerkkonen 1985; Peltonen 2005</t>
  </si>
  <si>
    <t>Laukunkangas</t>
  </si>
  <si>
    <t>1880 ± 4</t>
  </si>
  <si>
    <t>prd → nr</t>
  </si>
  <si>
    <t>Enonkoski (Laukunkangas)</t>
  </si>
  <si>
    <t>0.72% Ni, 0.2% Cu</t>
  </si>
  <si>
    <t>Luikujärvi</t>
  </si>
  <si>
    <t>75-67</t>
  </si>
  <si>
    <t>Luusniemi</t>
  </si>
  <si>
    <t>lz + wb → px → gb</t>
  </si>
  <si>
    <t>Naistenrako</t>
  </si>
  <si>
    <t>lz → gbn → gb</t>
  </si>
  <si>
    <t>77-65</t>
  </si>
  <si>
    <t>lz, gb</t>
  </si>
  <si>
    <t>0.5% Ni, 0.3% Cu</t>
  </si>
  <si>
    <t>Narkaus (Portimo; six blocks)</t>
  </si>
  <si>
    <t>(olv)-px + cr → nr + gbn → gb</t>
  </si>
  <si>
    <r>
      <t>Siika-K</t>
    </r>
    <r>
      <rPr>
        <sz val="10"/>
        <color theme="1"/>
        <rFont val="Calibri"/>
        <family val="2"/>
      </rPr>
      <t>ä</t>
    </r>
    <r>
      <rPr>
        <sz val="10"/>
        <color theme="1"/>
        <rFont val="Times New Roman"/>
        <family val="1"/>
      </rPr>
      <t>mä</t>
    </r>
  </si>
  <si>
    <t>dn, px</t>
  </si>
  <si>
    <t>&lt; 15 ppm PGE @ 1 m</t>
  </si>
  <si>
    <t>Niinimäki</t>
  </si>
  <si>
    <t>prd (hz) → gb</t>
  </si>
  <si>
    <t>83-77</t>
  </si>
  <si>
    <t>hz, gb</t>
  </si>
  <si>
    <t>&lt; 0.9% Ni, &lt; 0.3% Cu</t>
  </si>
  <si>
    <r>
      <t>Otanm</t>
    </r>
    <r>
      <rPr>
        <sz val="10"/>
        <color theme="1"/>
        <rFont val="Calibri"/>
        <family val="2"/>
      </rPr>
      <t>ä</t>
    </r>
    <r>
      <rPr>
        <sz val="10"/>
        <color theme="1"/>
        <rFont val="Times New Roman"/>
        <family val="1"/>
      </rPr>
      <t>ki</t>
    </r>
  </si>
  <si>
    <t>gb + gbn → gb + mgn → gb + an + lgb</t>
  </si>
  <si>
    <t>66-40</t>
  </si>
  <si>
    <t>Otanmaki</t>
  </si>
  <si>
    <t>gb/mgn</t>
  </si>
  <si>
    <t>34% Fe, 6-8% Ti, 0.26% V</t>
  </si>
  <si>
    <t>Penikat</t>
  </si>
  <si>
    <t>2430 ± 5</t>
  </si>
  <si>
    <t>(olv)-px → nr → gbn → gb → pgb + an + di</t>
  </si>
  <si>
    <t>82-60</t>
  </si>
  <si>
    <t>Paasivaara</t>
  </si>
  <si>
    <t>Reef-type</t>
  </si>
  <si>
    <t>&lt; 10 ppm Pt+Pd+Au @ 1-2 m</t>
  </si>
  <si>
    <t>Ala-Penikkaa</t>
  </si>
  <si>
    <t>Sompujarvi</t>
  </si>
  <si>
    <t>px, cr</t>
  </si>
  <si>
    <r>
      <t>Per</t>
    </r>
    <r>
      <rPr>
        <sz val="10"/>
        <color theme="1"/>
        <rFont val="Calibri"/>
        <family val="2"/>
      </rPr>
      <t>ä</t>
    </r>
    <r>
      <rPr>
        <sz val="10"/>
        <color theme="1"/>
        <rFont val="Times New Roman"/>
        <family val="1"/>
      </rPr>
      <t>maa</t>
    </r>
  </si>
  <si>
    <t>wh → gb → lgb + di</t>
  </si>
  <si>
    <t>Peuratunturi</t>
  </si>
  <si>
    <t>2448 ± 30</t>
  </si>
  <si>
    <t>pgn</t>
  </si>
  <si>
    <r>
      <t xml:space="preserve">Huhma </t>
    </r>
    <r>
      <rPr>
        <i/>
        <sz val="10"/>
        <color theme="1"/>
        <rFont val="Times New Roman"/>
        <family val="1"/>
      </rPr>
      <t>et al</t>
    </r>
    <r>
      <rPr>
        <sz val="10"/>
        <color theme="1"/>
        <rFont val="Times New Roman"/>
        <family val="1"/>
      </rPr>
      <t xml:space="preserve"> 2018; Tepsell </t>
    </r>
    <r>
      <rPr>
        <i/>
        <sz val="10"/>
        <color theme="1"/>
        <rFont val="Times New Roman"/>
        <family val="1"/>
      </rPr>
      <t>et al</t>
    </r>
    <r>
      <rPr>
        <sz val="10"/>
        <color theme="1"/>
        <rFont val="Times New Roman"/>
        <family val="1"/>
      </rPr>
      <t>. 2020</t>
    </r>
  </si>
  <si>
    <t>Porrasniemi</t>
  </si>
  <si>
    <t>2 (length)</t>
  </si>
  <si>
    <t>sheet-like (boudinaged)</t>
  </si>
  <si>
    <t>prd + wb + wh → px → gb + nr</t>
  </si>
  <si>
    <t>Peltonen 2005; Makkonen &amp; Huhma 2007</t>
  </si>
  <si>
    <t>Rytky</t>
  </si>
  <si>
    <t>&lt; 0.4</t>
  </si>
  <si>
    <t>0.71% Ni, 0.29% Cu</t>
  </si>
  <si>
    <r>
      <t>M</t>
    </r>
    <r>
      <rPr>
        <sz val="10"/>
        <color theme="1"/>
        <rFont val="Calibri"/>
        <family val="2"/>
      </rPr>
      <t>ä</t>
    </r>
    <r>
      <rPr>
        <sz val="10"/>
        <color theme="1"/>
        <rFont val="Times New Roman"/>
        <family val="1"/>
      </rPr>
      <t>kinen &amp; Makkonen 2004; Makkonen &amp; Huhma 2007</t>
    </r>
  </si>
  <si>
    <t>Särkiniemi</t>
  </si>
  <si>
    <t>&gt; 0.12</t>
  </si>
  <si>
    <t>prd → ogb → gb + lgb</t>
  </si>
  <si>
    <t>75-72</t>
  </si>
  <si>
    <t>prd, ogb</t>
  </si>
  <si>
    <t>0.91% Ni, 0.53% Cu, 0.06% Co</t>
  </si>
  <si>
    <t>Heino 1997; Makkonen &amp; Tuisku 2020</t>
  </si>
  <si>
    <t>Sotkavaara</t>
  </si>
  <si>
    <t>&lt; 0.45</t>
  </si>
  <si>
    <t>px + wh → gb + mgb</t>
  </si>
  <si>
    <t>&lt; 1.1 ppm Pt+Pd+Au, drill sample intercept</t>
  </si>
  <si>
    <r>
      <t xml:space="preserve">Guice </t>
    </r>
    <r>
      <rPr>
        <i/>
        <sz val="10"/>
        <color theme="1"/>
        <rFont val="Times New Roman"/>
        <family val="1"/>
      </rPr>
      <t>et al.</t>
    </r>
    <r>
      <rPr>
        <sz val="10"/>
        <color theme="1"/>
        <rFont val="Times New Roman"/>
        <family val="1"/>
      </rPr>
      <t xml:space="preserve"> 2017</t>
    </r>
  </si>
  <si>
    <t>Suhanko (Portimo)</t>
  </si>
  <si>
    <t>three-pronged</t>
  </si>
  <si>
    <t>nr → px → gbn + cr → gb</t>
  </si>
  <si>
    <t>Ahmavaara</t>
  </si>
  <si>
    <t>&lt; 20 ppm Pt+Pd @ 1 m</t>
  </si>
  <si>
    <r>
      <t xml:space="preserve">Piirainen et al. 1974; Iljina </t>
    </r>
    <r>
      <rPr>
        <i/>
        <sz val="10"/>
        <color theme="1"/>
        <rFont val="Times New Roman"/>
        <family val="1"/>
      </rPr>
      <t>et al.</t>
    </r>
    <r>
      <rPr>
        <sz val="10"/>
        <color theme="1"/>
        <rFont val="Times New Roman"/>
        <family val="1"/>
      </rPr>
      <t xml:space="preserve"> 1992; Iljina &amp; Hanski 2005</t>
    </r>
  </si>
  <si>
    <t>Rytikangas</t>
  </si>
  <si>
    <t>&lt; 12 ppm Pt+Pd @ 0.5 m</t>
  </si>
  <si>
    <t>Törmälä</t>
  </si>
  <si>
    <t>px + gbn → pz → ogbn → gb</t>
  </si>
  <si>
    <t>85-74</t>
  </si>
  <si>
    <t>0.6% Ni, 0.3% Cu</t>
  </si>
  <si>
    <t>Tornio/Kukkola</t>
  </si>
  <si>
    <t>Finland/Sweden</t>
  </si>
  <si>
    <t>px + cr → prd → gb → lgb</t>
  </si>
  <si>
    <t>Tornio</t>
  </si>
  <si>
    <r>
      <t>26-32% Cr</t>
    </r>
    <r>
      <rPr>
        <vertAlign val="subscript"/>
        <sz val="10"/>
        <color theme="1"/>
        <rFont val="Times New Roman"/>
        <family val="1"/>
      </rPr>
      <t>2</t>
    </r>
    <r>
      <rPr>
        <sz val="10"/>
        <color theme="1"/>
        <rFont val="Times New Roman"/>
        <family val="1"/>
      </rPr>
      <t>O</t>
    </r>
    <r>
      <rPr>
        <vertAlign val="subscript"/>
        <sz val="10"/>
        <color theme="1"/>
        <rFont val="Times New Roman"/>
        <family val="1"/>
      </rPr>
      <t>3</t>
    </r>
  </si>
  <si>
    <t>Soderholm &amp; Inkinen 1982</t>
  </si>
  <si>
    <t>Tsohkoaivi</t>
  </si>
  <si>
    <t>irregular bodies</t>
  </si>
  <si>
    <t>sch, vlc</t>
  </si>
  <si>
    <t>Tsuomasvarri</t>
  </si>
  <si>
    <t>dn + prd → (olv)-px</t>
  </si>
  <si>
    <t>gbd</t>
  </si>
  <si>
    <t>Mertanen &amp; Pesonen 1992</t>
  </si>
  <si>
    <t>Ylivieska</t>
  </si>
  <si>
    <t>prd → nr + gbn + gb → gph + di</t>
  </si>
  <si>
    <t>sds, vlc</t>
  </si>
  <si>
    <t>85-62</t>
  </si>
  <si>
    <t>0.51% Ni, 0.29% Cu @ 1.5 m</t>
  </si>
  <si>
    <t>St-Jean-du-Doigt (Poul Rodou layered gabbros)</t>
  </si>
  <si>
    <t>France</t>
  </si>
  <si>
    <t>Rhenohercynian Belt / North Amorican Massif</t>
  </si>
  <si>
    <t>&gt; 1.5</t>
  </si>
  <si>
    <t>345.5 ± 0.5</t>
  </si>
  <si>
    <t>gb + di</t>
  </si>
  <si>
    <t>grn, ogn</t>
  </si>
  <si>
    <r>
      <t xml:space="preserve">Caroff </t>
    </r>
    <r>
      <rPr>
        <i/>
        <sz val="10"/>
        <color theme="1"/>
        <rFont val="Times New Roman"/>
        <family val="1"/>
      </rPr>
      <t>et al.</t>
    </r>
    <r>
      <rPr>
        <sz val="10"/>
        <color theme="1"/>
        <rFont val="Times New Roman"/>
        <family val="1"/>
      </rPr>
      <t xml:space="preserve"> 2011; Barboni </t>
    </r>
    <r>
      <rPr>
        <i/>
        <sz val="10"/>
        <color theme="1"/>
        <rFont val="Times New Roman"/>
        <family val="1"/>
      </rPr>
      <t>et al.</t>
    </r>
    <r>
      <rPr>
        <sz val="10"/>
        <color theme="1"/>
        <rFont val="Times New Roman"/>
        <family val="1"/>
      </rPr>
      <t xml:space="preserve"> 2013</t>
    </r>
  </si>
  <si>
    <t>Monts de Cristal Complex (Kinguele)</t>
  </si>
  <si>
    <t>Gabon</t>
  </si>
  <si>
    <t>Congo</t>
  </si>
  <si>
    <t>dismembered dyke-like</t>
  </si>
  <si>
    <t>2765 ± 11</t>
  </si>
  <si>
    <t>nr → px + hz + dn → gb</t>
  </si>
  <si>
    <t>gn, sch, amph</t>
  </si>
  <si>
    <t>84-75</t>
  </si>
  <si>
    <t>68-60</t>
  </si>
  <si>
    <t>PGM grains</t>
  </si>
  <si>
    <t>nr, px</t>
  </si>
  <si>
    <t>10-150 ppb Pt, 1-15 ppb Pd, 1-2 ppb Au, 1-20 ppm Cu, Grab sample</t>
  </si>
  <si>
    <r>
      <t xml:space="preserve">Maier </t>
    </r>
    <r>
      <rPr>
        <i/>
        <sz val="10"/>
        <color theme="1"/>
        <rFont val="Times New Roman"/>
        <family val="1"/>
      </rPr>
      <t>et al.</t>
    </r>
    <r>
      <rPr>
        <sz val="10"/>
        <color theme="1"/>
        <rFont val="Times New Roman"/>
        <family val="1"/>
      </rPr>
      <t xml:space="preserve"> 2015; Barnes </t>
    </r>
    <r>
      <rPr>
        <i/>
        <sz val="10"/>
        <color theme="1"/>
        <rFont val="Times New Roman"/>
        <family val="1"/>
      </rPr>
      <t xml:space="preserve">et al. </t>
    </r>
    <r>
      <rPr>
        <sz val="10"/>
        <color theme="1"/>
        <rFont val="Times New Roman"/>
        <family val="1"/>
      </rPr>
      <t>2016</t>
    </r>
  </si>
  <si>
    <t>Harzburg</t>
  </si>
  <si>
    <t>Germany</t>
  </si>
  <si>
    <t>Rhenohercynian Belt</t>
  </si>
  <si>
    <t>deformed (ellipse?)</t>
  </si>
  <si>
    <t>297-293</t>
  </si>
  <si>
    <t>dn + hz → gbn → gb + nr → di</t>
  </si>
  <si>
    <t>pl, hfs, sd</t>
  </si>
  <si>
    <t>olv → cr + phg → opx → plg → cpx</t>
  </si>
  <si>
    <t>85-55</t>
  </si>
  <si>
    <r>
      <t xml:space="preserve">Sano </t>
    </r>
    <r>
      <rPr>
        <i/>
        <sz val="10"/>
        <color theme="1"/>
        <rFont val="Times New Roman"/>
        <family val="1"/>
      </rPr>
      <t>et al.</t>
    </r>
    <r>
      <rPr>
        <sz val="10"/>
        <color theme="1"/>
        <rFont val="Times New Roman"/>
        <family val="1"/>
      </rPr>
      <t xml:space="preserve"> 2002</t>
    </r>
  </si>
  <si>
    <t>Amikoq</t>
  </si>
  <si>
    <t>Greenland</t>
  </si>
  <si>
    <t>North Atlantic</t>
  </si>
  <si>
    <t>NA-LIP</t>
  </si>
  <si>
    <t>25 (length)</t>
  </si>
  <si>
    <t>dismembered (elongate?)</t>
  </si>
  <si>
    <t>2990 ± 13</t>
  </si>
  <si>
    <t>dn + hz + px → nr + gbn</t>
  </si>
  <si>
    <t>326 ppb Au, 51 ppb Pt, 27 ppb Pd, grab samples</t>
  </si>
  <si>
    <t>Fiskenæsset</t>
  </si>
  <si>
    <t>Fiskenæsset Anorthite Complex / North Atlantic</t>
  </si>
  <si>
    <t>500 (strike)</t>
  </si>
  <si>
    <t>sheet intrusion</t>
  </si>
  <si>
    <t>2973 ± 28</t>
  </si>
  <si>
    <t>gb → prd + px → lgb + an</t>
  </si>
  <si>
    <t>Qeqertarssuatsiaq</t>
  </si>
  <si>
    <t>0.52 g/t Pd+Pt @ 4.8 m, up to 0.22 g/t Rh, grab sample</t>
  </si>
  <si>
    <r>
      <t xml:space="preserve">Myers 1976; Polat </t>
    </r>
    <r>
      <rPr>
        <i/>
        <sz val="10"/>
        <color theme="1"/>
        <rFont val="Times New Roman"/>
        <family val="1"/>
      </rPr>
      <t>et al.</t>
    </r>
    <r>
      <rPr>
        <sz val="10"/>
        <color theme="1"/>
        <rFont val="Times New Roman"/>
        <family val="1"/>
      </rPr>
      <t xml:space="preserve"> 2011; 2012; 21st North 2014</t>
    </r>
  </si>
  <si>
    <t>Sinarsuk</t>
  </si>
  <si>
    <t>lgb, an</t>
  </si>
  <si>
    <t>50-100</t>
  </si>
  <si>
    <r>
      <t>&lt; 10% TiO</t>
    </r>
    <r>
      <rPr>
        <vertAlign val="subscript"/>
        <sz val="10"/>
        <color theme="1"/>
        <rFont val="Times New Roman"/>
        <family val="1"/>
      </rPr>
      <t>2</t>
    </r>
    <r>
      <rPr>
        <sz val="10"/>
        <color theme="1"/>
        <rFont val="Times New Roman"/>
        <family val="1"/>
      </rPr>
      <t>, &lt; 1%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</si>
  <si>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t>21st North 2014</t>
  </si>
  <si>
    <t>Ilimaussaq</t>
  </si>
  <si>
    <t>Gardar Province</t>
  </si>
  <si>
    <t>G-LIP</t>
  </si>
  <si>
    <t>1160 ± 2.3</t>
  </si>
  <si>
    <t>Layered syenites</t>
  </si>
  <si>
    <t>17-1</t>
  </si>
  <si>
    <t>Kvanefjeld &amp; Kringlerne</t>
  </si>
  <si>
    <t>REE</t>
  </si>
  <si>
    <t>kkt, lj</t>
  </si>
  <si>
    <t>1.1% TREO</t>
  </si>
  <si>
    <t>Imilik</t>
  </si>
  <si>
    <t>49.2 ± 0.2</t>
  </si>
  <si>
    <t>gb + ogb → gb → gph</t>
  </si>
  <si>
    <t>Kap Edvard Holm</t>
  </si>
  <si>
    <t>49.7 ± 0.4</t>
  </si>
  <si>
    <t>85-66</t>
  </si>
  <si>
    <t>81-51</t>
  </si>
  <si>
    <t>Willow Ridge</t>
  </si>
  <si>
    <t>0.3 ppm PGE @ 3 m and &lt; 6 ppm Au grab sample</t>
  </si>
  <si>
    <t>Kap Gustav Holm</t>
  </si>
  <si>
    <t>55.59 ± 0.13</t>
  </si>
  <si>
    <t>79-68</t>
  </si>
  <si>
    <t>70-32</t>
  </si>
  <si>
    <r>
      <t xml:space="preserve">Myers </t>
    </r>
    <r>
      <rPr>
        <i/>
        <sz val="10"/>
        <color theme="1"/>
        <rFont val="Times New Roman"/>
        <family val="1"/>
      </rPr>
      <t>et al.</t>
    </r>
    <r>
      <rPr>
        <sz val="10"/>
        <color theme="1"/>
        <rFont val="Times New Roman"/>
        <family val="1"/>
      </rPr>
      <t xml:space="preserve"> 1993</t>
    </r>
  </si>
  <si>
    <t>Klokken</t>
  </si>
  <si>
    <t>1166 ± 5</t>
  </si>
  <si>
    <t>syn → gb</t>
  </si>
  <si>
    <t>52-2</t>
  </si>
  <si>
    <t>3-1</t>
  </si>
  <si>
    <t>Kruuse Fjord</t>
  </si>
  <si>
    <t>&lt; 260</t>
  </si>
  <si>
    <t>&gt; 5</t>
  </si>
  <si>
    <t>48.0 ± 1.2</t>
  </si>
  <si>
    <t>tc + wh → ogb → gb</t>
  </si>
  <si>
    <t>plg → olv → cpx → ox</t>
  </si>
  <si>
    <t>82-46</t>
  </si>
  <si>
    <t>58-39</t>
  </si>
  <si>
    <t>85-39</t>
  </si>
  <si>
    <t>ogb, wh</t>
  </si>
  <si>
    <t>&lt; 1.3 ppm PGE, grab sample</t>
  </si>
  <si>
    <t>Lilloise</t>
  </si>
  <si>
    <t>50.2 ± 1</t>
  </si>
  <si>
    <t>wh → lz → gb + gbd</t>
  </si>
  <si>
    <t>olv  → cpx → plg → am</t>
  </si>
  <si>
    <t>87-43</t>
  </si>
  <si>
    <t>87-27</t>
  </si>
  <si>
    <r>
      <t xml:space="preserve">Chambers &amp; Brown 1995; Tegner </t>
    </r>
    <r>
      <rPr>
        <i/>
        <sz val="10"/>
        <color theme="1"/>
        <rFont val="Times New Roman"/>
        <family val="1"/>
      </rPr>
      <t>et al.</t>
    </r>
    <r>
      <rPr>
        <sz val="10"/>
        <color theme="1"/>
        <rFont val="Times New Roman"/>
        <family val="1"/>
      </rPr>
      <t xml:space="preserve"> 1998; Magee </t>
    </r>
    <r>
      <rPr>
        <i/>
        <sz val="10"/>
        <color theme="1"/>
        <rFont val="Times New Roman"/>
        <family val="1"/>
      </rPr>
      <t>et al.</t>
    </r>
    <r>
      <rPr>
        <sz val="10"/>
        <color theme="1"/>
        <rFont val="Times New Roman"/>
        <family val="1"/>
      </rPr>
      <t xml:space="preserve"> 2010</t>
    </r>
  </si>
  <si>
    <t>Motzfeldt</t>
  </si>
  <si>
    <t>&gt; 1.7</t>
  </si>
  <si>
    <t>1273 ± 6</t>
  </si>
  <si>
    <t>Aries prospect</t>
  </si>
  <si>
    <t>syn</t>
  </si>
  <si>
    <t>200-500</t>
  </si>
  <si>
    <r>
      <t>0.3-0.5% TREO, 0.22% Nb</t>
    </r>
    <r>
      <rPr>
        <vertAlign val="subscript"/>
        <sz val="10"/>
        <color theme="1"/>
        <rFont val="Times New Roman"/>
        <family val="1"/>
      </rPr>
      <t>2</t>
    </r>
    <r>
      <rPr>
        <sz val="10"/>
        <color theme="1"/>
        <rFont val="Times New Roman"/>
        <family val="1"/>
      </rPr>
      <t>O</t>
    </r>
    <r>
      <rPr>
        <vertAlign val="subscript"/>
        <sz val="10"/>
        <color theme="1"/>
        <rFont val="Times New Roman"/>
        <family val="1"/>
      </rPr>
      <t>5</t>
    </r>
    <r>
      <rPr>
        <sz val="10"/>
        <color theme="1"/>
        <rFont val="Times New Roman"/>
        <family val="1"/>
      </rPr>
      <t>, 0.016% Ta</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</si>
  <si>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t>Noe-Nygaard</t>
  </si>
  <si>
    <t>wh → gb → lgb</t>
  </si>
  <si>
    <t>75-51</t>
  </si>
  <si>
    <t>Bernstein &amp; Bird 2000</t>
  </si>
  <si>
    <t>Nordre Aputitëq</t>
  </si>
  <si>
    <t>48.0 ± 0.2</t>
  </si>
  <si>
    <t>Rose &amp; Bird 1987; Bernstein &amp; Bird 2000</t>
  </si>
  <si>
    <t>Nunarssuit</t>
  </si>
  <si>
    <t>1171 ± 5</t>
  </si>
  <si>
    <t>Patulajivit</t>
  </si>
  <si>
    <t>Qôroq</t>
  </si>
  <si>
    <t>1268 ± 60</t>
  </si>
  <si>
    <t>Ujarassuit Nunat</t>
  </si>
  <si>
    <t>Layered enclave</t>
  </si>
  <si>
    <t>North Atlantic (enclave)</t>
  </si>
  <si>
    <t>enclave</t>
  </si>
  <si>
    <t>&gt; 3811</t>
  </si>
  <si>
    <t>dn + cr</t>
  </si>
  <si>
    <r>
      <t xml:space="preserve">Lowry </t>
    </r>
    <r>
      <rPr>
        <i/>
        <sz val="10"/>
        <color theme="1"/>
        <rFont val="Times New Roman"/>
        <family val="1"/>
      </rPr>
      <t>et al.</t>
    </r>
    <r>
      <rPr>
        <sz val="10"/>
        <color theme="1"/>
        <rFont val="Times New Roman"/>
        <family val="1"/>
      </rPr>
      <t xml:space="preserve"> 2003</t>
    </r>
  </si>
  <si>
    <t>Skaergaard</t>
  </si>
  <si>
    <t>ogb → px → gb → di → lgb</t>
  </si>
  <si>
    <t>plg  olv → cpx → ox → ap</t>
  </si>
  <si>
    <t>80-58</t>
  </si>
  <si>
    <t>Platinova Reef</t>
  </si>
  <si>
    <t>2.3 ppm Au, 0.7 ppm Pd, 0.1 ppm Pt</t>
  </si>
  <si>
    <r>
      <t xml:space="preserve">Nielsen 2004; Keays &amp; Tegner 2015; Anderson </t>
    </r>
    <r>
      <rPr>
        <i/>
        <sz val="10"/>
        <color theme="1"/>
        <rFont val="Times New Roman"/>
        <family val="1"/>
      </rPr>
      <t>et al.</t>
    </r>
    <r>
      <rPr>
        <sz val="10"/>
        <color theme="1"/>
        <rFont val="Times New Roman"/>
        <family val="1"/>
      </rPr>
      <t xml:space="preserve"> 2017</t>
    </r>
  </si>
  <si>
    <t>Iceland</t>
  </si>
  <si>
    <t>gb → lgb + mgb + gph</t>
  </si>
  <si>
    <t>olv → plg + cpx → ox</t>
  </si>
  <si>
    <t>72-60</t>
  </si>
  <si>
    <t>47-42</t>
  </si>
  <si>
    <t>81-55</t>
  </si>
  <si>
    <t>Midhyrna</t>
  </si>
  <si>
    <t>Snaefellsnes Peninsula</t>
  </si>
  <si>
    <r>
      <t xml:space="preserve">Moorbath </t>
    </r>
    <r>
      <rPr>
        <i/>
        <sz val="10"/>
        <color theme="1"/>
        <rFont val="Times New Roman"/>
        <family val="1"/>
      </rPr>
      <t>et al.</t>
    </r>
    <r>
      <rPr>
        <sz val="10"/>
        <color theme="1"/>
        <rFont val="Times New Roman"/>
        <family val="1"/>
      </rPr>
      <t xml:space="preserve"> 1968; Tibaldi </t>
    </r>
    <r>
      <rPr>
        <i/>
        <sz val="10"/>
        <color theme="1"/>
        <rFont val="Times New Roman"/>
        <family val="1"/>
      </rPr>
      <t>et al.</t>
    </r>
    <r>
      <rPr>
        <sz val="10"/>
        <color theme="1"/>
        <rFont val="Times New Roman"/>
        <family val="1"/>
      </rPr>
      <t xml:space="preserve"> 2013</t>
    </r>
  </si>
  <si>
    <t>Vesturhorn</t>
  </si>
  <si>
    <t>Bondla (Usgaon)</t>
  </si>
  <si>
    <t>India</t>
  </si>
  <si>
    <t xml:space="preserve">Kumta Suture / Dharwar </t>
  </si>
  <si>
    <t>1644-1536</t>
  </si>
  <si>
    <t>dn + wh → cr + px + tc → gbn + gb</t>
  </si>
  <si>
    <t>sch, bif</t>
  </si>
  <si>
    <t>cr → olv → cpx + opx → plg</t>
  </si>
  <si>
    <t>86-85</t>
  </si>
  <si>
    <t>53-28</t>
  </si>
  <si>
    <t>87-51</t>
  </si>
  <si>
    <r>
      <t xml:space="preserve">Dessai </t>
    </r>
    <r>
      <rPr>
        <i/>
        <sz val="10"/>
        <color theme="1"/>
        <rFont val="Times New Roman"/>
        <family val="1"/>
      </rPr>
      <t>et al.</t>
    </r>
    <r>
      <rPr>
        <sz val="10"/>
        <color theme="1"/>
        <rFont val="Times New Roman"/>
        <family val="1"/>
      </rPr>
      <t xml:space="preserve"> 2009; Ishwar-Kumar </t>
    </r>
    <r>
      <rPr>
        <i/>
        <sz val="10"/>
        <color theme="1"/>
        <rFont val="Times New Roman"/>
        <family val="1"/>
      </rPr>
      <t>et al.</t>
    </r>
    <r>
      <rPr>
        <sz val="10"/>
        <color theme="1"/>
        <rFont val="Times New Roman"/>
        <family val="1"/>
      </rPr>
      <t xml:space="preserve"> 2013; 2016</t>
    </r>
  </si>
  <si>
    <t>Chimalpahad</t>
  </si>
  <si>
    <t>Nellore Schist Belt / Dharwar-Bastar</t>
  </si>
  <si>
    <t>gb → lgb + cr + an</t>
  </si>
  <si>
    <r>
      <t xml:space="preserve">Dharma Rao </t>
    </r>
    <r>
      <rPr>
        <i/>
        <sz val="10"/>
        <color theme="1"/>
        <rFont val="Times New Roman"/>
        <family val="1"/>
      </rPr>
      <t>et al.</t>
    </r>
    <r>
      <rPr>
        <sz val="10"/>
        <color theme="1"/>
        <rFont val="Times New Roman"/>
        <family val="1"/>
      </rPr>
      <t xml:space="preserve"> 2011; 2015</t>
    </r>
  </si>
  <si>
    <t>Chithradurga (unamed)</t>
  </si>
  <si>
    <t>Chithradurga Greenstone Belt / Dharwar</t>
  </si>
  <si>
    <t>3120 ± 12</t>
  </si>
  <si>
    <r>
      <t xml:space="preserve">Santosh </t>
    </r>
    <r>
      <rPr>
        <i/>
        <sz val="10"/>
        <color theme="1"/>
        <rFont val="Times New Roman"/>
        <family val="1"/>
      </rPr>
      <t>et al.</t>
    </r>
    <r>
      <rPr>
        <sz val="10"/>
        <color theme="1"/>
        <rFont val="Times New Roman"/>
        <family val="1"/>
      </rPr>
      <t xml:space="preserve"> 2020</t>
    </r>
  </si>
  <si>
    <r>
      <t xml:space="preserve">Patra </t>
    </r>
    <r>
      <rPr>
        <i/>
        <sz val="10"/>
        <color theme="1"/>
        <rFont val="Times New Roman"/>
        <family val="1"/>
      </rPr>
      <t>et al.</t>
    </r>
    <r>
      <rPr>
        <sz val="10"/>
        <color theme="1"/>
        <rFont val="Times New Roman"/>
        <family val="1"/>
      </rPr>
      <t xml:space="preserve"> 2020</t>
    </r>
  </si>
  <si>
    <t>Kondapalli Complex</t>
  </si>
  <si>
    <t>Eastern Ghats Belt / Dharwar</t>
  </si>
  <si>
    <t>1628 ± 36</t>
  </si>
  <si>
    <t>prd + dn → gb → an</t>
  </si>
  <si>
    <t>93-87</t>
  </si>
  <si>
    <t>94-81</t>
  </si>
  <si>
    <t>54-36</t>
  </si>
  <si>
    <t>100-54</t>
  </si>
  <si>
    <t>Ds, pods</t>
  </si>
  <si>
    <t>64-576 ppb PGE, grab sample</t>
  </si>
  <si>
    <t>Madaura-Ikauna Complex (Madawara)</t>
  </si>
  <si>
    <t>Madawara-Karitoran &amp; Sonrai-Girar Shear Zones / Bundelkhand</t>
  </si>
  <si>
    <t>3430-2500</t>
  </si>
  <si>
    <t>prd + dn + hz → px → gb + di → gph</t>
  </si>
  <si>
    <t>prd, dn</t>
  </si>
  <si>
    <t>2.58 - 3.31 ppm PGE, grab sample</t>
  </si>
  <si>
    <r>
      <t xml:space="preserve">Singh 2018; Slabunov </t>
    </r>
    <r>
      <rPr>
        <i/>
        <sz val="10"/>
        <color theme="1"/>
        <rFont val="Times New Roman"/>
        <family val="1"/>
      </rPr>
      <t>et al.</t>
    </r>
    <r>
      <rPr>
        <sz val="10"/>
        <color theme="1"/>
        <rFont val="Times New Roman"/>
        <family val="1"/>
      </rPr>
      <t xml:space="preserve"> 2018</t>
    </r>
  </si>
  <si>
    <t>Nuasahi</t>
  </si>
  <si>
    <t>Singhbhum</t>
  </si>
  <si>
    <t>3121 ± 3</t>
  </si>
  <si>
    <t>opx → dn + hz → cr → px → gb</t>
  </si>
  <si>
    <t>qz</t>
  </si>
  <si>
    <t>olv +  cr → opx → cpx → plg</t>
  </si>
  <si>
    <t>12-14%</t>
  </si>
  <si>
    <t>93-90</t>
  </si>
  <si>
    <t>~ 92</t>
  </si>
  <si>
    <t>gb (breccia)</t>
  </si>
  <si>
    <t>&lt; 9.6 ppm Pt, &lt; 17.9 ppm Pd, &lt; 6.6 ppm Ag, grab sample</t>
  </si>
  <si>
    <t>Durga, Laxmi 1 and 2</t>
  </si>
  <si>
    <t>Lode</t>
  </si>
  <si>
    <t xml:space="preserve">dn, px </t>
  </si>
  <si>
    <t>Nuggihalli intrusions</t>
  </si>
  <si>
    <t>Nuggihalli greenstone belt / Dharwar</t>
  </si>
  <si>
    <t>Sittampundi</t>
  </si>
  <si>
    <t>Palghat–Cauvery Shear Zone / Dharwar</t>
  </si>
  <si>
    <t>2487 ± 18</t>
  </si>
  <si>
    <t>dn → nr + px + cr → an + cr → gb</t>
  </si>
  <si>
    <t>olv → cpx + opx + cr  → plg → cpx</t>
  </si>
  <si>
    <t>100-90</t>
  </si>
  <si>
    <r>
      <t xml:space="preserve">Subramaniam 1956; Dharma Rao </t>
    </r>
    <r>
      <rPr>
        <i/>
        <sz val="10"/>
        <color theme="1"/>
        <rFont val="Times New Roman"/>
        <family val="1"/>
      </rPr>
      <t>et al.</t>
    </r>
    <r>
      <rPr>
        <sz val="10"/>
        <color theme="1"/>
        <rFont val="Times New Roman"/>
        <family val="1"/>
      </rPr>
      <t xml:space="preserve"> 2013</t>
    </r>
  </si>
  <si>
    <t>Sukinda</t>
  </si>
  <si>
    <t>3123 ± 7</t>
  </si>
  <si>
    <t>dn + cr → opx → px → gb</t>
  </si>
  <si>
    <t>qz, sds cover</t>
  </si>
  <si>
    <t>Sukinda (6 seams)</t>
  </si>
  <si>
    <r>
      <t>48-61% Cr</t>
    </r>
    <r>
      <rPr>
        <vertAlign val="subscript"/>
        <sz val="10"/>
        <color theme="1"/>
        <rFont val="Times New Roman"/>
        <family val="1"/>
      </rPr>
      <t>2</t>
    </r>
    <r>
      <rPr>
        <sz val="10"/>
        <color theme="1"/>
        <rFont val="Times New Roman"/>
        <family val="1"/>
      </rPr>
      <t>O</t>
    </r>
    <r>
      <rPr>
        <vertAlign val="subscript"/>
        <sz val="10"/>
        <color theme="1"/>
        <rFont val="Times New Roman"/>
        <family val="1"/>
      </rPr>
      <t>3</t>
    </r>
    <r>
      <rPr>
        <sz val="10"/>
        <color theme="1"/>
        <rFont val="Times New Roman"/>
        <family val="1"/>
      </rPr>
      <t>; 0.18-0.88 ppm PGE, grab sample</t>
    </r>
  </si>
  <si>
    <r>
      <t xml:space="preserve">Chakraborty &amp; Chakraborty 1984; Mondal </t>
    </r>
    <r>
      <rPr>
        <i/>
        <sz val="10"/>
        <color theme="1"/>
        <rFont val="Times New Roman"/>
        <family val="1"/>
      </rPr>
      <t>et al.</t>
    </r>
    <r>
      <rPr>
        <sz val="10"/>
        <color theme="1"/>
        <rFont val="Times New Roman"/>
        <family val="1"/>
      </rPr>
      <t xml:space="preserve"> 2006; 2019</t>
    </r>
  </si>
  <si>
    <t>Ghazan-Khanik</t>
  </si>
  <si>
    <t>Iran</t>
  </si>
  <si>
    <t>Sanandaj-Sirjan Zone / Arabian-Nubian Shield</t>
  </si>
  <si>
    <t>AN-LIP?</t>
  </si>
  <si>
    <t>gb → gbn → px → wh → dn → gb → mgb → an → gph</t>
  </si>
  <si>
    <t>50-40</t>
  </si>
  <si>
    <t>40-34</t>
  </si>
  <si>
    <t>98-43</t>
  </si>
  <si>
    <t>Asadpour &amp; Heuss 2019</t>
  </si>
  <si>
    <t>Qareaghaj</t>
  </si>
  <si>
    <t>Khoy-Mahabad Zone / Arabian-Nubian Shield</t>
  </si>
  <si>
    <t>&lt; 663</t>
  </si>
  <si>
    <t>dn + wh → px → gb</t>
  </si>
  <si>
    <t>sst, gn, amph</t>
  </si>
  <si>
    <t>63-41</t>
  </si>
  <si>
    <t>40-36</t>
  </si>
  <si>
    <t>52-45</t>
  </si>
  <si>
    <t>dn, wh</t>
  </si>
  <si>
    <r>
      <t>4-9 wt.% TiO</t>
    </r>
    <r>
      <rPr>
        <vertAlign val="subscript"/>
        <sz val="10"/>
        <color theme="1"/>
        <rFont val="Times New Roman"/>
        <family val="1"/>
      </rPr>
      <t>2</t>
    </r>
  </si>
  <si>
    <r>
      <t xml:space="preserve">Mirmohammadi </t>
    </r>
    <r>
      <rPr>
        <i/>
        <sz val="10"/>
        <color theme="1"/>
        <rFont val="Times New Roman"/>
        <family val="1"/>
      </rPr>
      <t>et al.</t>
    </r>
    <r>
      <rPr>
        <sz val="10"/>
        <color theme="1"/>
        <rFont val="Times New Roman"/>
        <family val="1"/>
      </rPr>
      <t xml:space="preserve"> 2007; Mirmohammadi &amp; Kananian, 2008</t>
    </r>
  </si>
  <si>
    <t>Dawros</t>
  </si>
  <si>
    <t>Ireland</t>
  </si>
  <si>
    <t>Dawros–Currywongaun–Doughruagh Complex</t>
  </si>
  <si>
    <t>474.5 ± 1</t>
  </si>
  <si>
    <t>hz + lz → opx → gb</t>
  </si>
  <si>
    <t>sds, qtz</t>
  </si>
  <si>
    <t>92-80</t>
  </si>
  <si>
    <t>92-76</t>
  </si>
  <si>
    <t>Bennet &amp; Gibb 1983; Friedrich et al. 1999; Hunt et al. 2012</t>
  </si>
  <si>
    <t>Ivrea-Verbano Zone Mafic Complex</t>
  </si>
  <si>
    <t>Italy</t>
  </si>
  <si>
    <t>Ivrea-Verbano Zone</t>
  </si>
  <si>
    <t>Post-Variscan Extension</t>
  </si>
  <si>
    <t>35 (length)</t>
  </si>
  <si>
    <t>two irregular elongate bodies</t>
  </si>
  <si>
    <t>288 ± 4</t>
  </si>
  <si>
    <t>prd → px → gb → an → gbn → di</t>
  </si>
  <si>
    <t>sch, pgn, amph</t>
  </si>
  <si>
    <t>cpx + opx + olv + cr → plg → am</t>
  </si>
  <si>
    <t>&lt; 560 ppb Pt, &lt; 140 ppb Pd, grab sample</t>
  </si>
  <si>
    <r>
      <t xml:space="preserve">Ferrario </t>
    </r>
    <r>
      <rPr>
        <i/>
        <sz val="10"/>
        <color theme="1"/>
        <rFont val="Times New Roman"/>
        <family val="1"/>
      </rPr>
      <t>et al.</t>
    </r>
    <r>
      <rPr>
        <sz val="10"/>
        <color theme="1"/>
        <rFont val="Times New Roman"/>
        <family val="1"/>
      </rPr>
      <t xml:space="preserve"> 1982; Peressini </t>
    </r>
    <r>
      <rPr>
        <i/>
        <sz val="10"/>
        <color theme="1"/>
        <rFont val="Times New Roman"/>
        <family val="1"/>
      </rPr>
      <t>et al.</t>
    </r>
    <r>
      <rPr>
        <sz val="10"/>
        <color theme="1"/>
        <rFont val="Times New Roman"/>
        <family val="1"/>
      </rPr>
      <t xml:space="preserve"> 2007</t>
    </r>
  </si>
  <si>
    <t>Monte Plebi</t>
  </si>
  <si>
    <t>Italy (Sardinia)</t>
  </si>
  <si>
    <t>Sardinian Metamorphic Chain</t>
  </si>
  <si>
    <t>&gt; 0.05</t>
  </si>
  <si>
    <t>&lt; 453 ± 14</t>
  </si>
  <si>
    <t>layered amphibolite</t>
  </si>
  <si>
    <r>
      <t xml:space="preserve">Franceschelli </t>
    </r>
    <r>
      <rPr>
        <i/>
        <sz val="10"/>
        <color theme="1"/>
        <rFont val="Times New Roman"/>
        <family val="1"/>
      </rPr>
      <t>et al.</t>
    </r>
    <r>
      <rPr>
        <sz val="10"/>
        <color theme="1"/>
        <rFont val="Times New Roman"/>
        <family val="1"/>
      </rPr>
      <t xml:space="preserve"> 2005</t>
    </r>
  </si>
  <si>
    <t>Sondalo</t>
  </si>
  <si>
    <t>Austroalpine Domain</t>
  </si>
  <si>
    <t>289 ± 4</t>
  </si>
  <si>
    <t>ogb → tc → gb → nr → di</t>
  </si>
  <si>
    <t>olv →  cpx + plg →  opx →  am + ox</t>
  </si>
  <si>
    <r>
      <t xml:space="preserve">Petri </t>
    </r>
    <r>
      <rPr>
        <i/>
        <sz val="10"/>
        <color theme="1"/>
        <rFont val="Times New Roman"/>
        <family val="1"/>
      </rPr>
      <t>et al.</t>
    </r>
    <r>
      <rPr>
        <sz val="10"/>
        <color theme="1"/>
        <rFont val="Times New Roman"/>
        <family val="1"/>
      </rPr>
      <t xml:space="preserve"> 2016; 2017</t>
    </r>
  </si>
  <si>
    <t>Asama Complex (several bodies)</t>
  </si>
  <si>
    <t>Japan</t>
  </si>
  <si>
    <t>Mikabu Greenstone Belt</t>
  </si>
  <si>
    <t>154.6 ± 1.6</t>
  </si>
  <si>
    <t>dn → ogb + cr → ogb → gb</t>
  </si>
  <si>
    <t>olv + cr → cpx + plg → opx → ox</t>
  </si>
  <si>
    <t>89-78</t>
  </si>
  <si>
    <t>~ 74</t>
  </si>
  <si>
    <t>47-46</t>
  </si>
  <si>
    <t>Agata 1994; 1998</t>
  </si>
  <si>
    <t>dn, hz</t>
  </si>
  <si>
    <t>Ōura Complex</t>
  </si>
  <si>
    <t>Inner Zone (SW Japan)</t>
  </si>
  <si>
    <t>241 ± 12</t>
  </si>
  <si>
    <t>dn + px → gb + mgb</t>
  </si>
  <si>
    <t>olv → cpx → plg → ox + am → ap</t>
  </si>
  <si>
    <t>9-11%</t>
  </si>
  <si>
    <t>91-82</t>
  </si>
  <si>
    <t>47-34</t>
  </si>
  <si>
    <t>95-79</t>
  </si>
  <si>
    <r>
      <t xml:space="preserve">Shibata </t>
    </r>
    <r>
      <rPr>
        <i/>
        <sz val="10"/>
        <color theme="1"/>
        <rFont val="Times New Roman"/>
        <family val="1"/>
      </rPr>
      <t>et al.</t>
    </r>
    <r>
      <rPr>
        <sz val="10"/>
        <color theme="1"/>
        <rFont val="Times New Roman"/>
        <family val="1"/>
      </rPr>
      <t xml:space="preserve"> 1977; Agata 1983; 1988</t>
    </r>
  </si>
  <si>
    <t>Kazakhstan</t>
  </si>
  <si>
    <t>Chelkar</t>
  </si>
  <si>
    <t>Kokchetav Massif / Shalkar Ophiolite Complex</t>
  </si>
  <si>
    <t>&lt; 75</t>
  </si>
  <si>
    <t>461 ± 2</t>
  </si>
  <si>
    <t>prd + dn → px + gbn → an + gb + pgb</t>
  </si>
  <si>
    <r>
      <t xml:space="preserve">Degtyarev </t>
    </r>
    <r>
      <rPr>
        <i/>
        <sz val="10"/>
        <color theme="1"/>
        <rFont val="Times New Roman"/>
        <family val="1"/>
      </rPr>
      <t>et al.</t>
    </r>
    <r>
      <rPr>
        <sz val="10"/>
        <color theme="1"/>
        <rFont val="Times New Roman"/>
        <family val="1"/>
      </rPr>
      <t xml:space="preserve"> 2012</t>
    </r>
  </si>
  <si>
    <t>Andriamena intrusions</t>
  </si>
  <si>
    <t>Madagascar</t>
  </si>
  <si>
    <t>Tsaratanana Terrane</t>
  </si>
  <si>
    <t>several ellipsoidal bodies</t>
  </si>
  <si>
    <t>787 ± 16</t>
  </si>
  <si>
    <t>dn → hz + lz → px → gb</t>
  </si>
  <si>
    <t>Bemanevika-Ankazotaolana</t>
  </si>
  <si>
    <t>~ 8-10</t>
  </si>
  <si>
    <t>&lt; 2 ppm PGE, grab sample</t>
  </si>
  <si>
    <r>
      <t xml:space="preserve">McDonald 2008; Bybee </t>
    </r>
    <r>
      <rPr>
        <i/>
        <sz val="10"/>
        <color theme="1"/>
        <rFont val="Times New Roman"/>
        <family val="1"/>
      </rPr>
      <t>et al.</t>
    </r>
    <r>
      <rPr>
        <sz val="10"/>
        <color theme="1"/>
        <rFont val="Times New Roman"/>
        <family val="1"/>
      </rPr>
      <t xml:space="preserve"> 2010; Grieco et al. 2014</t>
    </r>
  </si>
  <si>
    <t>Lavatrafo</t>
  </si>
  <si>
    <t>dn ,cr</t>
  </si>
  <si>
    <r>
      <t xml:space="preserve">McDonald 2008; Bybee </t>
    </r>
    <r>
      <rPr>
        <i/>
        <sz val="10"/>
        <color theme="1"/>
        <rFont val="Times New Roman"/>
        <family val="1"/>
      </rPr>
      <t>et al.</t>
    </r>
    <r>
      <rPr>
        <sz val="10"/>
        <color theme="1"/>
        <rFont val="Times New Roman"/>
        <family val="1"/>
      </rPr>
      <t xml:space="preserve"> 2010; Grieco </t>
    </r>
    <r>
      <rPr>
        <i/>
        <sz val="10"/>
        <color theme="1"/>
        <rFont val="Times New Roman"/>
        <family val="1"/>
      </rPr>
      <t>et al.</t>
    </r>
    <r>
      <rPr>
        <sz val="10"/>
        <color theme="1"/>
        <rFont val="Times New Roman"/>
        <family val="1"/>
      </rPr>
      <t xml:space="preserve"> 2014</t>
    </r>
  </si>
  <si>
    <t>Ranomena</t>
  </si>
  <si>
    <t>hz + cr → wb + px → gb</t>
  </si>
  <si>
    <t>pgn, amph</t>
  </si>
  <si>
    <t>93-92</t>
  </si>
  <si>
    <t>Lenses</t>
  </si>
  <si>
    <t>cr, hz</t>
  </si>
  <si>
    <r>
      <t>~ 33% Cr</t>
    </r>
    <r>
      <rPr>
        <vertAlign val="subscript"/>
        <sz val="10"/>
        <color theme="1"/>
        <rFont val="Times New Roman"/>
        <family val="1"/>
      </rPr>
      <t>2</t>
    </r>
    <r>
      <rPr>
        <sz val="10"/>
        <color theme="1"/>
        <rFont val="Times New Roman"/>
        <family val="1"/>
      </rPr>
      <t>O</t>
    </r>
    <r>
      <rPr>
        <vertAlign val="subscript"/>
        <sz val="10"/>
        <color theme="1"/>
        <rFont val="Times New Roman"/>
        <family val="1"/>
      </rPr>
      <t>3</t>
    </r>
    <r>
      <rPr>
        <sz val="10"/>
        <color theme="1"/>
        <rFont val="Times New Roman"/>
        <family val="1"/>
      </rPr>
      <t xml:space="preserve"> grade with abundant PGM</t>
    </r>
  </si>
  <si>
    <r>
      <t xml:space="preserve">Grieco </t>
    </r>
    <r>
      <rPr>
        <i/>
        <sz val="10"/>
        <color theme="1"/>
        <rFont val="Times New Roman"/>
        <family val="1"/>
      </rPr>
      <t xml:space="preserve">et al. </t>
    </r>
    <r>
      <rPr>
        <sz val="10"/>
        <color theme="1"/>
        <rFont val="Times New Roman"/>
        <family val="1"/>
      </rPr>
      <t xml:space="preserve">2012; 2014; Ishwar-Kumar </t>
    </r>
    <r>
      <rPr>
        <i/>
        <sz val="10"/>
        <color theme="1"/>
        <rFont val="Times New Roman"/>
        <family val="1"/>
      </rPr>
      <t>et al</t>
    </r>
    <r>
      <rPr>
        <sz val="10"/>
        <color theme="1"/>
        <rFont val="Times New Roman"/>
        <family val="1"/>
      </rPr>
      <t>. 2016</t>
    </r>
  </si>
  <si>
    <t>Columbia Hills</t>
  </si>
  <si>
    <t>Mars</t>
  </si>
  <si>
    <t>Martian</t>
  </si>
  <si>
    <t>Extraterrestrial</t>
  </si>
  <si>
    <t>&gt; 1 (diameter)</t>
  </si>
  <si>
    <t>Noachian</t>
  </si>
  <si>
    <t xml:space="preserve">hz → onr → gbn →  lgb + mgb </t>
  </si>
  <si>
    <t>vlc(?)</t>
  </si>
  <si>
    <t>olv →  opx  →  plg →  ox →  ap</t>
  </si>
  <si>
    <r>
      <t xml:space="preserve">McEnroe </t>
    </r>
    <r>
      <rPr>
        <i/>
        <sz val="10"/>
        <color theme="1"/>
        <rFont val="Times New Roman"/>
        <family val="1"/>
      </rPr>
      <t>et al.</t>
    </r>
    <r>
      <rPr>
        <sz val="10"/>
        <color theme="1"/>
        <rFont val="Times New Roman"/>
        <family val="1"/>
      </rPr>
      <t xml:space="preserve"> 2004; Francis 2011</t>
    </r>
  </si>
  <si>
    <t>Mauritania</t>
  </si>
  <si>
    <t>Cratonic?</t>
  </si>
  <si>
    <t>arcute body</t>
  </si>
  <si>
    <t>Bayantsagaan</t>
  </si>
  <si>
    <t>Mongolia</t>
  </si>
  <si>
    <t>&gt; 1.2</t>
  </si>
  <si>
    <t>prd + tc → ogb → gbn → gb + an + di</t>
  </si>
  <si>
    <t>olv + ox → plg → cpx → opx</t>
  </si>
  <si>
    <t>Dulaan</t>
  </si>
  <si>
    <t>lz → wb → ogb → gbn → gb + di</t>
  </si>
  <si>
    <t>lz, ogb</t>
  </si>
  <si>
    <r>
      <t xml:space="preserve">Mao </t>
    </r>
    <r>
      <rPr>
        <i/>
        <sz val="10"/>
        <color theme="1"/>
        <rFont val="Times New Roman"/>
        <family val="1"/>
      </rPr>
      <t>et al.</t>
    </r>
    <r>
      <rPr>
        <sz val="10"/>
        <color theme="1"/>
        <rFont val="Times New Roman"/>
        <family val="1"/>
      </rPr>
      <t xml:space="preserve"> 2018</t>
    </r>
  </si>
  <si>
    <t>Khairkhan (Hairhan)</t>
  </si>
  <si>
    <t>511 ± 12</t>
  </si>
  <si>
    <t>dn → tc → ogb + gb → gb + an + mgb</t>
  </si>
  <si>
    <t>77-74</t>
  </si>
  <si>
    <t>73-64</t>
  </si>
  <si>
    <t>20-14</t>
  </si>
  <si>
    <t>gb, prd</t>
  </si>
  <si>
    <t>0.03 - 1.6 ppm PGE @ 3-5 m</t>
  </si>
  <si>
    <t>Nomgon</t>
  </si>
  <si>
    <t>tc → ogb → gb + di</t>
  </si>
  <si>
    <t>79-75</t>
  </si>
  <si>
    <t>45-37</t>
  </si>
  <si>
    <r>
      <t xml:space="preserve">Chistyakov &amp; Latypov 2014; Mao </t>
    </r>
    <r>
      <rPr>
        <i/>
        <sz val="10"/>
        <color theme="1"/>
        <rFont val="Times New Roman"/>
        <family val="1"/>
      </rPr>
      <t>et al.</t>
    </r>
    <r>
      <rPr>
        <sz val="10"/>
        <color theme="1"/>
        <rFont val="Times New Roman"/>
        <family val="1"/>
      </rPr>
      <t xml:space="preserve"> 2018</t>
    </r>
  </si>
  <si>
    <t>Oortsog</t>
  </si>
  <si>
    <t>lz → ogb → gbn</t>
  </si>
  <si>
    <t>Rudniy</t>
  </si>
  <si>
    <t>Kettara</t>
  </si>
  <si>
    <t>Morocco</t>
  </si>
  <si>
    <t>Jebilet Massif / Variscan Belt</t>
  </si>
  <si>
    <t>Post-Variscan Extension?</t>
  </si>
  <si>
    <t>&lt; 1.5</t>
  </si>
  <si>
    <t>330.5 ± 0.68</t>
  </si>
  <si>
    <t xml:space="preserve">wh → tc → ogb → gb → lgb </t>
  </si>
  <si>
    <t>olv + cr → plg → cpx → ox + ap + am</t>
  </si>
  <si>
    <t>47-8</t>
  </si>
  <si>
    <t>82-63</t>
  </si>
  <si>
    <t>Cr-Ni</t>
  </si>
  <si>
    <t>wh, tc</t>
  </si>
  <si>
    <t>&lt; 3,900 ppm Cr, &lt; 1,400 ppm Ni, grab sample</t>
  </si>
  <si>
    <r>
      <t xml:space="preserve">Essaifi </t>
    </r>
    <r>
      <rPr>
        <i/>
        <sz val="10"/>
        <color theme="1"/>
        <rFont val="Times New Roman"/>
        <family val="1"/>
      </rPr>
      <t>et al.</t>
    </r>
    <r>
      <rPr>
        <sz val="10"/>
        <color theme="1"/>
        <rFont val="Times New Roman"/>
        <family val="1"/>
      </rPr>
      <t xml:space="preserve"> 2004; N'Diaya </t>
    </r>
    <r>
      <rPr>
        <i/>
        <sz val="10"/>
        <color theme="1"/>
        <rFont val="Times New Roman"/>
        <family val="1"/>
      </rPr>
      <t>et al.</t>
    </r>
    <r>
      <rPr>
        <sz val="10"/>
        <color theme="1"/>
        <rFont val="Times New Roman"/>
        <family val="1"/>
      </rPr>
      <t xml:space="preserve"> 2015; Jarni </t>
    </r>
    <r>
      <rPr>
        <i/>
        <sz val="10"/>
        <color theme="1"/>
        <rFont val="Times New Roman"/>
        <family val="1"/>
      </rPr>
      <t>et al.</t>
    </r>
    <r>
      <rPr>
        <sz val="10"/>
        <color theme="1"/>
        <rFont val="Times New Roman"/>
        <family val="1"/>
      </rPr>
      <t xml:space="preserve"> 2019</t>
    </r>
  </si>
  <si>
    <t>Atchiza</t>
  </si>
  <si>
    <t>Mozambique</t>
  </si>
  <si>
    <t>Zambezi Belt / Zimbabwe</t>
  </si>
  <si>
    <t>irregular, arcuate</t>
  </si>
  <si>
    <t>896 ± 6.8</t>
  </si>
  <si>
    <t>dn + lz → prd → gb + gbn → gph</t>
  </si>
  <si>
    <t>olv + cr → cpx + opx → plg + ox</t>
  </si>
  <si>
    <t>87-86</t>
  </si>
  <si>
    <t>68-65</t>
  </si>
  <si>
    <t>87-59</t>
  </si>
  <si>
    <r>
      <t xml:space="preserve">Westerhof </t>
    </r>
    <r>
      <rPr>
        <i/>
        <sz val="10"/>
        <color theme="1"/>
        <rFont val="Times New Roman"/>
        <family val="1"/>
      </rPr>
      <t>et al.</t>
    </r>
    <r>
      <rPr>
        <sz val="10"/>
        <color theme="1"/>
        <rFont val="Times New Roman"/>
        <family val="1"/>
      </rPr>
      <t xml:space="preserve"> 2008; Ibraimo &amp; Larsen 2015</t>
    </r>
  </si>
  <si>
    <t>Tete</t>
  </si>
  <si>
    <t>Tete-Chipata Belt / Zimbabwe</t>
  </si>
  <si>
    <t>sill--like</t>
  </si>
  <si>
    <t>1025 ± 79</t>
  </si>
  <si>
    <t>ogb → gb + px + tc → gb → an + mgb</t>
  </si>
  <si>
    <t>74-49</t>
  </si>
  <si>
    <t>46-34</t>
  </si>
  <si>
    <t>87-55</t>
  </si>
  <si>
    <r>
      <t xml:space="preserve">Evans </t>
    </r>
    <r>
      <rPr>
        <i/>
        <sz val="10"/>
        <color theme="1"/>
        <rFont val="Times New Roman"/>
        <family val="1"/>
      </rPr>
      <t>et al.</t>
    </r>
    <r>
      <rPr>
        <sz val="10"/>
        <color theme="1"/>
        <rFont val="Times New Roman"/>
        <family val="1"/>
      </rPr>
      <t xml:space="preserve"> 1999; Maier </t>
    </r>
    <r>
      <rPr>
        <i/>
        <sz val="10"/>
        <color theme="1"/>
        <rFont val="Times New Roman"/>
        <family val="1"/>
      </rPr>
      <t>et al.</t>
    </r>
    <r>
      <rPr>
        <sz val="10"/>
        <color theme="1"/>
        <rFont val="Times New Roman"/>
        <family val="1"/>
      </rPr>
      <t xml:space="preserve"> 2001; Westerhof </t>
    </r>
    <r>
      <rPr>
        <i/>
        <sz val="10"/>
        <color theme="1"/>
        <rFont val="Times New Roman"/>
        <family val="1"/>
      </rPr>
      <t>et al.</t>
    </r>
    <r>
      <rPr>
        <sz val="10"/>
        <color theme="1"/>
        <rFont val="Times New Roman"/>
        <family val="1"/>
      </rPr>
      <t xml:space="preserve"> 2008</t>
    </r>
  </si>
  <si>
    <t>Cape Cross</t>
  </si>
  <si>
    <t>Namibia</t>
  </si>
  <si>
    <t>Damara Orogenic Zone</t>
  </si>
  <si>
    <t>PE-LIP</t>
  </si>
  <si>
    <t>ellipse=-shaped</t>
  </si>
  <si>
    <t>129.2 ± 0.7</t>
  </si>
  <si>
    <t>layered gbs</t>
  </si>
  <si>
    <t>Pirajno 1994</t>
  </si>
  <si>
    <t>Doros</t>
  </si>
  <si>
    <t>134-124</t>
  </si>
  <si>
    <t>ogb → gb → mgb</t>
  </si>
  <si>
    <t>olv → cpx → plg → ox → ksp → ap</t>
  </si>
  <si>
    <t>75-54</t>
  </si>
  <si>
    <t>75-23</t>
  </si>
  <si>
    <t>Etengua</t>
  </si>
  <si>
    <t>65-63</t>
  </si>
  <si>
    <r>
      <t xml:space="preserve">Maier </t>
    </r>
    <r>
      <rPr>
        <i/>
        <sz val="10"/>
        <rFont val="Times New Roman"/>
        <family val="1"/>
      </rPr>
      <t>et al.</t>
    </r>
    <r>
      <rPr>
        <sz val="10"/>
        <rFont val="Times New Roman"/>
        <family val="1"/>
      </rPr>
      <t xml:space="preserve"> 2013</t>
    </r>
  </si>
  <si>
    <t>Grootfontein Mafic Body</t>
  </si>
  <si>
    <t>Grootfontein Inlier / Congo</t>
  </si>
  <si>
    <t>Eburnean Orogeny?</t>
  </si>
  <si>
    <t>Convergent</t>
  </si>
  <si>
    <t>Pb-Pb wr</t>
  </si>
  <si>
    <t>1946 ± 333</t>
  </si>
  <si>
    <t>sds, gn</t>
  </si>
  <si>
    <t>320 ppm V, grab sample</t>
  </si>
  <si>
    <t>Kunene</t>
  </si>
  <si>
    <t>Namibia/Angola</t>
  </si>
  <si>
    <t>1371 ± 2.5</t>
  </si>
  <si>
    <t>tc → gb → an + mgn</t>
  </si>
  <si>
    <t>olv + plg → opx → cpx</t>
  </si>
  <si>
    <t>Al-Tholeiite</t>
  </si>
  <si>
    <t>79-58</t>
  </si>
  <si>
    <t>85-45</t>
  </si>
  <si>
    <t>an, mgn</t>
  </si>
  <si>
    <r>
      <t xml:space="preserve">Silva 1992; Mayer </t>
    </r>
    <r>
      <rPr>
        <i/>
        <sz val="10"/>
        <rFont val="Times New Roman"/>
        <family val="1"/>
      </rPr>
      <t>et al.</t>
    </r>
    <r>
      <rPr>
        <sz val="10"/>
        <rFont val="Times New Roman"/>
        <family val="1"/>
      </rPr>
      <t xml:space="preserve"> 2004; Maier </t>
    </r>
    <r>
      <rPr>
        <i/>
        <sz val="10"/>
        <rFont val="Times New Roman"/>
        <family val="1"/>
      </rPr>
      <t>et al.</t>
    </r>
    <r>
      <rPr>
        <sz val="10"/>
        <rFont val="Times New Roman"/>
        <family val="1"/>
      </rPr>
      <t xml:space="preserve"> 2015</t>
    </r>
  </si>
  <si>
    <t>Messum</t>
  </si>
  <si>
    <t>&gt; 2.4</t>
  </si>
  <si>
    <t>126 ± 1.3</t>
  </si>
  <si>
    <t>gb + gb + an</t>
  </si>
  <si>
    <r>
      <t xml:space="preserve">Watkins et al. 1994; Pirajno 1994; Ewart </t>
    </r>
    <r>
      <rPr>
        <i/>
        <sz val="10"/>
        <rFont val="Times New Roman"/>
        <family val="1"/>
      </rPr>
      <t>et al.</t>
    </r>
    <r>
      <rPr>
        <sz val="10"/>
        <rFont val="Times New Roman"/>
        <family val="1"/>
      </rPr>
      <t xml:space="preserve"> 2002; Bauer </t>
    </r>
    <r>
      <rPr>
        <i/>
        <sz val="10"/>
        <rFont val="Times New Roman"/>
        <family val="1"/>
      </rPr>
      <t>et al.</t>
    </r>
    <r>
      <rPr>
        <sz val="10"/>
        <rFont val="Times New Roman"/>
        <family val="1"/>
      </rPr>
      <t xml:space="preserve"> 2003</t>
    </r>
  </si>
  <si>
    <t>Ohamaremba</t>
  </si>
  <si>
    <t>tc → an → ogb</t>
  </si>
  <si>
    <t>78-65</t>
  </si>
  <si>
    <t>&lt; 1,500 ppm Ni, &lt; 1,600 ppm Cu, &lt; 16 ppb PGE, grab sample</t>
  </si>
  <si>
    <t>Ombuku (two bodies)</t>
  </si>
  <si>
    <t>28 &amp; 0.1</t>
  </si>
  <si>
    <t>dn + hz → opx + cr → gb + gbn</t>
  </si>
  <si>
    <t>0.53% Ni and 0.72 g/t Pt+Pd+Au @ 4.3 m</t>
  </si>
  <si>
    <t>Layer/Pods</t>
  </si>
  <si>
    <t>opx, cr</t>
  </si>
  <si>
    <r>
      <t>12-20% Cr</t>
    </r>
    <r>
      <rPr>
        <vertAlign val="subscript"/>
        <sz val="10"/>
        <rFont val="Times New Roman"/>
        <family val="1"/>
      </rPr>
      <t>2</t>
    </r>
    <r>
      <rPr>
        <sz val="10"/>
        <rFont val="Times New Roman"/>
        <family val="1"/>
      </rPr>
      <t>O</t>
    </r>
    <r>
      <rPr>
        <vertAlign val="subscript"/>
        <sz val="10"/>
        <rFont val="Times New Roman"/>
        <family val="1"/>
      </rPr>
      <t>3</t>
    </r>
    <r>
      <rPr>
        <sz val="10"/>
        <rFont val="Times New Roman"/>
        <family val="1"/>
      </rPr>
      <t>, 19-25% Fe</t>
    </r>
    <r>
      <rPr>
        <vertAlign val="subscript"/>
        <sz val="10"/>
        <rFont val="Times New Roman"/>
        <family val="1"/>
      </rPr>
      <t>2</t>
    </r>
    <r>
      <rPr>
        <sz val="10"/>
        <rFont val="Times New Roman"/>
        <family val="1"/>
      </rPr>
      <t>O</t>
    </r>
    <r>
      <rPr>
        <vertAlign val="subscript"/>
        <sz val="10"/>
        <rFont val="Times New Roman"/>
        <family val="1"/>
      </rPr>
      <t>3</t>
    </r>
    <r>
      <rPr>
        <sz val="10"/>
        <rFont val="Times New Roman"/>
        <family val="1"/>
      </rPr>
      <t>, &lt; 2,000 ppm Ni, &lt; 1,500 ppm Cu @ 2 m</t>
    </r>
  </si>
  <si>
    <t>Otjitambi</t>
  </si>
  <si>
    <t>dn + hz</t>
  </si>
  <si>
    <t>Blue Mountain</t>
  </si>
  <si>
    <t>New Zealand</t>
  </si>
  <si>
    <t>Kaikoura Range</t>
  </si>
  <si>
    <t>90 ± 8</t>
  </si>
  <si>
    <t xml:space="preserve">(olv)-px → ogb → gb → mgb </t>
  </si>
  <si>
    <t>vlc, gw</t>
  </si>
  <si>
    <t>olv → cpx → ox → plg + am + bt + ap</t>
  </si>
  <si>
    <t>82-74</t>
  </si>
  <si>
    <t>73-18</t>
  </si>
  <si>
    <t>Grapes 1974; Baker et al. 1994</t>
  </si>
  <si>
    <t>Greenhills</t>
  </si>
  <si>
    <t>Brook Street Terrane</t>
  </si>
  <si>
    <t>olv + cr → cpx + opx → plg → ox</t>
  </si>
  <si>
    <t>92-86</t>
  </si>
  <si>
    <r>
      <t xml:space="preserve">Spandler </t>
    </r>
    <r>
      <rPr>
        <i/>
        <sz val="10"/>
        <color theme="1"/>
        <rFont val="Times New Roman"/>
        <family val="1"/>
      </rPr>
      <t>et al.</t>
    </r>
    <r>
      <rPr>
        <sz val="10"/>
        <color theme="1"/>
        <rFont val="Times New Roman"/>
        <family val="1"/>
      </rPr>
      <t xml:space="preserve"> 2000</t>
    </r>
  </si>
  <si>
    <r>
      <t xml:space="preserve">Spandler </t>
    </r>
    <r>
      <rPr>
        <i/>
        <sz val="10"/>
        <color theme="1"/>
        <rFont val="Times New Roman"/>
        <family val="1"/>
      </rPr>
      <t>et al.</t>
    </r>
    <r>
      <rPr>
        <sz val="10"/>
        <color theme="1"/>
        <rFont val="Times New Roman"/>
        <family val="1"/>
      </rPr>
      <t xml:space="preserve"> 2005</t>
    </r>
  </si>
  <si>
    <t>Lone Stag</t>
  </si>
  <si>
    <t>dn → (olv)-px → gb</t>
  </si>
  <si>
    <t>Pahia Layered Series</t>
  </si>
  <si>
    <t>Longwood Range / Brooke Street Terrane</t>
  </si>
  <si>
    <t>257.6 ± 2.5</t>
  </si>
  <si>
    <t>tc + ogb → gb → di</t>
  </si>
  <si>
    <t>olv → plg → opx → cpx → am + bt</t>
  </si>
  <si>
    <t>82-70</t>
  </si>
  <si>
    <t>97-18</t>
  </si>
  <si>
    <t>tc, ogb, gb</t>
  </si>
  <si>
    <t>&lt; 50 ppb PGE, grab sample</t>
  </si>
  <si>
    <r>
      <t xml:space="preserve">Price </t>
    </r>
    <r>
      <rPr>
        <i/>
        <sz val="10"/>
        <color theme="1"/>
        <rFont val="Times New Roman"/>
        <family val="1"/>
      </rPr>
      <t>et al.</t>
    </r>
    <r>
      <rPr>
        <sz val="10"/>
        <color theme="1"/>
        <rFont val="Times New Roman"/>
        <family val="1"/>
      </rPr>
      <t xml:space="preserve"> 2006; 2011; Ashley </t>
    </r>
    <r>
      <rPr>
        <i/>
        <sz val="10"/>
        <color theme="1"/>
        <rFont val="Times New Roman"/>
        <family val="1"/>
      </rPr>
      <t>et al.</t>
    </r>
    <r>
      <rPr>
        <sz val="10"/>
        <color theme="1"/>
        <rFont val="Times New Roman"/>
        <family val="1"/>
      </rPr>
      <t xml:space="preserve"> 2012</t>
    </r>
  </si>
  <si>
    <t>Riwaka</t>
  </si>
  <si>
    <t>Takaka Terrane</t>
  </si>
  <si>
    <t>deformed (elongate)</t>
  </si>
  <si>
    <t>364.5 ± 0.2</t>
  </si>
  <si>
    <t>prd, px, gb</t>
  </si>
  <si>
    <t>2.2% Ni, 2.1% Cu, 1.04 ppm PGE @ peak grades of 50 m transect</t>
  </si>
  <si>
    <t>Tapuaenuku</t>
  </si>
  <si>
    <t>px → gb → lgb → mgb</t>
  </si>
  <si>
    <t>olv → cpx → plg → ox → ap → opx</t>
  </si>
  <si>
    <r>
      <t xml:space="preserve">Baker </t>
    </r>
    <r>
      <rPr>
        <i/>
        <sz val="10"/>
        <color theme="1"/>
        <rFont val="Times New Roman"/>
        <family val="1"/>
      </rPr>
      <t>et al.</t>
    </r>
    <r>
      <rPr>
        <sz val="10"/>
        <color theme="1"/>
        <rFont val="Times New Roman"/>
        <family val="1"/>
      </rPr>
      <t xml:space="preserve"> 1994</t>
    </r>
  </si>
  <si>
    <t>White Hill Intrusions</t>
  </si>
  <si>
    <t>&lt; 0.7</t>
  </si>
  <si>
    <t>lenticular bodies</t>
  </si>
  <si>
    <t>px → gb → lgb</t>
  </si>
  <si>
    <t>Bjerkreim-Sokndal</t>
  </si>
  <si>
    <t>Norway</t>
  </si>
  <si>
    <t>920 ± 2</t>
  </si>
  <si>
    <t>an → lnr → tc → nr → gbn → mgn</t>
  </si>
  <si>
    <t>ogb, pgb</t>
  </si>
  <si>
    <t>plg → olv → ox → opx → cpx → ap</t>
  </si>
  <si>
    <t>4-6%</t>
  </si>
  <si>
    <t>77-62</t>
  </si>
  <si>
    <t>52-39</t>
  </si>
  <si>
    <t>Fe-Ti-V-P</t>
  </si>
  <si>
    <t>mgb, gb</t>
  </si>
  <si>
    <t>Čoalbmejávri</t>
  </si>
  <si>
    <t>Karasjok Greenstone Belt</t>
  </si>
  <si>
    <t>prd + px → gbn → gb → mgb + an</t>
  </si>
  <si>
    <t>60-50</t>
  </si>
  <si>
    <t>58-3</t>
  </si>
  <si>
    <t>&lt; 20 ppb Pt, 20 ppb Pd</t>
  </si>
  <si>
    <t>Hansen 2008</t>
  </si>
  <si>
    <t>Fongen-Hyllingen</t>
  </si>
  <si>
    <t>Scandinavian Caledonides</t>
  </si>
  <si>
    <t>426 ± 8</t>
  </si>
  <si>
    <t>dc + tc → ogb + gbn → syn</t>
  </si>
  <si>
    <t>bs, pl</t>
  </si>
  <si>
    <t>75-0</t>
  </si>
  <si>
    <t>67-1</t>
  </si>
  <si>
    <r>
      <t xml:space="preserve">Wilson </t>
    </r>
    <r>
      <rPr>
        <i/>
        <sz val="10"/>
        <color theme="1"/>
        <rFont val="Times New Roman"/>
        <family val="1"/>
      </rPr>
      <t>et al.</t>
    </r>
    <r>
      <rPr>
        <sz val="10"/>
        <color theme="1"/>
        <rFont val="Times New Roman"/>
        <family val="1"/>
      </rPr>
      <t xml:space="preserve"> 1983; Wilson &amp; Sørensen 1996</t>
    </r>
  </si>
  <si>
    <t>Hasvik</t>
  </si>
  <si>
    <t>Seiland Igneous Province</t>
  </si>
  <si>
    <t>CI-LIP</t>
  </si>
  <si>
    <t>562 ± 6</t>
  </si>
  <si>
    <t>ogb + gbn → gbn + px → ogb → gbn + mgb → nr</t>
  </si>
  <si>
    <t>plg → cpx → opx → olv → ox → ap</t>
  </si>
  <si>
    <t>Honningsvåg (group of 5 intrusions)</t>
  </si>
  <si>
    <t>Magerøy Nappe</t>
  </si>
  <si>
    <t>Kvalfjord</t>
  </si>
  <si>
    <t>Lille Kufjord</t>
  </si>
  <si>
    <t>531 ± 2</t>
  </si>
  <si>
    <t>gbn + ogb → dn → ogb → gb + lgb</t>
  </si>
  <si>
    <t xml:space="preserve">olv + opx → plg → cpx </t>
  </si>
  <si>
    <r>
      <t xml:space="preserve">Robins </t>
    </r>
    <r>
      <rPr>
        <i/>
        <sz val="10"/>
        <color theme="1"/>
        <rFont val="Times New Roman"/>
        <family val="1"/>
      </rPr>
      <t>et al.</t>
    </r>
    <r>
      <rPr>
        <sz val="10"/>
        <color theme="1"/>
        <rFont val="Times New Roman"/>
        <family val="1"/>
      </rPr>
      <t xml:space="preserve"> 1991; Larsen </t>
    </r>
    <r>
      <rPr>
        <i/>
        <sz val="10"/>
        <color theme="1"/>
        <rFont val="Times New Roman"/>
        <family val="1"/>
      </rPr>
      <t>et al.</t>
    </r>
    <r>
      <rPr>
        <sz val="10"/>
        <color theme="1"/>
        <rFont val="Times New Roman"/>
        <family val="1"/>
      </rPr>
      <t xml:space="preserve"> 2018</t>
    </r>
  </si>
  <si>
    <t>Nordre Brumandsfjord</t>
  </si>
  <si>
    <t>Råna</t>
  </si>
  <si>
    <t>&lt; 3.8</t>
  </si>
  <si>
    <t>437 ± 2</t>
  </si>
  <si>
    <t>prd → px→ nr → gb</t>
  </si>
  <si>
    <t>90-69</t>
  </si>
  <si>
    <t>85-54</t>
  </si>
  <si>
    <t>53-38</t>
  </si>
  <si>
    <t>84-37</t>
  </si>
  <si>
    <t>Bruvann</t>
  </si>
  <si>
    <t>0.33% Ni, 0.08% Cu, &lt; 1-5 ppb Pt, &lt; 1-7 ppb Pd</t>
  </si>
  <si>
    <r>
      <t xml:space="preserve">Boyd &amp; Mathison 1979; Boyd </t>
    </r>
    <r>
      <rPr>
        <i/>
        <sz val="10"/>
        <color theme="1"/>
        <rFont val="Times New Roman"/>
        <family val="1"/>
      </rPr>
      <t>et al.</t>
    </r>
    <r>
      <rPr>
        <sz val="10"/>
        <color theme="1"/>
        <rFont val="Times New Roman"/>
        <family val="1"/>
      </rPr>
      <t xml:space="preserve"> 1987;  Tucker </t>
    </r>
    <r>
      <rPr>
        <i/>
        <sz val="10"/>
        <color theme="1"/>
        <rFont val="Times New Roman"/>
        <family val="1"/>
      </rPr>
      <t>et al.</t>
    </r>
    <r>
      <rPr>
        <sz val="10"/>
        <color theme="1"/>
        <rFont val="Times New Roman"/>
        <family val="1"/>
      </rPr>
      <t xml:space="preserve"> 1990</t>
    </r>
  </si>
  <si>
    <t>Reinfjord</t>
  </si>
  <si>
    <t>wh + dn → (olv)-px → px → gb</t>
  </si>
  <si>
    <t>gbn, sd</t>
  </si>
  <si>
    <t>olv + cr → cpx</t>
  </si>
  <si>
    <t>0.23% Ni, 0.14% Cu, 0.72 g/t PGE @ 5 m</t>
  </si>
  <si>
    <t>Rognsund</t>
  </si>
  <si>
    <t>Skoganvárre</t>
  </si>
  <si>
    <t>px + prd → gb + mgb</t>
  </si>
  <si>
    <t>82-77</t>
  </si>
  <si>
    <t>&lt; 52 ppb Pt, 34 ppb Pd, 38 ppb Au, grab sample</t>
  </si>
  <si>
    <t>Chilas</t>
  </si>
  <si>
    <t>Pakistan</t>
  </si>
  <si>
    <t>Kohistan Terrane</t>
  </si>
  <si>
    <t>&lt; 12,000</t>
  </si>
  <si>
    <t>85.73 ± 0.15</t>
  </si>
  <si>
    <t>dn + wh + lz → tc + pgn → gbn + an → gb</t>
  </si>
  <si>
    <t>amph</t>
  </si>
  <si>
    <t>83-75</t>
  </si>
  <si>
    <t>74-44</t>
  </si>
  <si>
    <r>
      <t xml:space="preserve">Mikoshiba </t>
    </r>
    <r>
      <rPr>
        <i/>
        <sz val="10"/>
        <color theme="1"/>
        <rFont val="Times New Roman"/>
        <family val="1"/>
      </rPr>
      <t>et al.</t>
    </r>
    <r>
      <rPr>
        <sz val="10"/>
        <color theme="1"/>
        <rFont val="Times New Roman"/>
        <family val="1"/>
      </rPr>
      <t xml:space="preserve"> 1999; Schaltegger et al. 2002; Takahashi </t>
    </r>
    <r>
      <rPr>
        <i/>
        <sz val="10"/>
        <color theme="1"/>
        <rFont val="Times New Roman"/>
        <family val="1"/>
      </rPr>
      <t>et al.</t>
    </r>
    <r>
      <rPr>
        <sz val="10"/>
        <color theme="1"/>
        <rFont val="Times New Roman"/>
        <family val="1"/>
      </rPr>
      <t xml:space="preserve"> 2007</t>
    </r>
  </si>
  <si>
    <t>Jijal</t>
  </si>
  <si>
    <t>91.0 ± 6.3</t>
  </si>
  <si>
    <t>dn → wr → wb → px → gb → lgb</t>
  </si>
  <si>
    <t>92-89</t>
  </si>
  <si>
    <t>90-72</t>
  </si>
  <si>
    <t>49-34</t>
  </si>
  <si>
    <t>dn, px, hzn gb</t>
  </si>
  <si>
    <t>&lt; 0.42% Cu, &lt; 0.34% Ni, &lt; 3 ppm Pt+Pd+Au, grab samples</t>
  </si>
  <si>
    <r>
      <t xml:space="preserve">Jan &amp; Howie 1980; Miller </t>
    </r>
    <r>
      <rPr>
        <i/>
        <sz val="10"/>
        <color theme="1"/>
        <rFont val="Times New Roman"/>
        <family val="1"/>
      </rPr>
      <t>et al.</t>
    </r>
    <r>
      <rPr>
        <sz val="10"/>
        <color theme="1"/>
        <rFont val="Times New Roman"/>
        <family val="1"/>
      </rPr>
      <t xml:space="preserve"> 1991; Schaltegger </t>
    </r>
    <r>
      <rPr>
        <i/>
        <sz val="10"/>
        <color theme="1"/>
        <rFont val="Times New Roman"/>
        <family val="1"/>
      </rPr>
      <t>et al.</t>
    </r>
    <r>
      <rPr>
        <sz val="10"/>
        <color theme="1"/>
        <rFont val="Times New Roman"/>
        <family val="1"/>
      </rPr>
      <t xml:space="preserve"> 2002; Dhuime </t>
    </r>
    <r>
      <rPr>
        <i/>
        <sz val="10"/>
        <color theme="1"/>
        <rFont val="Times New Roman"/>
        <family val="1"/>
      </rPr>
      <t>et al.</t>
    </r>
    <r>
      <rPr>
        <sz val="10"/>
        <color theme="1"/>
        <rFont val="Times New Roman"/>
        <family val="1"/>
      </rPr>
      <t xml:space="preserve"> 2007</t>
    </r>
  </si>
  <si>
    <t>Beja</t>
  </si>
  <si>
    <t>Portugal</t>
  </si>
  <si>
    <t>Ossa-Morena Zone</t>
  </si>
  <si>
    <t>342 ± 9</t>
  </si>
  <si>
    <t>tc + ogb + onr → px + wb → gb → di</t>
  </si>
  <si>
    <t>88-54</t>
  </si>
  <si>
    <t>63-34</t>
  </si>
  <si>
    <r>
      <t xml:space="preserve">Jesus </t>
    </r>
    <r>
      <rPr>
        <i/>
        <sz val="10"/>
        <color theme="1"/>
        <rFont val="Times New Roman"/>
        <family val="1"/>
      </rPr>
      <t>et al.</t>
    </r>
    <r>
      <rPr>
        <sz val="10"/>
        <color theme="1"/>
        <rFont val="Times New Roman"/>
        <family val="1"/>
      </rPr>
      <t xml:space="preserve"> 2003; 2007; 2016</t>
    </r>
  </si>
  <si>
    <t>lens/pods</t>
  </si>
  <si>
    <t xml:space="preserve">tc, ogb </t>
  </si>
  <si>
    <t>0.00005 each</t>
  </si>
  <si>
    <r>
      <t>&lt; 10.05% TiO</t>
    </r>
    <r>
      <rPr>
        <vertAlign val="subscript"/>
        <sz val="10"/>
        <color theme="1"/>
        <rFont val="Times New Roman"/>
        <family val="1"/>
      </rPr>
      <t>2</t>
    </r>
    <r>
      <rPr>
        <sz val="10"/>
        <color theme="1"/>
        <rFont val="Times New Roman"/>
        <family val="1"/>
      </rPr>
      <t>, &lt; 0.99%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</si>
  <si>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t>Annensky</t>
  </si>
  <si>
    <t>Russia</t>
  </si>
  <si>
    <r>
      <t xml:space="preserve">Chernyshov </t>
    </r>
    <r>
      <rPr>
        <i/>
        <sz val="10"/>
        <color theme="1"/>
        <rFont val="Times New Roman"/>
        <family val="1"/>
      </rPr>
      <t>et al.</t>
    </r>
    <r>
      <rPr>
        <sz val="10"/>
        <color theme="1"/>
        <rFont val="Times New Roman"/>
        <family val="1"/>
      </rPr>
      <t xml:space="preserve"> 2017</t>
    </r>
  </si>
  <si>
    <t>Argydzhek</t>
  </si>
  <si>
    <t>px → an → gb</t>
  </si>
  <si>
    <t>Starostin &amp; Sorokhtin 2011; Gordienko &amp; Metelkin 2016</t>
  </si>
  <si>
    <t>Artyukhovsky</t>
  </si>
  <si>
    <t>490 ± 11.8</t>
  </si>
  <si>
    <t>sds, sh</t>
  </si>
  <si>
    <r>
      <t xml:space="preserve">Cherkasova </t>
    </r>
    <r>
      <rPr>
        <i/>
        <sz val="10"/>
        <color theme="1"/>
        <rFont val="Times New Roman"/>
        <family val="1"/>
      </rPr>
      <t>et al.</t>
    </r>
    <r>
      <rPr>
        <sz val="10"/>
        <color theme="1"/>
        <rFont val="Times New Roman"/>
        <family val="1"/>
      </rPr>
      <t xml:space="preserve"> 2015; Yakich </t>
    </r>
    <r>
      <rPr>
        <i/>
        <sz val="10"/>
        <color theme="1"/>
        <rFont val="Times New Roman"/>
        <family val="1"/>
      </rPr>
      <t>et al.</t>
    </r>
    <r>
      <rPr>
        <sz val="10"/>
        <color theme="1"/>
        <rFont val="Times New Roman"/>
        <family val="1"/>
      </rPr>
      <t xml:space="preserve"> 2020</t>
    </r>
  </si>
  <si>
    <t>Astakhovsky</t>
  </si>
  <si>
    <t>Starostin &amp; Sorokhtin 2011</t>
  </si>
  <si>
    <t>Azartov</t>
  </si>
  <si>
    <t>sch, grn</t>
  </si>
  <si>
    <r>
      <t xml:space="preserve">Vladimirov </t>
    </r>
    <r>
      <rPr>
        <i/>
        <sz val="10"/>
        <color theme="1"/>
        <rFont val="Times New Roman"/>
        <family val="1"/>
      </rPr>
      <t>et al.</t>
    </r>
    <r>
      <rPr>
        <sz val="10"/>
        <color theme="1"/>
        <rFont val="Times New Roman"/>
        <family val="1"/>
      </rPr>
      <t xml:space="preserve"> 2013</t>
    </r>
  </si>
  <si>
    <t>Khomich &amp; Boriskina 2011</t>
  </si>
  <si>
    <t>prd → tc → gbn</t>
  </si>
  <si>
    <t>98-88</t>
  </si>
  <si>
    <t>809.2 ± 5.9</t>
  </si>
  <si>
    <r>
      <t xml:space="preserve">Orsoev </t>
    </r>
    <r>
      <rPr>
        <i/>
        <sz val="10"/>
        <color theme="1"/>
        <rFont val="Times New Roman"/>
        <family val="1"/>
      </rPr>
      <t>et al.</t>
    </r>
    <r>
      <rPr>
        <sz val="10"/>
        <color theme="1"/>
        <rFont val="Times New Roman"/>
        <family val="1"/>
      </rPr>
      <t xml:space="preserve"> 2015</t>
    </r>
  </si>
  <si>
    <t>Burlaksky (Burlakski)</t>
  </si>
  <si>
    <t>wh → px + prd → gb</t>
  </si>
  <si>
    <t>80-63</t>
  </si>
  <si>
    <t>56-46</t>
  </si>
  <si>
    <t>57-55</t>
  </si>
  <si>
    <t>Bulka</t>
  </si>
  <si>
    <t>465 ± 5</t>
  </si>
  <si>
    <t>dn + tc → ogb → gb + lgb + an</t>
  </si>
  <si>
    <t xml:space="preserve">sst, st </t>
  </si>
  <si>
    <t>olv → plg → cpx → opx → am + ox</t>
  </si>
  <si>
    <t>78-72</t>
  </si>
  <si>
    <t>76-65</t>
  </si>
  <si>
    <t>42-40</t>
  </si>
  <si>
    <t>94-56</t>
  </si>
  <si>
    <t>86-78</t>
  </si>
  <si>
    <t>82-59</t>
  </si>
  <si>
    <t>81-26</t>
  </si>
  <si>
    <t>Main Cr Hoizon</t>
  </si>
  <si>
    <r>
      <t>12-30% Cr</t>
    </r>
    <r>
      <rPr>
        <vertAlign val="subscript"/>
        <sz val="10"/>
        <color theme="1"/>
        <rFont val="Times New Roman"/>
        <family val="1"/>
      </rPr>
      <t>2</t>
    </r>
    <r>
      <rPr>
        <sz val="10"/>
        <color theme="1"/>
        <rFont val="Times New Roman"/>
        <family val="1"/>
      </rPr>
      <t>O</t>
    </r>
    <r>
      <rPr>
        <vertAlign val="subscript"/>
        <sz val="10"/>
        <color theme="1"/>
        <rFont val="Times New Roman"/>
        <family val="1"/>
      </rPr>
      <t>3</t>
    </r>
  </si>
  <si>
    <t>Bychkovsky</t>
  </si>
  <si>
    <t>Chad</t>
  </si>
  <si>
    <t>Chineysky</t>
  </si>
  <si>
    <t>1858 ± 17</t>
  </si>
  <si>
    <t>gb + an → mgb + mgn → di</t>
  </si>
  <si>
    <t>cpx → plg → ox → opx</t>
  </si>
  <si>
    <t>77-73</t>
  </si>
  <si>
    <t>68-53</t>
  </si>
  <si>
    <t>42-37</t>
  </si>
  <si>
    <t>60-47</t>
  </si>
  <si>
    <t>Ds/Veins</t>
  </si>
  <si>
    <t>&lt; 1.3% Cu, &lt; 0.45 ppm Pt, &lt; 2 ppm Pd, &lt; 0.32 ppm Au</t>
  </si>
  <si>
    <r>
      <t xml:space="preserve">Tolstykh 2008; Gongalsky </t>
    </r>
    <r>
      <rPr>
        <i/>
        <sz val="10"/>
        <color theme="1"/>
        <rFont val="Times New Roman"/>
        <family val="1"/>
      </rPr>
      <t>et al.</t>
    </r>
    <r>
      <rPr>
        <sz val="10"/>
        <color theme="1"/>
        <rFont val="Times New Roman"/>
        <family val="1"/>
      </rPr>
      <t xml:space="preserve"> 2016</t>
    </r>
  </si>
  <si>
    <t>Kontatovy</t>
  </si>
  <si>
    <t>&lt; 0.26% Ni, &lt; 12.5% Cu, &lt; 72 ppm Pt, &lt; 255 ppm Pd, grab sample</t>
  </si>
  <si>
    <t>Magnitny</t>
  </si>
  <si>
    <r>
      <t>11-18% TiO</t>
    </r>
    <r>
      <rPr>
        <vertAlign val="subscript"/>
        <sz val="10"/>
        <color theme="1"/>
        <rFont val="Times New Roman"/>
        <family val="1"/>
      </rPr>
      <t>2</t>
    </r>
    <r>
      <rPr>
        <sz val="10"/>
        <color theme="1"/>
        <rFont val="Times New Roman"/>
        <family val="1"/>
      </rPr>
      <t>; 0.49%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</si>
  <si>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t>Etyrko</t>
  </si>
  <si>
    <t>543-552</t>
  </si>
  <si>
    <t>dn + cr → wh → px → gb</t>
  </si>
  <si>
    <t>(Yoko/Ioko-)Dovyren (Dovirensky)</t>
  </si>
  <si>
    <t>I-LIP</t>
  </si>
  <si>
    <t>728.4 ± 3.4</t>
  </si>
  <si>
    <t>dn → tc → ogb + gb → gbn</t>
  </si>
  <si>
    <t>14.5^%</t>
  </si>
  <si>
    <t>89-73</t>
  </si>
  <si>
    <t>80-56</t>
  </si>
  <si>
    <t>85-51</t>
  </si>
  <si>
    <t>0.14% Ni, 0.02% Cu</t>
  </si>
  <si>
    <r>
      <t xml:space="preserve">Bolikhovskaya </t>
    </r>
    <r>
      <rPr>
        <i/>
        <sz val="10"/>
        <color theme="1"/>
        <rFont val="Times New Roman"/>
        <family val="1"/>
      </rPr>
      <t xml:space="preserve"> et al.</t>
    </r>
    <r>
      <rPr>
        <sz val="10"/>
        <color theme="1"/>
        <rFont val="Times New Roman"/>
        <family val="1"/>
      </rPr>
      <t xml:space="preserve"> 2007; Ariskin </t>
    </r>
    <r>
      <rPr>
        <i/>
        <sz val="10"/>
        <color theme="1"/>
        <rFont val="Times New Roman"/>
        <family val="1"/>
      </rPr>
      <t>et al.</t>
    </r>
    <r>
      <rPr>
        <sz val="10"/>
        <color theme="1"/>
        <rFont val="Times New Roman"/>
        <family val="1"/>
      </rPr>
      <t xml:space="preserve"> 2009; 2013; 2016</t>
    </r>
  </si>
  <si>
    <t>Dukuk</t>
  </si>
  <si>
    <t>Kamchatka Peninsula</t>
  </si>
  <si>
    <t>53.6 ± 2</t>
  </si>
  <si>
    <t>prd → nr + gbn</t>
  </si>
  <si>
    <t>sh</t>
  </si>
  <si>
    <t>80-66</t>
  </si>
  <si>
    <t>74-66</t>
  </si>
  <si>
    <t>41-40</t>
  </si>
  <si>
    <t>86-59</t>
  </si>
  <si>
    <r>
      <t xml:space="preserve">Konnikov </t>
    </r>
    <r>
      <rPr>
        <i/>
        <sz val="10"/>
        <color theme="1"/>
        <rFont val="Times New Roman"/>
        <family val="1"/>
      </rPr>
      <t>et al.</t>
    </r>
    <r>
      <rPr>
        <sz val="10"/>
        <color theme="1"/>
        <rFont val="Times New Roman"/>
        <family val="1"/>
      </rPr>
      <t xml:space="preserve"> 2010</t>
    </r>
  </si>
  <si>
    <t>Elansky</t>
  </si>
  <si>
    <t>Elinsky</t>
  </si>
  <si>
    <t>Epilchik (3 bodies)</t>
  </si>
  <si>
    <t>Koryak-Kamchatka Platinum Belt</t>
  </si>
  <si>
    <t>Placer</t>
  </si>
  <si>
    <t>placer</t>
  </si>
  <si>
    <t>Fedorova Tundra</t>
  </si>
  <si>
    <t>gbn → nr → px → gbn → gb + mgb → (olv)-gbn + an</t>
  </si>
  <si>
    <t>66-60</t>
  </si>
  <si>
    <t>82-55</t>
  </si>
  <si>
    <t>89-48</t>
  </si>
  <si>
    <t>Federov</t>
  </si>
  <si>
    <t>gbn, nr</t>
  </si>
  <si>
    <t>&lt; 2 ppm Pt+Pd + Au @ &lt; 4 m</t>
  </si>
  <si>
    <t>Golumbei</t>
  </si>
  <si>
    <t>East Siberian Metallogenic Province / Siberian</t>
  </si>
  <si>
    <r>
      <t xml:space="preserve">Polyakov </t>
    </r>
    <r>
      <rPr>
        <i/>
        <sz val="10"/>
        <color theme="1"/>
        <rFont val="Times New Roman"/>
        <family val="1"/>
      </rPr>
      <t>et al.</t>
    </r>
    <r>
      <rPr>
        <sz val="10"/>
        <color theme="1"/>
        <rFont val="Times New Roman"/>
        <family val="1"/>
      </rPr>
      <t xml:space="preserve"> 2013</t>
    </r>
  </si>
  <si>
    <t>Ikoretsky</t>
  </si>
  <si>
    <t>Il'Deus</t>
  </si>
  <si>
    <t>Imandra (Imandrovsky)</t>
  </si>
  <si>
    <t>2441 ± 2</t>
  </si>
  <si>
    <t>px + cr → nr → gbn → gb → di → gph</t>
  </si>
  <si>
    <t>amph, gn</t>
  </si>
  <si>
    <t>opx + cr → plg → cpx → ox → ap →ksp</t>
  </si>
  <si>
    <t>Imandra</t>
  </si>
  <si>
    <t>Kachkanar</t>
  </si>
  <si>
    <t>93-85</t>
  </si>
  <si>
    <t>cr, dn</t>
  </si>
  <si>
    <r>
      <t xml:space="preserve">Dodin </t>
    </r>
    <r>
      <rPr>
        <i/>
        <sz val="10"/>
        <color theme="1"/>
        <rFont val="Times New Roman"/>
        <family val="1"/>
      </rPr>
      <t>et al.</t>
    </r>
    <r>
      <rPr>
        <sz val="10"/>
        <color theme="1"/>
        <rFont val="Times New Roman"/>
        <family val="1"/>
      </rPr>
      <t xml:space="preserve"> 2003</t>
    </r>
  </si>
  <si>
    <t>Kaigadat</t>
  </si>
  <si>
    <r>
      <t xml:space="preserve">Podlipsky &amp; Krivenko 2001; Nesterenko </t>
    </r>
    <r>
      <rPr>
        <i/>
        <sz val="10"/>
        <color theme="1"/>
        <rFont val="Times New Roman"/>
        <family val="1"/>
      </rPr>
      <t>et al.</t>
    </r>
    <r>
      <rPr>
        <sz val="10"/>
        <color theme="1"/>
        <rFont val="Times New Roman"/>
        <family val="1"/>
      </rPr>
      <t xml:space="preserve"> 2019</t>
    </r>
  </si>
  <si>
    <t>Kharaelakh</t>
  </si>
  <si>
    <t>0.07 (average)</t>
  </si>
  <si>
    <t>251.71 ± 0.1</t>
  </si>
  <si>
    <t>gb → ogb + gb → lgb</t>
  </si>
  <si>
    <t>dlm, evp</t>
  </si>
  <si>
    <r>
      <t xml:space="preserve">ol → plg </t>
    </r>
    <r>
      <rPr>
        <b/>
        <sz val="10"/>
        <color theme="1"/>
        <rFont val="Times New Roman"/>
        <family val="1"/>
      </rPr>
      <t xml:space="preserve">→ </t>
    </r>
    <r>
      <rPr>
        <sz val="10"/>
        <color theme="1"/>
        <rFont val="Times New Roman"/>
        <family val="1"/>
      </rPr>
      <t>cpx → opx</t>
    </r>
  </si>
  <si>
    <t>81-78</t>
  </si>
  <si>
    <t>Oktyabrskoye</t>
  </si>
  <si>
    <t>7.74% Cu</t>
  </si>
  <si>
    <r>
      <t xml:space="preserve">Naldrett 2004; Malitch </t>
    </r>
    <r>
      <rPr>
        <i/>
        <sz val="10"/>
        <color theme="1"/>
        <rFont val="Times New Roman"/>
        <family val="1"/>
      </rPr>
      <t>et al.</t>
    </r>
    <r>
      <rPr>
        <sz val="10"/>
        <color theme="1"/>
        <rFont val="Times New Roman"/>
        <family val="1"/>
      </rPr>
      <t xml:space="preserve"> 2010; Burgess &amp; Bowring 2015; Schoneveld </t>
    </r>
    <r>
      <rPr>
        <i/>
        <sz val="10"/>
        <color theme="1"/>
        <rFont val="Times New Roman"/>
        <family val="1"/>
      </rPr>
      <t>et al.</t>
    </r>
    <r>
      <rPr>
        <sz val="10"/>
        <color theme="1"/>
        <rFont val="Times New Roman"/>
        <family val="1"/>
      </rPr>
      <t xml:space="preserve"> 2020</t>
    </r>
  </si>
  <si>
    <t>Kharlovo</t>
  </si>
  <si>
    <t>Altay Mountains</t>
  </si>
  <si>
    <t>Khibina</t>
  </si>
  <si>
    <t>layered nph syn</t>
  </si>
  <si>
    <r>
      <rPr>
        <sz val="10"/>
        <color theme="0"/>
        <rFont val="Times New Roman"/>
        <family val="1"/>
      </rPr>
      <t>9</t>
    </r>
    <r>
      <rPr>
        <sz val="10"/>
        <color theme="1"/>
        <rFont val="Times New Roman"/>
        <family val="1"/>
      </rPr>
      <t>4-1</t>
    </r>
  </si>
  <si>
    <t>P-REE</t>
  </si>
  <si>
    <t>nph syn</t>
  </si>
  <si>
    <r>
      <t>10-20% P</t>
    </r>
    <r>
      <rPr>
        <vertAlign val="subscript"/>
        <sz val="10"/>
        <color theme="1"/>
        <rFont val="Times New Roman"/>
        <family val="1"/>
      </rPr>
      <t>2</t>
    </r>
    <r>
      <rPr>
        <sz val="10"/>
        <color theme="1"/>
        <rFont val="Times New Roman"/>
        <family val="1"/>
      </rPr>
      <t>O</t>
    </r>
    <r>
      <rPr>
        <vertAlign val="subscript"/>
        <sz val="10"/>
        <color theme="1"/>
        <rFont val="Times New Roman"/>
        <family val="1"/>
      </rPr>
      <t>5</t>
    </r>
    <r>
      <rPr>
        <sz val="10"/>
        <color theme="1"/>
        <rFont val="Times New Roman"/>
        <family val="1"/>
      </rPr>
      <t>, 8,891 ppm REE</t>
    </r>
    <r>
      <rPr>
        <vertAlign val="subscript"/>
        <sz val="10"/>
        <color theme="1"/>
        <rFont val="Times New Roman"/>
        <family val="1"/>
      </rPr>
      <t>2</t>
    </r>
    <r>
      <rPr>
        <sz val="10"/>
        <color theme="1"/>
        <rFont val="Times New Roman"/>
        <family val="1"/>
      </rPr>
      <t>O</t>
    </r>
    <r>
      <rPr>
        <vertAlign val="subscript"/>
        <sz val="10"/>
        <color theme="1"/>
        <rFont val="Times New Roman"/>
        <family val="1"/>
      </rPr>
      <t>3</t>
    </r>
  </si>
  <si>
    <r>
      <t xml:space="preserve">Kramm &amp; Kogarko 1994; Kogarko </t>
    </r>
    <r>
      <rPr>
        <i/>
        <sz val="10"/>
        <color theme="1"/>
        <rFont val="Times New Roman"/>
        <family val="1"/>
      </rPr>
      <t>et al.</t>
    </r>
    <r>
      <rPr>
        <sz val="10"/>
        <color theme="1"/>
        <rFont val="Times New Roman"/>
        <family val="1"/>
      </rPr>
      <t xml:space="preserve"> 2010</t>
    </r>
  </si>
  <si>
    <t>Kingash</t>
  </si>
  <si>
    <t>wh</t>
  </si>
  <si>
    <t>Kivakka (Oulanka Complex)</t>
  </si>
  <si>
    <t>prd → nr → gbn + gb</t>
  </si>
  <si>
    <t>84-83</t>
  </si>
  <si>
    <t>43-39</t>
  </si>
  <si>
    <t>81-75</t>
  </si>
  <si>
    <t>Critical Horizon</t>
  </si>
  <si>
    <t>&lt; 0.2% Cu, &lt; 0.13% Ni, grab sample</t>
  </si>
  <si>
    <t>Kiy Island</t>
  </si>
  <si>
    <t>Kobez</t>
  </si>
  <si>
    <t>Kolvitsa</t>
  </si>
  <si>
    <t>two ellipses</t>
  </si>
  <si>
    <t>2448 ± 5</t>
  </si>
  <si>
    <t>gb + gbn → lgb  an</t>
  </si>
  <si>
    <t>81-66</t>
  </si>
  <si>
    <t>88-37</t>
  </si>
  <si>
    <r>
      <t xml:space="preserve">Ecke 2004; Steshenkoatal </t>
    </r>
    <r>
      <rPr>
        <i/>
        <sz val="10"/>
        <color theme="1"/>
        <rFont val="Times New Roman"/>
        <family val="1"/>
      </rPr>
      <t>et al.</t>
    </r>
    <r>
      <rPr>
        <sz val="10"/>
        <color theme="1"/>
        <rFont val="Times New Roman"/>
        <family val="1"/>
      </rPr>
      <t xml:space="preserve"> 2020</t>
    </r>
  </si>
  <si>
    <t>dn + prd → px → cpx → di + gb</t>
  </si>
  <si>
    <t>Konor</t>
  </si>
  <si>
    <t>5 (t)</t>
  </si>
  <si>
    <t>Kopansky</t>
  </si>
  <si>
    <r>
      <t xml:space="preserve">Shagalov </t>
    </r>
    <r>
      <rPr>
        <i/>
        <sz val="10"/>
        <color theme="1"/>
        <rFont val="Times New Roman"/>
        <family val="1"/>
      </rPr>
      <t>et al.</t>
    </r>
    <r>
      <rPr>
        <sz val="10"/>
        <color theme="1"/>
        <rFont val="Times New Roman"/>
        <family val="1"/>
      </rPr>
      <t xml:space="preserve"> 2021</t>
    </r>
  </si>
  <si>
    <t>Koulumaoiva</t>
  </si>
  <si>
    <t>2464 ± 34</t>
  </si>
  <si>
    <t>Kuchesh</t>
  </si>
  <si>
    <t>Kumba</t>
  </si>
  <si>
    <t>561 ± 28</t>
  </si>
  <si>
    <t>Kusinsky</t>
  </si>
  <si>
    <t>Kuvalorog(sky)</t>
  </si>
  <si>
    <t>85-80</t>
  </si>
  <si>
    <t>58-46</t>
  </si>
  <si>
    <r>
      <t xml:space="preserve">Konnikov </t>
    </r>
    <r>
      <rPr>
        <i/>
        <sz val="10"/>
        <color theme="1"/>
        <rFont val="Times New Roman"/>
        <family val="1"/>
      </rPr>
      <t>et al.</t>
    </r>
    <r>
      <rPr>
        <sz val="10"/>
        <color theme="1"/>
        <rFont val="Times New Roman"/>
        <family val="1"/>
      </rPr>
      <t xml:space="preserve"> 2006; 2009</t>
    </r>
  </si>
  <si>
    <t>Kytlym</t>
  </si>
  <si>
    <t>Lipov Kust (Pioneer)</t>
  </si>
  <si>
    <t>248 ± 1</t>
  </si>
  <si>
    <t>Lukinda</t>
  </si>
  <si>
    <t>251 ± 15</t>
  </si>
  <si>
    <t>dn → tc → gb → an</t>
  </si>
  <si>
    <t>Lukkulaisvaara (Oulanka Complex)</t>
  </si>
  <si>
    <t>prd → px → nr → gbn → gb + lgb</t>
  </si>
  <si>
    <t>12-13%</t>
  </si>
  <si>
    <t>68-59</t>
  </si>
  <si>
    <t>Nadezhda</t>
  </si>
  <si>
    <t>1.77 ppm Pt, 7.96 ppm Pd @ 1 m</t>
  </si>
  <si>
    <t>Lysogorsk</t>
  </si>
  <si>
    <t>Maloatalyk</t>
  </si>
  <si>
    <t>Malyi Zadoi</t>
  </si>
  <si>
    <t>Mamonsky</t>
  </si>
  <si>
    <t>Marinkin</t>
  </si>
  <si>
    <t>835 ± 12</t>
  </si>
  <si>
    <t>94-70</t>
  </si>
  <si>
    <t>0.6% Ni, 0.15% Cu, grab sample</t>
  </si>
  <si>
    <t>643 ± 31</t>
  </si>
  <si>
    <t>wb → gb</t>
  </si>
  <si>
    <r>
      <t xml:space="preserve">Buchko </t>
    </r>
    <r>
      <rPr>
        <i/>
        <sz val="10"/>
        <color theme="1"/>
        <rFont val="Times New Roman"/>
        <family val="1"/>
      </rPr>
      <t>et al.</t>
    </r>
    <r>
      <rPr>
        <sz val="10"/>
        <color theme="1"/>
        <rFont val="Times New Roman"/>
        <family val="1"/>
      </rPr>
      <t xml:space="preserve"> 2010; Khomich &amp; Boriskina 2011</t>
    </r>
  </si>
  <si>
    <t>Matkalsky</t>
  </si>
  <si>
    <t>Mazhalyk</t>
  </si>
  <si>
    <t>524 ± 9</t>
  </si>
  <si>
    <t>tc → an + gb</t>
  </si>
  <si>
    <t>Medvedevsky</t>
  </si>
  <si>
    <t>Meteshikha</t>
  </si>
  <si>
    <t>prd + cpx → gbn → gb</t>
  </si>
  <si>
    <t>Mokhovskoy</t>
  </si>
  <si>
    <t>Monchegorsk Complex</t>
  </si>
  <si>
    <t>65 (Monchepluton)</t>
  </si>
  <si>
    <t>irregular (two bodies)</t>
  </si>
  <si>
    <t xml:space="preserve">dn + hz + prd → px → (olv)-nr </t>
  </si>
  <si>
    <t>5-8%</t>
  </si>
  <si>
    <t>51-48</t>
  </si>
  <si>
    <t>77-47</t>
  </si>
  <si>
    <t>Sopcha and Vuruchuaivench reefs</t>
  </si>
  <si>
    <t>0.6 ppm Pt, 1.1 ppm Pd</t>
  </si>
  <si>
    <t>Mt Generalskaya</t>
  </si>
  <si>
    <t>(olv)-gbn + nr + prd → gb → lgb +an</t>
  </si>
  <si>
    <t>gb, gbn</t>
  </si>
  <si>
    <r>
      <t xml:space="preserve">Barkov </t>
    </r>
    <r>
      <rPr>
        <i/>
        <sz val="10"/>
        <color theme="1"/>
        <rFont val="Times New Roman"/>
        <family val="1"/>
      </rPr>
      <t>et al.</t>
    </r>
    <r>
      <rPr>
        <sz val="10"/>
        <color theme="1"/>
        <rFont val="Times New Roman"/>
        <family val="1"/>
      </rPr>
      <t xml:space="preserve"> 1999; Bayanova </t>
    </r>
    <r>
      <rPr>
        <i/>
        <sz val="10"/>
        <color theme="1"/>
        <rFont val="Times New Roman"/>
        <family val="1"/>
      </rPr>
      <t>et al.</t>
    </r>
    <r>
      <rPr>
        <sz val="10"/>
        <color theme="1"/>
        <rFont val="Times New Roman"/>
        <family val="1"/>
      </rPr>
      <t xml:space="preserve"> 2009</t>
    </r>
  </si>
  <si>
    <t>Nizny Tagil</t>
  </si>
  <si>
    <t>&gt; 10</t>
  </si>
  <si>
    <t>dn + wh + cr → cpx</t>
  </si>
  <si>
    <t>&lt; 40 ppb Pt+Pd, grab sample</t>
  </si>
  <si>
    <r>
      <t xml:space="preserve">Anikina </t>
    </r>
    <r>
      <rPr>
        <i/>
        <sz val="10"/>
        <color theme="1"/>
        <rFont val="Times New Roman"/>
        <family val="1"/>
      </rPr>
      <t>et al.</t>
    </r>
    <r>
      <rPr>
        <sz val="10"/>
        <color theme="1"/>
        <rFont val="Times New Roman"/>
        <family val="1"/>
      </rPr>
      <t xml:space="preserve"> 2014; Tessalina </t>
    </r>
    <r>
      <rPr>
        <i/>
        <sz val="10"/>
        <color theme="1"/>
        <rFont val="Times New Roman"/>
        <family val="1"/>
      </rPr>
      <t>et al.</t>
    </r>
    <r>
      <rPr>
        <sz val="10"/>
        <color theme="1"/>
        <rFont val="Times New Roman"/>
        <family val="1"/>
      </rPr>
      <t xml:space="preserve"> 2016</t>
    </r>
  </si>
  <si>
    <t>Noril'sk 1</t>
  </si>
  <si>
    <t>251.81 ± 0.07</t>
  </si>
  <si>
    <t>81-74</t>
  </si>
  <si>
    <t>0.34% Ni, 0.48% Cu, 5.98 g/t PGE</t>
  </si>
  <si>
    <t>Nurali</t>
  </si>
  <si>
    <t>Main Ural Fault</t>
  </si>
  <si>
    <t>lz + hz → dn + wh → gb + di</t>
  </si>
  <si>
    <t>srp</t>
  </si>
  <si>
    <t>Pados-Tundra</t>
  </si>
  <si>
    <t>dn + hz → opx → gb</t>
  </si>
  <si>
    <t>91-85</t>
  </si>
  <si>
    <t>Showing (4 chromite horizons)</t>
  </si>
  <si>
    <t xml:space="preserve">1.1% Cr, grab sample </t>
  </si>
  <si>
    <t>Panski Tundra</t>
  </si>
  <si>
    <t>Panski</t>
  </si>
  <si>
    <t>&gt; 1 ppm Pt+Pd+Au @ 35 m</t>
  </si>
  <si>
    <t>Pavda</t>
  </si>
  <si>
    <r>
      <t xml:space="preserve">Augé </t>
    </r>
    <r>
      <rPr>
        <i/>
        <sz val="10"/>
        <rFont val="Times New Roman"/>
        <family val="1"/>
      </rPr>
      <t>et al.</t>
    </r>
    <r>
      <rPr>
        <sz val="10"/>
        <rFont val="Times New Roman"/>
        <family val="1"/>
      </rPr>
      <t xml:space="preserve"> 2005</t>
    </r>
  </si>
  <si>
    <t>Peskovatsky</t>
  </si>
  <si>
    <r>
      <t xml:space="preserve">Chernyshov </t>
    </r>
    <r>
      <rPr>
        <i/>
        <sz val="10"/>
        <rFont val="Times New Roman"/>
        <family val="1"/>
      </rPr>
      <t>et al.</t>
    </r>
    <r>
      <rPr>
        <sz val="10"/>
        <rFont val="Times New Roman"/>
        <family val="1"/>
      </rPr>
      <t xml:space="preserve"> 2017</t>
    </r>
  </si>
  <si>
    <t>wb + prd → gb</t>
  </si>
  <si>
    <t>PO-LIP</t>
  </si>
  <si>
    <t>36 (Pechenga)</t>
  </si>
  <si>
    <t>1% Ni, 0.4% Cu</t>
  </si>
  <si>
    <t>Podkolodnovsky</t>
  </si>
  <si>
    <t>Pravotarlashkin</t>
  </si>
  <si>
    <t>Pyrshin</t>
  </si>
  <si>
    <t>2452 ± 7</t>
  </si>
  <si>
    <t>gb + gbn → lgb + an</t>
  </si>
  <si>
    <t>Ruiga</t>
  </si>
  <si>
    <t>2390 ± 50</t>
  </si>
  <si>
    <t>nr + prd + gb → nr + gbn → gb</t>
  </si>
  <si>
    <t>olv + opx + cpx (+cr) → plg → qtz + bt</t>
  </si>
  <si>
    <t>86-75</t>
  </si>
  <si>
    <t>78-77</t>
  </si>
  <si>
    <t>52-51</t>
  </si>
  <si>
    <r>
      <t xml:space="preserve">Kulikov </t>
    </r>
    <r>
      <rPr>
        <i/>
        <sz val="10"/>
        <color theme="1"/>
        <rFont val="Times New Roman"/>
        <family val="1"/>
      </rPr>
      <t>et al.</t>
    </r>
    <r>
      <rPr>
        <sz val="10"/>
        <color theme="1"/>
        <rFont val="Times New Roman"/>
        <family val="1"/>
      </rPr>
      <t xml:space="preserve"> 2008</t>
    </r>
  </si>
  <si>
    <t>Sarany (N &amp; S)</t>
  </si>
  <si>
    <t>1756 ± 12</t>
  </si>
  <si>
    <t>dn → gb</t>
  </si>
  <si>
    <t>Sarany</t>
  </si>
  <si>
    <t>Laayers</t>
  </si>
  <si>
    <r>
      <t xml:space="preserve">Krasnobaeva </t>
    </r>
    <r>
      <rPr>
        <i/>
        <sz val="10"/>
        <color theme="1"/>
        <rFont val="Times New Roman"/>
        <family val="1"/>
      </rPr>
      <t>et al.</t>
    </r>
    <r>
      <rPr>
        <sz val="10"/>
        <color theme="1"/>
        <rFont val="Times New Roman"/>
        <family val="1"/>
      </rPr>
      <t xml:space="preserve"> 2013; Sustavov </t>
    </r>
    <r>
      <rPr>
        <i/>
        <sz val="10"/>
        <color theme="1"/>
        <rFont val="Times New Roman"/>
        <family val="1"/>
      </rPr>
      <t>et al.</t>
    </r>
    <r>
      <rPr>
        <sz val="10"/>
        <color theme="1"/>
        <rFont val="Times New Roman"/>
        <family val="1"/>
      </rPr>
      <t xml:space="preserve"> 2019</t>
    </r>
  </si>
  <si>
    <t>Seglebir</t>
  </si>
  <si>
    <r>
      <t xml:space="preserve">Nesterenko </t>
    </r>
    <r>
      <rPr>
        <i/>
        <sz val="10"/>
        <color theme="1"/>
        <rFont val="Times New Roman"/>
        <family val="1"/>
      </rPr>
      <t>et al.</t>
    </r>
    <r>
      <rPr>
        <sz val="10"/>
        <color theme="1"/>
        <rFont val="Times New Roman"/>
        <family val="1"/>
      </rPr>
      <t xml:space="preserve"> 2019</t>
    </r>
  </si>
  <si>
    <t>Shaman</t>
  </si>
  <si>
    <t>Shiryaevsky</t>
  </si>
  <si>
    <t>Shishovsky</t>
  </si>
  <si>
    <t>Shumikha</t>
  </si>
  <si>
    <t>Srednyaya Ters’</t>
  </si>
  <si>
    <t>1 ppm Pd, 0.6 ppm Pt, grab sample</t>
  </si>
  <si>
    <t>Sukhoi Yar</t>
  </si>
  <si>
    <t>S-LIP</t>
  </si>
  <si>
    <t>Tartai</t>
  </si>
  <si>
    <t>Tolstik</t>
  </si>
  <si>
    <t>gb + gbn → di</t>
  </si>
  <si>
    <t>am, grn</t>
  </si>
  <si>
    <t>Troitsky</t>
  </si>
  <si>
    <t>Tsipringa (Oulanka Complex)</t>
  </si>
  <si>
    <t>2441.3 ± 1.7</t>
  </si>
  <si>
    <r>
      <t xml:space="preserve">Amelin </t>
    </r>
    <r>
      <rPr>
        <i/>
        <sz val="10"/>
        <color theme="1"/>
        <rFont val="Times New Roman"/>
        <family val="1"/>
      </rPr>
      <t>et al.</t>
    </r>
    <r>
      <rPr>
        <sz val="10"/>
        <color theme="1"/>
        <rFont val="Times New Roman"/>
        <family val="1"/>
      </rPr>
      <t xml:space="preserve"> 1995; Semenov </t>
    </r>
    <r>
      <rPr>
        <i/>
        <sz val="10"/>
        <color theme="1"/>
        <rFont val="Times New Roman"/>
        <family val="1"/>
      </rPr>
      <t>et al.</t>
    </r>
    <r>
      <rPr>
        <sz val="10"/>
        <color theme="1"/>
        <rFont val="Times New Roman"/>
        <family val="1"/>
      </rPr>
      <t xml:space="preserve"> 1995; Glebovitsky </t>
    </r>
    <r>
      <rPr>
        <i/>
        <sz val="10"/>
        <color theme="1"/>
        <rFont val="Times New Roman"/>
        <family val="1"/>
      </rPr>
      <t>et al.</t>
    </r>
    <r>
      <rPr>
        <sz val="10"/>
        <color theme="1"/>
        <rFont val="Times New Roman"/>
        <family val="1"/>
      </rPr>
      <t xml:space="preserve"> 2001</t>
    </r>
  </si>
  <si>
    <t>Uktus</t>
  </si>
  <si>
    <t>96-68</t>
  </si>
  <si>
    <r>
      <t xml:space="preserve">Garuti </t>
    </r>
    <r>
      <rPr>
        <i/>
        <sz val="10"/>
        <color theme="1"/>
        <rFont val="Times New Roman"/>
        <family val="1"/>
      </rPr>
      <t>et al.</t>
    </r>
    <r>
      <rPr>
        <sz val="10"/>
        <color theme="1"/>
        <rFont val="Times New Roman"/>
        <family val="1"/>
      </rPr>
      <t xml:space="preserve"> 2003; Augé </t>
    </r>
    <r>
      <rPr>
        <i/>
        <sz val="10"/>
        <color theme="1"/>
        <rFont val="Times New Roman"/>
        <family val="1"/>
      </rPr>
      <t>et al.</t>
    </r>
    <r>
      <rPr>
        <sz val="10"/>
        <color theme="1"/>
        <rFont val="Times New Roman"/>
        <family val="1"/>
      </rPr>
      <t xml:space="preserve"> 2005; Zaccarini </t>
    </r>
    <r>
      <rPr>
        <i/>
        <sz val="10"/>
        <color theme="1"/>
        <rFont val="Times New Roman"/>
        <family val="1"/>
      </rPr>
      <t>et al.</t>
    </r>
    <r>
      <rPr>
        <sz val="10"/>
        <color theme="1"/>
        <rFont val="Times New Roman"/>
        <family val="1"/>
      </rPr>
      <t xml:space="preserve"> 2013</t>
    </r>
  </si>
  <si>
    <t>Ul'degitsky</t>
  </si>
  <si>
    <t>228 ± 1</t>
  </si>
  <si>
    <t>Ust'depsky</t>
  </si>
  <si>
    <t>Uvarovsky</t>
  </si>
  <si>
    <t>Veselyi</t>
  </si>
  <si>
    <t>154 ± 1</t>
  </si>
  <si>
    <r>
      <t xml:space="preserve">Buchko </t>
    </r>
    <r>
      <rPr>
        <i/>
        <sz val="10"/>
        <color theme="1"/>
        <rFont val="Times New Roman"/>
        <family val="1"/>
      </rPr>
      <t>et al.</t>
    </r>
    <r>
      <rPr>
        <sz val="10"/>
        <color theme="1"/>
        <rFont val="Times New Roman"/>
        <family val="1"/>
      </rPr>
      <t xml:space="preserve"> 2007</t>
    </r>
  </si>
  <si>
    <t>387 ± 34</t>
  </si>
  <si>
    <t>dn + wb → gb</t>
  </si>
  <si>
    <t>gbn + px + prd → (olv)-gbn + an → gb + an</t>
  </si>
  <si>
    <t>Volkovsky</t>
  </si>
  <si>
    <t>2.5 (northern)</t>
  </si>
  <si>
    <t>450 ± 12</t>
  </si>
  <si>
    <t>px + prd → gb → di</t>
  </si>
  <si>
    <t>70-50</t>
  </si>
  <si>
    <t>Baronskoe-Kluevsky</t>
  </si>
  <si>
    <t>0.12 ppm Pd, 0.1 ppm Au, 3.35 ppm Ag</t>
  </si>
  <si>
    <t>Vyazovsky</t>
  </si>
  <si>
    <t>prd  → px → gbn → gb</t>
  </si>
  <si>
    <t>olv → opx → plg → cpx</t>
  </si>
  <si>
    <t>155 ppb PGE, grab sample</t>
  </si>
  <si>
    <t>Yubi Ley</t>
  </si>
  <si>
    <t>Zaoblachnyi</t>
  </si>
  <si>
    <t>612 ± 34</t>
  </si>
  <si>
    <t>gbn + gb</t>
  </si>
  <si>
    <t>Zapevalikha</t>
  </si>
  <si>
    <t>Starostin &amp; Sorokhtin 2011; Vladimirov et al. 2013</t>
  </si>
  <si>
    <t>Zhelos</t>
  </si>
  <si>
    <t>Zhemchuzhnyi (Zhemchuzhnaya)</t>
  </si>
  <si>
    <t>2460 ± 9</t>
  </si>
  <si>
    <t>Al Ji'lani</t>
  </si>
  <si>
    <t>Saudi Arabia</t>
  </si>
  <si>
    <t>Ad Dawadimi Terrane / Arabian-Nubian Shield</t>
  </si>
  <si>
    <t>Pan-African post-orogenic rifting?</t>
  </si>
  <si>
    <t>pear-shaped</t>
  </si>
  <si>
    <t>&lt; 620</t>
  </si>
  <si>
    <t>ogb + tc + onr → nr + gbn → gb + di</t>
  </si>
  <si>
    <t>Showing (weak)</t>
  </si>
  <si>
    <t>Ds-Vein</t>
  </si>
  <si>
    <t>&lt; 200 ppm Ni, grab sample</t>
  </si>
  <si>
    <t>Jabal Shai</t>
  </si>
  <si>
    <t>Asir Terrane / Arabian-Nubian Shield</t>
  </si>
  <si>
    <t>cone-shaped</t>
  </si>
  <si>
    <t>ogb → gb + nr + an → di</t>
  </si>
  <si>
    <t>75-40</t>
  </si>
  <si>
    <t>Jabal Tirf</t>
  </si>
  <si>
    <t>Tihama Asir Complex / Arabian-Nubian Shield</t>
  </si>
  <si>
    <t>AA-LIP?</t>
  </si>
  <si>
    <t>20-24</t>
  </si>
  <si>
    <t>px → ogb + tc → gb + an → gph</t>
  </si>
  <si>
    <t>sd, bs</t>
  </si>
  <si>
    <t>71-60</t>
  </si>
  <si>
    <t>~ 67</t>
  </si>
  <si>
    <t>48-38</t>
  </si>
  <si>
    <t>84-47</t>
  </si>
  <si>
    <t>Wadi Kamal (Khamel)</t>
  </si>
  <si>
    <t>Yanbu Suture / Arabian-Nubian Shield</t>
  </si>
  <si>
    <t>618 ± 27</t>
  </si>
  <si>
    <t>dn + lz → gb + px</t>
  </si>
  <si>
    <t>0.71% Ni, 0.33% Cu, 0.68 ppm Pt+Pd @ 7.6 m</t>
  </si>
  <si>
    <r>
      <t xml:space="preserve">Harbi 2008; Johnson </t>
    </r>
    <r>
      <rPr>
        <i/>
        <sz val="10"/>
        <color theme="1"/>
        <rFont val="Times New Roman"/>
        <family val="1"/>
      </rPr>
      <t>et al.</t>
    </r>
    <r>
      <rPr>
        <sz val="10"/>
        <color theme="1"/>
        <rFont val="Times New Roman"/>
        <family val="1"/>
      </rPr>
      <t xml:space="preserve"> 2011; Al-Saleh 2017</t>
    </r>
  </si>
  <si>
    <t>Belhelvie</t>
  </si>
  <si>
    <t>Scotland</t>
  </si>
  <si>
    <t>Caledonian Newer Gabbros</t>
  </si>
  <si>
    <t>477 ± 5</t>
  </si>
  <si>
    <t>nr → dn → tc → nr + gb</t>
  </si>
  <si>
    <t>gn, sds</t>
  </si>
  <si>
    <t>Ben Buie (+ Corra Bheinn, Bheinn Bheag)</t>
  </si>
  <si>
    <t>Mull Central Intrusive Complex / North Atlantic</t>
  </si>
  <si>
    <t>60.0 ± 0.50</t>
  </si>
  <si>
    <t>prd + tc → gb</t>
  </si>
  <si>
    <t>86-84</t>
  </si>
  <si>
    <t>90-83</t>
  </si>
  <si>
    <r>
      <t xml:space="preserve">Lobjoit 1959; Skelhorn </t>
    </r>
    <r>
      <rPr>
        <i/>
        <sz val="10"/>
        <color theme="1"/>
        <rFont val="Times New Roman"/>
        <family val="1"/>
      </rPr>
      <t>et al.</t>
    </r>
    <r>
      <rPr>
        <sz val="10"/>
        <color theme="1"/>
        <rFont val="Times New Roman"/>
        <family val="1"/>
      </rPr>
      <t xml:space="preserve"> 1979; Henderson </t>
    </r>
    <r>
      <rPr>
        <i/>
        <sz val="10"/>
        <color theme="1"/>
        <rFont val="Times New Roman"/>
        <family val="1"/>
      </rPr>
      <t>et al.</t>
    </r>
    <r>
      <rPr>
        <sz val="10"/>
        <color theme="1"/>
        <rFont val="Times New Roman"/>
        <family val="1"/>
      </rPr>
      <t xml:space="preserve"> 1982</t>
    </r>
  </si>
  <si>
    <t>Centre 3 (Ardnamurchan)</t>
  </si>
  <si>
    <t>British Palaeogene Igneous Province / North Atlantic</t>
  </si>
  <si>
    <t>&lt; 30</t>
  </si>
  <si>
    <t>60.53 ± 0.08</t>
  </si>
  <si>
    <t>gb → lgb → gph (+ prd blocks)</t>
  </si>
  <si>
    <t>O'Driscoll 2007</t>
  </si>
  <si>
    <t>Cuillin</t>
  </si>
  <si>
    <t>8 (diameter)</t>
  </si>
  <si>
    <t>58.91 ± 0.07</t>
  </si>
  <si>
    <t>prd + tc + cr → gb</t>
  </si>
  <si>
    <t>grn, sds</t>
  </si>
  <si>
    <t>Hutchinson &amp; Bevan 1977; Bell &amp; Claydon 1992</t>
  </si>
  <si>
    <t>Insch</t>
  </si>
  <si>
    <t>dn + tc → ogb → gb + syn</t>
  </si>
  <si>
    <t>71-44</t>
  </si>
  <si>
    <t>42-30</t>
  </si>
  <si>
    <t>70-55</t>
  </si>
  <si>
    <t>Clark &amp; Wadsworth 1970</t>
  </si>
  <si>
    <t>Loch Ailsh</t>
  </si>
  <si>
    <t>Moine Thrust Belt</t>
  </si>
  <si>
    <t>439 ± 4</t>
  </si>
  <si>
    <t>px, syn</t>
  </si>
  <si>
    <r>
      <t xml:space="preserve">Parson 1965; Styles </t>
    </r>
    <r>
      <rPr>
        <i/>
        <sz val="10"/>
        <color theme="1"/>
        <rFont val="Times New Roman"/>
        <family val="1"/>
      </rPr>
      <t>et al.</t>
    </r>
    <r>
      <rPr>
        <sz val="10"/>
        <color theme="1"/>
        <rFont val="Times New Roman"/>
        <family val="1"/>
      </rPr>
      <t xml:space="preserve"> 2004; Searle </t>
    </r>
    <r>
      <rPr>
        <i/>
        <sz val="10"/>
        <color theme="1"/>
        <rFont val="Times New Roman"/>
        <family val="1"/>
      </rPr>
      <t>et al.</t>
    </r>
    <r>
      <rPr>
        <sz val="10"/>
        <color theme="1"/>
        <rFont val="Times New Roman"/>
        <family val="1"/>
      </rPr>
      <t xml:space="preserve"> 2010</t>
    </r>
  </si>
  <si>
    <t>Loch Borralan</t>
  </si>
  <si>
    <t>430 ± 4</t>
  </si>
  <si>
    <t>pl, gn</t>
  </si>
  <si>
    <t>550 ppb Pd, 328 ppb Pt @ 2 km length for &lt; 500 m</t>
  </si>
  <si>
    <t>Morven-Cabrach</t>
  </si>
  <si>
    <t>nr → gb → di</t>
  </si>
  <si>
    <t>44-43</t>
  </si>
  <si>
    <t>49-37</t>
  </si>
  <si>
    <t>Allan 1970</t>
  </si>
  <si>
    <t>Rum</t>
  </si>
  <si>
    <t>0.75 (ELS)</t>
  </si>
  <si>
    <t>prd + cr → ogb → gb → an</t>
  </si>
  <si>
    <t>gn, sst</t>
  </si>
  <si>
    <t>90-82</t>
  </si>
  <si>
    <t>90-65</t>
  </si>
  <si>
    <t>2.5 ppm PGE @ 3 mm</t>
  </si>
  <si>
    <r>
      <t xml:space="preserve">Upton </t>
    </r>
    <r>
      <rPr>
        <i/>
        <sz val="10"/>
        <color theme="1"/>
        <rFont val="Times New Roman"/>
        <family val="1"/>
      </rPr>
      <t>et al.</t>
    </r>
    <r>
      <rPr>
        <sz val="10"/>
        <color theme="1"/>
        <rFont val="Times New Roman"/>
        <family val="1"/>
      </rPr>
      <t xml:space="preserve"> 2002; Holness 2005; O'Driscoll </t>
    </r>
    <r>
      <rPr>
        <i/>
        <sz val="10"/>
        <color theme="1"/>
        <rFont val="Times New Roman"/>
        <family val="1"/>
      </rPr>
      <t>et al.</t>
    </r>
    <r>
      <rPr>
        <sz val="10"/>
        <color theme="1"/>
        <rFont val="Times New Roman"/>
        <family val="1"/>
      </rPr>
      <t xml:space="preserve"> 2009; 2010</t>
    </r>
  </si>
  <si>
    <t>Shiant Isles Main Sill</t>
  </si>
  <si>
    <t>Little Minch Sill Complex</t>
  </si>
  <si>
    <t>NA-LIP?</t>
  </si>
  <si>
    <t>layered ogb</t>
  </si>
  <si>
    <t>83-5</t>
  </si>
  <si>
    <t>86-10</t>
  </si>
  <si>
    <t>Sandikounda Layered Complex</t>
  </si>
  <si>
    <t>Senegal</t>
  </si>
  <si>
    <t>Kedougou-Kéniébe Inlier / West Africa</t>
  </si>
  <si>
    <t>2158 ± 8</t>
  </si>
  <si>
    <t>wh → px → gb → di</t>
  </si>
  <si>
    <r>
      <t xml:space="preserve">Dia </t>
    </r>
    <r>
      <rPr>
        <i/>
        <sz val="10"/>
        <rFont val="Times New Roman"/>
        <family val="1"/>
      </rPr>
      <t>et al.</t>
    </r>
    <r>
      <rPr>
        <sz val="10"/>
        <rFont val="Times New Roman"/>
        <family val="1"/>
      </rPr>
      <t xml:space="preserve"> 1997; Hirdes </t>
    </r>
    <r>
      <rPr>
        <i/>
        <sz val="10"/>
        <rFont val="Times New Roman"/>
        <family val="1"/>
      </rPr>
      <t>et al.</t>
    </r>
    <r>
      <rPr>
        <sz val="10"/>
        <rFont val="Times New Roman"/>
        <family val="1"/>
      </rPr>
      <t xml:space="preserve"> 2002; Gueye </t>
    </r>
    <r>
      <rPr>
        <i/>
        <sz val="10"/>
        <rFont val="Times New Roman"/>
        <family val="1"/>
      </rPr>
      <t>et al.</t>
    </r>
    <r>
      <rPr>
        <sz val="10"/>
        <rFont val="Times New Roman"/>
        <family val="1"/>
      </rPr>
      <t xml:space="preserve"> 2008</t>
    </r>
  </si>
  <si>
    <t>Freetown</t>
  </si>
  <si>
    <t>Sierra Leone</t>
  </si>
  <si>
    <t>Rokelide Belt / West Africa</t>
  </si>
  <si>
    <t>CA-LIP</t>
  </si>
  <si>
    <t>198.794 ± 0.22</t>
  </si>
  <si>
    <t>tc → ogb + gbn → gb → an</t>
  </si>
  <si>
    <t>gn, amph</t>
  </si>
  <si>
    <t>72-56</t>
  </si>
  <si>
    <t>57-39</t>
  </si>
  <si>
    <t>73-56</t>
  </si>
  <si>
    <t>&lt; 400 ppb Pt+Pd</t>
  </si>
  <si>
    <r>
      <t xml:space="preserve">Bowles </t>
    </r>
    <r>
      <rPr>
        <i/>
        <sz val="10"/>
        <color theme="1"/>
        <rFont val="Times New Roman"/>
        <family val="1"/>
      </rPr>
      <t>et al.</t>
    </r>
    <r>
      <rPr>
        <sz val="10"/>
        <color theme="1"/>
        <rFont val="Times New Roman"/>
        <family val="1"/>
      </rPr>
      <t xml:space="preserve"> 2013; Callegaro </t>
    </r>
    <r>
      <rPr>
        <i/>
        <sz val="10"/>
        <color theme="1"/>
        <rFont val="Times New Roman"/>
        <family val="1"/>
      </rPr>
      <t>et al.</t>
    </r>
    <r>
      <rPr>
        <sz val="10"/>
        <color theme="1"/>
        <rFont val="Times New Roman"/>
        <family val="1"/>
      </rPr>
      <t xml:space="preserve"> 2017</t>
    </r>
  </si>
  <si>
    <t>Dibrawein (~ 30 intrusions)</t>
  </si>
  <si>
    <t>Somalia</t>
  </si>
  <si>
    <t>Hargeisa-Borama district</t>
  </si>
  <si>
    <t>Pre-Cambrian</t>
  </si>
  <si>
    <t>tc + px → gb + an</t>
  </si>
  <si>
    <t>sch, sds</t>
  </si>
  <si>
    <t>Daniels 1958</t>
  </si>
  <si>
    <t>Dudub</t>
  </si>
  <si>
    <t>ogb → px → gb</t>
  </si>
  <si>
    <t>65-58</t>
  </si>
  <si>
    <t>Daniels 1958; Butler &amp; Skiba 1962</t>
  </si>
  <si>
    <t>Gul Sakar</t>
  </si>
  <si>
    <t>prd + dn → ogb</t>
  </si>
  <si>
    <t>68-56</t>
  </si>
  <si>
    <t>Hamar</t>
  </si>
  <si>
    <t>ogb + gb → dn + prd → ogb + mgn</t>
  </si>
  <si>
    <t>61-35</t>
  </si>
  <si>
    <t>Rakdasafaka</t>
  </si>
  <si>
    <t>ogb → tc</t>
  </si>
  <si>
    <t>75-56</t>
  </si>
  <si>
    <t>Budd</t>
  </si>
  <si>
    <t>South Africa</t>
  </si>
  <si>
    <t>prd + dn + px → opx → cpx → an + gbn</t>
  </si>
  <si>
    <t>Bushveld</t>
  </si>
  <si>
    <t>saucer-shaped with lobes</t>
  </si>
  <si>
    <t>2054.4 ± 1.3</t>
  </si>
  <si>
    <t>px → hz → px/nr + cr + an → gbn → mgb + mgn → di + gph</t>
  </si>
  <si>
    <t>dlm, pl, qz, gn</t>
  </si>
  <si>
    <t>7.5-13%</t>
  </si>
  <si>
    <t>84-70</t>
  </si>
  <si>
    <t>Merensky Reef</t>
  </si>
  <si>
    <t>5-7 ppm PGE @ 1 m</t>
  </si>
  <si>
    <r>
      <t xml:space="preserve">Eales &amp; Cawthorn 1996;Kinnaird 2005; Cawthorn 2015; Grobler </t>
    </r>
    <r>
      <rPr>
        <i/>
        <sz val="10"/>
        <color theme="1"/>
        <rFont val="Times New Roman"/>
        <family val="1"/>
      </rPr>
      <t>et al.</t>
    </r>
    <r>
      <rPr>
        <sz val="10"/>
        <color theme="1"/>
        <rFont val="Times New Roman"/>
        <family val="1"/>
      </rPr>
      <t xml:space="preserve"> 2019</t>
    </r>
  </si>
  <si>
    <t>UG2</t>
  </si>
  <si>
    <t>5-7 ppm @ 1 m</t>
  </si>
  <si>
    <t>Platreef</t>
  </si>
  <si>
    <t>px, gbn, cr</t>
  </si>
  <si>
    <t>&lt; 5 ppm PGE @ 20-400 m</t>
  </si>
  <si>
    <t>Flatreef</t>
  </si>
  <si>
    <t>0.32% Ni, 0.16% Cu, 3.8 ppm PGE</t>
  </si>
  <si>
    <t>Volspruit</t>
  </si>
  <si>
    <t>3 ppm PGE @ 30 m, 0.14% Ni, 0.04% Cu</t>
  </si>
  <si>
    <t>Core Zone</t>
  </si>
  <si>
    <t>dn → hz + prd</t>
  </si>
  <si>
    <t>Elandshoek</t>
  </si>
  <si>
    <t>dn + opx</t>
  </si>
  <si>
    <t>Elephant's Head</t>
  </si>
  <si>
    <t>Karoo Large Igneous Province</t>
  </si>
  <si>
    <t>183.7 ± 0.6</t>
  </si>
  <si>
    <t>Poldervaart 1942; Eales 1979</t>
  </si>
  <si>
    <t>Emmenes</t>
  </si>
  <si>
    <t>dn → hz → px → gb + an</t>
  </si>
  <si>
    <t>Handsup</t>
  </si>
  <si>
    <t>dn + hz → px</t>
  </si>
  <si>
    <t>Heidelberg</t>
  </si>
  <si>
    <t>~ 1</t>
  </si>
  <si>
    <t>2053 ± 9.2</t>
  </si>
  <si>
    <t>spess → gb + di + syn</t>
  </si>
  <si>
    <t>41-34</t>
  </si>
  <si>
    <t>45-5</t>
  </si>
  <si>
    <r>
      <t xml:space="preserve">de Waal </t>
    </r>
    <r>
      <rPr>
        <i/>
        <sz val="10"/>
        <color theme="1"/>
        <rFont val="Times New Roman"/>
        <family val="1"/>
      </rPr>
      <t>et al.</t>
    </r>
    <r>
      <rPr>
        <sz val="10"/>
        <color theme="1"/>
        <rFont val="Times New Roman"/>
        <family val="1"/>
      </rPr>
      <t xml:space="preserve"> 2006</t>
    </r>
  </si>
  <si>
    <t>Helvetia Body</t>
  </si>
  <si>
    <t>prd + hz → px → gb</t>
  </si>
  <si>
    <t>78-70</t>
  </si>
  <si>
    <t>prd, hz</t>
  </si>
  <si>
    <t>0.7% Cu, 0.8% Ni, 2 ppm, grab sample</t>
  </si>
  <si>
    <r>
      <t xml:space="preserve">Maier </t>
    </r>
    <r>
      <rPr>
        <i/>
        <sz val="10"/>
        <color theme="1"/>
        <rFont val="Times New Roman"/>
        <family val="1"/>
      </rPr>
      <t>et al.</t>
    </r>
    <r>
      <rPr>
        <sz val="10"/>
        <color theme="1"/>
        <rFont val="Times New Roman"/>
        <family val="1"/>
      </rPr>
      <t xml:space="preserve"> 2001</t>
    </r>
  </si>
  <si>
    <t>Hillside</t>
  </si>
  <si>
    <t>Kaapsehoop</t>
  </si>
  <si>
    <t>Kalkkloof</t>
  </si>
  <si>
    <t>asbestos</t>
  </si>
  <si>
    <t>srp, dn</t>
  </si>
  <si>
    <t>Koedoe</t>
  </si>
  <si>
    <t>Koster (several bodies)</t>
  </si>
  <si>
    <t>0.45 (diameter)</t>
  </si>
  <si>
    <t>2057.64 ± 0.69</t>
  </si>
  <si>
    <t>hz → px → gbn</t>
  </si>
  <si>
    <t>Hornsey 2018</t>
  </si>
  <si>
    <t>Lindeques Drift</t>
  </si>
  <si>
    <t>11 (length)</t>
  </si>
  <si>
    <t>2054 ± 5.7</t>
  </si>
  <si>
    <t>46-5</t>
  </si>
  <si>
    <t>Losberg</t>
  </si>
  <si>
    <t>2041 ± 41</t>
  </si>
  <si>
    <t>hz + cr → px + nr → gb</t>
  </si>
  <si>
    <t>sh, qz</t>
  </si>
  <si>
    <t>olv + cr → opx → plg → clx</t>
  </si>
  <si>
    <t>91-84</t>
  </si>
  <si>
    <t>78-69</t>
  </si>
  <si>
    <t>Magaliesberg</t>
  </si>
  <si>
    <t>1 (diameter)</t>
  </si>
  <si>
    <t>prd → px</t>
  </si>
  <si>
    <t>Mambula</t>
  </si>
  <si>
    <t>gb + px → lgb + an → mgb</t>
  </si>
  <si>
    <t>6 magnetite-rich layers</t>
  </si>
  <si>
    <r>
      <t>45.9% Fe, 11.5% TiO</t>
    </r>
    <r>
      <rPr>
        <vertAlign val="subscript"/>
        <sz val="10"/>
        <color theme="1"/>
        <rFont val="Times New Roman"/>
        <family val="1"/>
      </rPr>
      <t>2</t>
    </r>
    <r>
      <rPr>
        <sz val="10"/>
        <color theme="1"/>
        <rFont val="Times New Roman"/>
        <family val="1"/>
      </rPr>
      <t>, 0.56%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</si>
  <si>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t>Messina</t>
  </si>
  <si>
    <t>irregular ellipse-shape</t>
  </si>
  <si>
    <t>3157 ± 47</t>
  </si>
  <si>
    <t>an → lnr</t>
  </si>
  <si>
    <t>qtz, gn</t>
  </si>
  <si>
    <t>plg → opx + cpx</t>
  </si>
  <si>
    <t>Morgenson</t>
  </si>
  <si>
    <t>Mount Ayliff (Tabangulu, Ingeli, Tonti)</t>
  </si>
  <si>
    <t>dismembered (dyke)</t>
  </si>
  <si>
    <t>ogb → lz → gbn</t>
  </si>
  <si>
    <t>sst, st, sh</t>
  </si>
  <si>
    <t>87-72</t>
  </si>
  <si>
    <t>Waterfall Gorge (Insizwa)</t>
  </si>
  <si>
    <t>Ds &amp; Veins</t>
  </si>
  <si>
    <t>0.3% Ni, 0.25%, 0.88 ppm Pt</t>
  </si>
  <si>
    <t>Msauli</t>
  </si>
  <si>
    <t>Mundt's Concession</t>
  </si>
  <si>
    <t>New Amalfi</t>
  </si>
  <si>
    <t>15 (diameter)</t>
  </si>
  <si>
    <t>dl → gb → gph</t>
  </si>
  <si>
    <t>cr → ol → plg → opx → cps → ox</t>
  </si>
  <si>
    <t>70-3</t>
  </si>
  <si>
    <t>75-31</t>
  </si>
  <si>
    <t>48-8</t>
  </si>
  <si>
    <t>80-26</t>
  </si>
  <si>
    <t>Pioneer</t>
  </si>
  <si>
    <t>Richmond</t>
  </si>
  <si>
    <t>dn → hz → px + ampb</t>
  </si>
  <si>
    <t>Rosentuin</t>
  </si>
  <si>
    <t>prd + dn + wh → px + prd</t>
  </si>
  <si>
    <t>Sawmill</t>
  </si>
  <si>
    <t>lopolithic</t>
  </si>
  <si>
    <t>nr → gbn + px → gb → mgn</t>
  </si>
  <si>
    <r>
      <t>0.6-0.7% V</t>
    </r>
    <r>
      <rPr>
        <vertAlign val="subscript"/>
        <sz val="10"/>
        <color theme="1"/>
        <rFont val="Times New Roman"/>
        <family val="1"/>
      </rPr>
      <t>2</t>
    </r>
    <r>
      <rPr>
        <sz val="10"/>
        <color theme="1"/>
        <rFont val="Times New Roman"/>
        <family val="1"/>
      </rPr>
      <t>O</t>
    </r>
    <r>
      <rPr>
        <vertAlign val="subscript"/>
        <sz val="10"/>
        <color theme="1"/>
        <rFont val="Times New Roman"/>
        <family val="1"/>
      </rPr>
      <t>5</t>
    </r>
    <r>
      <rPr>
        <sz val="10"/>
        <color theme="1"/>
        <rFont val="Times New Roman"/>
        <family val="1"/>
      </rPr>
      <t>, grab sample</t>
    </r>
  </si>
  <si>
    <t>Ship Hill</t>
  </si>
  <si>
    <t>Stella</t>
  </si>
  <si>
    <t>3033.5 ± 0.3</t>
  </si>
  <si>
    <t>gb → lgb → mgb</t>
  </si>
  <si>
    <t>qz, bif</t>
  </si>
  <si>
    <t>10-15 ppm @ 1 m</t>
  </si>
  <si>
    <t>Stolzburg</t>
  </si>
  <si>
    <t>elongate ellipse-shaped</t>
  </si>
  <si>
    <t>dn + cr + opx → gb + wb → hz + gb + prd</t>
  </si>
  <si>
    <t>Thole</t>
  </si>
  <si>
    <t>N-LIP</t>
  </si>
  <si>
    <t>2871 ± 30</t>
  </si>
  <si>
    <t>hz → px → gb + nr</t>
  </si>
  <si>
    <t>Trompsburg</t>
  </si>
  <si>
    <t>1915.2 ± 5.6</t>
  </si>
  <si>
    <t>tc + mgn → gb + an</t>
  </si>
  <si>
    <t>74-69</t>
  </si>
  <si>
    <t>75-70</t>
  </si>
  <si>
    <t>60-49</t>
  </si>
  <si>
    <r>
      <t>1.82 wt.% V</t>
    </r>
    <r>
      <rPr>
        <vertAlign val="subscript"/>
        <sz val="10"/>
        <color theme="1"/>
        <rFont val="Times New Roman"/>
        <family val="1"/>
      </rPr>
      <t>2</t>
    </r>
    <r>
      <rPr>
        <sz val="10"/>
        <color theme="1"/>
        <rFont val="Times New Roman"/>
        <family val="1"/>
      </rPr>
      <t>O</t>
    </r>
    <r>
      <rPr>
        <vertAlign val="subscript"/>
        <sz val="10"/>
        <color theme="1"/>
        <rFont val="Times New Roman"/>
        <family val="1"/>
      </rPr>
      <t>5</t>
    </r>
    <r>
      <rPr>
        <sz val="10"/>
        <color theme="1"/>
        <rFont val="Times New Roman"/>
        <family val="1"/>
      </rPr>
      <t>, grab sample</t>
    </r>
  </si>
  <si>
    <t>Tugela Rand</t>
  </si>
  <si>
    <t>1209 ± 5</t>
  </si>
  <si>
    <t>dn + wb → gbn + gb</t>
  </si>
  <si>
    <t>87-76</t>
  </si>
  <si>
    <r>
      <t xml:space="preserve">Dix 1981; Johnston </t>
    </r>
    <r>
      <rPr>
        <i/>
        <sz val="10"/>
        <color theme="1"/>
        <rFont val="Times New Roman"/>
        <family val="1"/>
      </rPr>
      <t>et al.</t>
    </r>
    <r>
      <rPr>
        <sz val="10"/>
        <color theme="1"/>
        <rFont val="Times New Roman"/>
        <family val="1"/>
      </rPr>
      <t xml:space="preserve"> 2001</t>
    </r>
  </si>
  <si>
    <t>Uitkomst</t>
  </si>
  <si>
    <t>9 (length)</t>
  </si>
  <si>
    <t>chonolith-like</t>
  </si>
  <si>
    <t>gbn → prd → hz + cr → px → gbn</t>
  </si>
  <si>
    <t>90-80</t>
  </si>
  <si>
    <t>90-50</t>
  </si>
  <si>
    <t>92-70</t>
  </si>
  <si>
    <t>Nkomati</t>
  </si>
  <si>
    <t>407 (+ 6.23 Cr)</t>
  </si>
  <si>
    <r>
      <t>0.35% Ni, 0.13% Cu, 0.63 ppm PGE + 33.47% Cr</t>
    </r>
    <r>
      <rPr>
        <vertAlign val="subscript"/>
        <sz val="10"/>
        <color theme="1"/>
        <rFont val="Times New Roman"/>
        <family val="1"/>
      </rPr>
      <t>2</t>
    </r>
    <r>
      <rPr>
        <sz val="10"/>
        <color theme="1"/>
        <rFont val="Times New Roman"/>
        <family val="1"/>
      </rPr>
      <t>O</t>
    </r>
    <r>
      <rPr>
        <vertAlign val="subscript"/>
        <sz val="10"/>
        <color theme="1"/>
        <rFont val="Times New Roman"/>
        <family val="1"/>
      </rPr>
      <t>3</t>
    </r>
  </si>
  <si>
    <t>Usushwana</t>
  </si>
  <si>
    <t>inverted-h shaped</t>
  </si>
  <si>
    <t>2989 ± 1</t>
  </si>
  <si>
    <t>px → gb + mgn → gph</t>
  </si>
  <si>
    <t>Embo</t>
  </si>
  <si>
    <t>&lt; 100 ppb PGE @ 10 m</t>
  </si>
  <si>
    <t>9 magnetite laters</t>
  </si>
  <si>
    <r>
      <t>14% TiO</t>
    </r>
    <r>
      <rPr>
        <vertAlign val="subscript"/>
        <sz val="10"/>
        <color theme="1"/>
        <rFont val="Times New Roman"/>
        <family val="1"/>
      </rPr>
      <t>2</t>
    </r>
    <r>
      <rPr>
        <sz val="10"/>
        <color theme="1"/>
        <rFont val="Times New Roman"/>
        <family val="1"/>
      </rPr>
      <t>; 0.31%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</si>
  <si>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t>Zandspruit</t>
  </si>
  <si>
    <t>&gt; 3110</t>
  </si>
  <si>
    <t>Macheon</t>
  </si>
  <si>
    <t>South Korea</t>
  </si>
  <si>
    <t>Sobaeksan Massif</t>
  </si>
  <si>
    <t>ogb + tc + an → gb</t>
  </si>
  <si>
    <t>Aguablanca</t>
  </si>
  <si>
    <t>Spain</t>
  </si>
  <si>
    <t>Santa Olalla Igneous Complex / Ossa-Morena Zone</t>
  </si>
  <si>
    <t>bell-shaped</t>
  </si>
  <si>
    <t>341 ± 1.5</t>
  </si>
  <si>
    <t>gb + gbn  → di</t>
  </si>
  <si>
    <t>lst, grn</t>
  </si>
  <si>
    <t>88-79</t>
  </si>
  <si>
    <t>94-44</t>
  </si>
  <si>
    <t>0.66% Ni, 0.46% Cu, 0.47 ppm PGE</t>
  </si>
  <si>
    <r>
      <t xml:space="preserve">Tornos </t>
    </r>
    <r>
      <rPr>
        <i/>
        <sz val="10"/>
        <color theme="1"/>
        <rFont val="Times New Roman"/>
        <family val="1"/>
      </rPr>
      <t>et al.</t>
    </r>
    <r>
      <rPr>
        <sz val="10"/>
        <color theme="1"/>
        <rFont val="Times New Roman"/>
        <family val="1"/>
      </rPr>
      <t xml:space="preserve"> 2006; Pina </t>
    </r>
    <r>
      <rPr>
        <i/>
        <sz val="10"/>
        <color theme="1"/>
        <rFont val="Times New Roman"/>
        <family val="1"/>
      </rPr>
      <t>et al.</t>
    </r>
    <r>
      <rPr>
        <sz val="10"/>
        <color theme="1"/>
        <rFont val="Times New Roman"/>
        <family val="1"/>
      </rPr>
      <t xml:space="preserve"> 2006; 2010</t>
    </r>
  </si>
  <si>
    <t>Kandy</t>
  </si>
  <si>
    <t>Sri Lanka</t>
  </si>
  <si>
    <t>Central Granulite Belt</t>
  </si>
  <si>
    <t>0.3 (&gt; 6 original)</t>
  </si>
  <si>
    <t>sheet-like (flattened)</t>
  </si>
  <si>
    <t>&gt; 600</t>
  </si>
  <si>
    <t>gb → gbd → di</t>
  </si>
  <si>
    <t>grn, gn, qz</t>
  </si>
  <si>
    <r>
      <t xml:space="preserve">Kleinschrodt </t>
    </r>
    <r>
      <rPr>
        <i/>
        <sz val="10"/>
        <color theme="1"/>
        <rFont val="Times New Roman"/>
        <family val="1"/>
      </rPr>
      <t xml:space="preserve">et al. </t>
    </r>
    <r>
      <rPr>
        <sz val="10"/>
        <color theme="1"/>
        <rFont val="Times New Roman"/>
        <family val="1"/>
      </rPr>
      <t>1991; 1997</t>
    </r>
  </si>
  <si>
    <t>Sweden</t>
  </si>
  <si>
    <t>Skellefte District</t>
  </si>
  <si>
    <t>Bottenbäcken (several outcrops)</t>
  </si>
  <si>
    <t>Storsjö Precambrian Window</t>
  </si>
  <si>
    <t>&lt; 4.2 g/t Pd, grab sample</t>
  </si>
  <si>
    <t>Filén 2001</t>
  </si>
  <si>
    <t>Hoting</t>
  </si>
  <si>
    <t>Fennoscandian Shield</t>
  </si>
  <si>
    <t>1786 ± 10</t>
  </si>
  <si>
    <t>0.15% Ni, 0.28% Cu, 0.09% Co, grab sample</t>
  </si>
  <si>
    <t>Filén 2001; Hellström &amp; Larsson 2003</t>
  </si>
  <si>
    <r>
      <t>68.1% Fe</t>
    </r>
    <r>
      <rPr>
        <vertAlign val="subscript"/>
        <sz val="10"/>
        <color theme="1"/>
        <rFont val="Times New Roman"/>
        <family val="1"/>
      </rPr>
      <t>2</t>
    </r>
    <r>
      <rPr>
        <sz val="10"/>
        <color theme="1"/>
        <rFont val="Times New Roman"/>
        <family val="1"/>
      </rPr>
      <t>O</t>
    </r>
    <r>
      <rPr>
        <vertAlign val="subscript"/>
        <sz val="10"/>
        <color theme="1"/>
        <rFont val="Times New Roman"/>
        <family val="1"/>
      </rPr>
      <t>3</t>
    </r>
    <r>
      <rPr>
        <sz val="10"/>
        <color theme="1"/>
        <rFont val="Times New Roman"/>
        <family val="1"/>
      </rPr>
      <t>, 21.9% TiO</t>
    </r>
    <r>
      <rPr>
        <vertAlign val="subscript"/>
        <sz val="10"/>
        <color theme="1"/>
        <rFont val="Times New Roman"/>
        <family val="1"/>
      </rPr>
      <t>2</t>
    </r>
    <r>
      <rPr>
        <sz val="10"/>
        <color theme="1"/>
        <rFont val="Times New Roman"/>
        <family val="1"/>
      </rPr>
      <t>, 0.49% V</t>
    </r>
    <r>
      <rPr>
        <vertAlign val="subscript"/>
        <sz val="10"/>
        <color theme="1"/>
        <rFont val="Times New Roman"/>
        <family val="1"/>
      </rPr>
      <t>2</t>
    </r>
    <r>
      <rPr>
        <sz val="10"/>
        <color theme="1"/>
        <rFont val="Times New Roman"/>
        <family val="1"/>
      </rPr>
      <t>O</t>
    </r>
    <r>
      <rPr>
        <vertAlign val="subscript"/>
        <sz val="10"/>
        <color theme="1"/>
        <rFont val="Times New Roman"/>
        <family val="1"/>
      </rPr>
      <t>5</t>
    </r>
    <r>
      <rPr>
        <sz val="10"/>
        <color theme="1"/>
        <rFont val="Times New Roman"/>
        <family val="1"/>
      </rPr>
      <t>, grab sample</t>
    </r>
  </si>
  <si>
    <t>Kläppsjö</t>
  </si>
  <si>
    <t>1877 ± 5</t>
  </si>
  <si>
    <t>prd + dn → gb → lgb</t>
  </si>
  <si>
    <t>gw</t>
  </si>
  <si>
    <t>74-10</t>
  </si>
  <si>
    <t>82-53</t>
  </si>
  <si>
    <t>0.63-0.85% Ni, 0.37-1.03% Cu, grab sample</t>
  </si>
  <si>
    <r>
      <t xml:space="preserve">Hellström 2004; Meurer </t>
    </r>
    <r>
      <rPr>
        <i/>
        <sz val="10"/>
        <color theme="1"/>
        <rFont val="Times New Roman"/>
        <family val="1"/>
      </rPr>
      <t>et al.</t>
    </r>
    <r>
      <rPr>
        <sz val="10"/>
        <color theme="1"/>
        <rFont val="Times New Roman"/>
        <family val="1"/>
      </rPr>
      <t xml:space="preserve"> 2004</t>
    </r>
  </si>
  <si>
    <t>Kleva</t>
  </si>
  <si>
    <t>Näsberg</t>
  </si>
  <si>
    <t>gbn → gb → mgb</t>
  </si>
  <si>
    <t>1.2 g/t Pt, 3.9 g/t Pd, 0.2 g/t Au, grab sample</t>
  </si>
  <si>
    <r>
      <t xml:space="preserve">Filén 2001; Årebäck </t>
    </r>
    <r>
      <rPr>
        <i/>
        <sz val="10"/>
        <color theme="1"/>
        <rFont val="Times New Roman"/>
        <family val="1"/>
      </rPr>
      <t>et al.</t>
    </r>
    <r>
      <rPr>
        <sz val="10"/>
        <color theme="1"/>
        <rFont val="Times New Roman"/>
        <family val="1"/>
      </rPr>
      <t xml:space="preserve"> 2006</t>
    </r>
  </si>
  <si>
    <t>Notträsk</t>
  </si>
  <si>
    <t>Haparanda series</t>
  </si>
  <si>
    <t>nr → mgb → ogb + lgb</t>
  </si>
  <si>
    <t>Rörmyrberget</t>
  </si>
  <si>
    <t>px + prd → gb</t>
  </si>
  <si>
    <t>0.76% Ni, 0.04% Cu</t>
  </si>
  <si>
    <t>Åkerman 2002; Lamberg 2005</t>
  </si>
  <si>
    <t>Rymmen</t>
  </si>
  <si>
    <t>1692 ± 7</t>
  </si>
  <si>
    <t>ogb + gb → lgb → mgb + gph</t>
  </si>
  <si>
    <t>84-60</t>
  </si>
  <si>
    <t>Claeson &amp; Larson 1996; Claeson 1999</t>
  </si>
  <si>
    <t>Mont Collon</t>
  </si>
  <si>
    <t>Switzerland</t>
  </si>
  <si>
    <t>Dent Blanche Nappe</t>
  </si>
  <si>
    <t>284.18 ± 0.6</t>
  </si>
  <si>
    <t>wh + dn → ogb → gb→ an</t>
  </si>
  <si>
    <t>olv → plg + cpx → ox → am</t>
  </si>
  <si>
    <t>83-63</t>
  </si>
  <si>
    <r>
      <t xml:space="preserve">Monjoie </t>
    </r>
    <r>
      <rPr>
        <i/>
        <sz val="10"/>
        <color theme="1"/>
        <rFont val="Times New Roman"/>
        <family val="1"/>
      </rPr>
      <t>et al.</t>
    </r>
    <r>
      <rPr>
        <sz val="10"/>
        <color theme="1"/>
        <rFont val="Times New Roman"/>
        <family val="1"/>
      </rPr>
      <t xml:space="preserve"> 2005; 2007</t>
    </r>
  </si>
  <si>
    <t>Tanzania</t>
  </si>
  <si>
    <t>Kapalagulu</t>
  </si>
  <si>
    <t>Tanzania/Burundi</t>
  </si>
  <si>
    <t>&gt; 20</t>
  </si>
  <si>
    <t>1392 ± 26</t>
  </si>
  <si>
    <t>gbn → onr → ogn + tc → nr + gbn → gb → gph</t>
  </si>
  <si>
    <t>86-80</t>
  </si>
  <si>
    <t>Lubalisi zone</t>
  </si>
  <si>
    <t>hz, onr</t>
  </si>
  <si>
    <t>&lt; 1.56 ppm Pt+Pd+Au @ 14 m</t>
  </si>
  <si>
    <r>
      <t xml:space="preserve">Maier </t>
    </r>
    <r>
      <rPr>
        <i/>
        <sz val="10"/>
        <color theme="1"/>
        <rFont val="Times New Roman"/>
        <family val="1"/>
      </rPr>
      <t>et al.</t>
    </r>
    <r>
      <rPr>
        <sz val="10"/>
        <color theme="1"/>
        <rFont val="Times New Roman"/>
        <family val="1"/>
      </rPr>
      <t xml:space="preserve"> 2007; 2008</t>
    </r>
  </si>
  <si>
    <t>1.31% Ni, 0.29% Cu, 1.08% ppm PGE</t>
  </si>
  <si>
    <t>Kabanga (Main)</t>
  </si>
  <si>
    <t>&gt; 2 (diameter)</t>
  </si>
  <si>
    <t>U-Pb mnz</t>
  </si>
  <si>
    <t>hz + px → gbn</t>
  </si>
  <si>
    <t>pl, sd</t>
  </si>
  <si>
    <t>12-15%</t>
  </si>
  <si>
    <t>88-80</t>
  </si>
  <si>
    <t>Kabanga (North)</t>
  </si>
  <si>
    <t>0.15 (diameter)</t>
  </si>
  <si>
    <t>1403 ± 14</t>
  </si>
  <si>
    <t>88-45</t>
  </si>
  <si>
    <t>Kabanga North</t>
  </si>
  <si>
    <t>SM-Ms</t>
  </si>
  <si>
    <t>px, gbn, nr</t>
  </si>
  <si>
    <t>21.3 (indicated)</t>
  </si>
  <si>
    <t>2.64% Ni, 0.27% Cu, 0.16% Co (&lt; 10 ppm PGE tenor)</t>
  </si>
  <si>
    <t>SM</t>
  </si>
  <si>
    <t>Luhuma</t>
  </si>
  <si>
    <t>hz → gbn + opx</t>
  </si>
  <si>
    <t>few ppm PGE</t>
  </si>
  <si>
    <r>
      <t xml:space="preserve">Maier </t>
    </r>
    <r>
      <rPr>
        <i/>
        <sz val="10"/>
        <color theme="1"/>
        <rFont val="Times New Roman"/>
        <family val="1"/>
      </rPr>
      <t>et al.</t>
    </r>
    <r>
      <rPr>
        <sz val="10"/>
        <color theme="1"/>
        <rFont val="Times New Roman"/>
        <family val="1"/>
      </rPr>
      <t xml:space="preserve"> 2010; Macheyeki 2012</t>
    </r>
  </si>
  <si>
    <t>Heazlewood River Complex (one of several bodies)</t>
  </si>
  <si>
    <t>Tasmania</t>
  </si>
  <si>
    <t>Dundas Trough</t>
  </si>
  <si>
    <t>mid-Cambrian</t>
  </si>
  <si>
    <t>hz + lz + dn + cr → prd+ px → gb + lgb</t>
  </si>
  <si>
    <t>gn, vlx</t>
  </si>
  <si>
    <t>Brassey Hill</t>
  </si>
  <si>
    <t>&lt; 6 ppm PGE</t>
  </si>
  <si>
    <t>Peck &amp; Keays 1990a; 1990b</t>
  </si>
  <si>
    <t>The Moon</t>
  </si>
  <si>
    <t>Lunar</t>
  </si>
  <si>
    <t>4334 ± 37</t>
  </si>
  <si>
    <t>dn → tc → nr → gbn</t>
  </si>
  <si>
    <t>88-87</t>
  </si>
  <si>
    <r>
      <t xml:space="preserve">Edmunson </t>
    </r>
    <r>
      <rPr>
        <i/>
        <sz val="10"/>
        <color theme="1"/>
        <rFont val="Times New Roman"/>
        <family val="1"/>
      </rPr>
      <t>et al.</t>
    </r>
    <r>
      <rPr>
        <sz val="10"/>
        <color theme="1"/>
        <rFont val="Times New Roman"/>
        <family val="1"/>
      </rPr>
      <t xml:space="preserve"> 2009; Elardo </t>
    </r>
    <r>
      <rPr>
        <i/>
        <sz val="10"/>
        <color theme="1"/>
        <rFont val="Times New Roman"/>
        <family val="1"/>
      </rPr>
      <t>et al.</t>
    </r>
    <r>
      <rPr>
        <sz val="10"/>
        <color theme="1"/>
        <rFont val="Times New Roman"/>
        <family val="1"/>
      </rPr>
      <t xml:space="preserve"> 2012</t>
    </r>
  </si>
  <si>
    <t>Fedorivka-Korosten</t>
  </si>
  <si>
    <t>Ukraine</t>
  </si>
  <si>
    <t>Korosten Pluton / Ukrainian Shield / Sarmatia</t>
  </si>
  <si>
    <t>U-LIP?</t>
  </si>
  <si>
    <t>1767.4 ± 2.2</t>
  </si>
  <si>
    <t>ogb → gb → lgb</t>
  </si>
  <si>
    <t>42-32</t>
  </si>
  <si>
    <t>35-29</t>
  </si>
  <si>
    <t>42-39</t>
  </si>
  <si>
    <t>Main Zone</t>
  </si>
  <si>
    <r>
      <t xml:space="preserve">Amelin </t>
    </r>
    <r>
      <rPr>
        <i/>
        <sz val="10"/>
        <color theme="1"/>
        <rFont val="Times New Roman"/>
        <family val="1"/>
      </rPr>
      <t>et al.</t>
    </r>
    <r>
      <rPr>
        <sz val="10"/>
        <color theme="1"/>
        <rFont val="Times New Roman"/>
        <family val="1"/>
      </rPr>
      <t xml:space="preserve"> 1994; Duchesne </t>
    </r>
    <r>
      <rPr>
        <i/>
        <sz val="10"/>
        <color theme="1"/>
        <rFont val="Times New Roman"/>
        <family val="1"/>
      </rPr>
      <t>et al.</t>
    </r>
    <r>
      <rPr>
        <sz val="10"/>
        <color theme="1"/>
        <rFont val="Times New Roman"/>
        <family val="1"/>
      </rPr>
      <t xml:space="preserve"> 2006</t>
    </r>
  </si>
  <si>
    <t>Bear Creek (plus several MU bodies)</t>
  </si>
  <si>
    <t>USA</t>
  </si>
  <si>
    <t>Trinity Ophiolite</t>
  </si>
  <si>
    <r>
      <t xml:space="preserve">Ceuleneer &amp; Le Sueur 2008; Henry </t>
    </r>
    <r>
      <rPr>
        <i/>
        <sz val="10"/>
        <color theme="1"/>
        <rFont val="Times New Roman"/>
        <family val="1"/>
      </rPr>
      <t>et al.</t>
    </r>
    <r>
      <rPr>
        <sz val="10"/>
        <color theme="1"/>
        <rFont val="Times New Roman"/>
        <family val="1"/>
      </rPr>
      <t xml:space="preserve"> 2021</t>
    </r>
  </si>
  <si>
    <t>Bovine Igneous Complex (BIC) (+ Little BIC)</t>
  </si>
  <si>
    <t>1106.2 ± 1.3</t>
  </si>
  <si>
    <t>slt, bif</t>
  </si>
  <si>
    <t>4.23% Ni, 1.66% Cu, 1.4 g/t Pt, 2.5 g/t Pd @ ~ 2.8 m</t>
  </si>
  <si>
    <r>
      <t xml:space="preserve">Foley 2007; Bleeker </t>
    </r>
    <r>
      <rPr>
        <i/>
        <sz val="10"/>
        <color theme="1"/>
        <rFont val="Times New Roman"/>
        <family val="1"/>
      </rPr>
      <t>et al.</t>
    </r>
    <r>
      <rPr>
        <sz val="10"/>
        <color theme="1"/>
        <rFont val="Times New Roman"/>
        <family val="1"/>
      </rPr>
      <t xml:space="preserve"> 2020</t>
    </r>
  </si>
  <si>
    <t>Duluth (Tuscarora, Wilder Lake, South Kawishiwi, Bald Eagle, Partridge River, Greenwood Lake, Western Margin, Boulder Lake)</t>
  </si>
  <si>
    <t>arcuate funnel</t>
  </si>
  <si>
    <t>1095.94 ± 0.18</t>
  </si>
  <si>
    <t>ogb →  tc + ogb →  gb + lgb + an →  gph</t>
  </si>
  <si>
    <t>bif, sh, gn</t>
  </si>
  <si>
    <t>66-47</t>
  </si>
  <si>
    <t>74-45</t>
  </si>
  <si>
    <t>Partridge River/Bathtub/South Kawishiwi</t>
  </si>
  <si>
    <t>dn, tc, px, ogb</t>
  </si>
  <si>
    <t>0.2% Ni and 0.66% Cu</t>
  </si>
  <si>
    <t>Echo Lake (+ Bluff, Haystack, Skinny)</t>
  </si>
  <si>
    <t>&gt; 18</t>
  </si>
  <si>
    <t>1111.0 ± 1.0</t>
  </si>
  <si>
    <t>tc + prd → ogb → gb → mgb → an</t>
  </si>
  <si>
    <t>62-59</t>
  </si>
  <si>
    <t>mgb, ogb</t>
  </si>
  <si>
    <t>1.2 g/t Pd+Pt and 0.3% Cu @ 45 m</t>
  </si>
  <si>
    <t>Lady of the Lake</t>
  </si>
  <si>
    <t>Tobacco Root Batholith</t>
  </si>
  <si>
    <t>74.88 ± 0.17</t>
  </si>
  <si>
    <t>gb → di</t>
  </si>
  <si>
    <t>Moxie</t>
  </si>
  <si>
    <t>88-20</t>
  </si>
  <si>
    <t>74-54</t>
  </si>
  <si>
    <t>95-62</t>
  </si>
  <si>
    <t>Three showings</t>
  </si>
  <si>
    <t>Thompson 1984; Paktunc 1990</t>
  </si>
  <si>
    <t>Nellie</t>
  </si>
  <si>
    <t>Central Basin Platform</t>
  </si>
  <si>
    <t>&gt; 4.4</t>
  </si>
  <si>
    <t>elongated funnel</t>
  </si>
  <si>
    <t>1163 ± 4</t>
  </si>
  <si>
    <t>nr → px + hz + lz → gbn → gb + an</t>
  </si>
  <si>
    <t>olv → opx → plg → cpx → am</t>
  </si>
  <si>
    <t>85-56</t>
  </si>
  <si>
    <t>65-56</t>
  </si>
  <si>
    <t>Palisades Sill</t>
  </si>
  <si>
    <t>Central Atlantic Magmatic Province</t>
  </si>
  <si>
    <t>150 (length)</t>
  </si>
  <si>
    <t>201 ± 1</t>
  </si>
  <si>
    <t>gb → ogb → gb</t>
  </si>
  <si>
    <t>72-52</t>
  </si>
  <si>
    <r>
      <t xml:space="preserve">Shirley 1987; Gorring &amp; Naslund 1995; Block </t>
    </r>
    <r>
      <rPr>
        <i/>
        <sz val="10"/>
        <color theme="1"/>
        <rFont val="Times New Roman"/>
        <family val="1"/>
      </rPr>
      <t>et al.</t>
    </r>
    <r>
      <rPr>
        <sz val="10"/>
        <color theme="1"/>
        <rFont val="Times New Roman"/>
        <family val="1"/>
      </rPr>
      <t xml:space="preserve"> 2015</t>
    </r>
  </si>
  <si>
    <t>Pleasant Bay</t>
  </si>
  <si>
    <t>Coastal Maine Magmatic Province</t>
  </si>
  <si>
    <t>419.9 ± 4.2</t>
  </si>
  <si>
    <t>4-7%</t>
  </si>
  <si>
    <r>
      <rPr>
        <sz val="10"/>
        <color theme="0"/>
        <rFont val="Times New Roman"/>
        <family val="1"/>
      </rPr>
      <t>`</t>
    </r>
    <r>
      <rPr>
        <sz val="10"/>
        <color theme="1"/>
        <rFont val="Times New Roman"/>
        <family val="1"/>
      </rPr>
      <t>12-1</t>
    </r>
  </si>
  <si>
    <r>
      <rPr>
        <sz val="10"/>
        <color theme="0"/>
        <rFont val="Times New Roman"/>
        <family val="1"/>
      </rPr>
      <t>`</t>
    </r>
    <r>
      <rPr>
        <sz val="10"/>
        <color theme="1"/>
        <rFont val="Times New Roman"/>
        <family val="1"/>
      </rPr>
      <t>15-5</t>
    </r>
  </si>
  <si>
    <t>39-7</t>
  </si>
  <si>
    <t>Potato River</t>
  </si>
  <si>
    <t>&lt; 120</t>
  </si>
  <si>
    <t>ogb → tc → ogb + lgb → gph</t>
  </si>
  <si>
    <t>olv → plg → cpx → + ox → ap</t>
  </si>
  <si>
    <t>63-31</t>
  </si>
  <si>
    <t>44-32</t>
  </si>
  <si>
    <t>71-36</t>
  </si>
  <si>
    <t>Klewin 1988; 1990</t>
  </si>
  <si>
    <t>Salt Chuck</t>
  </si>
  <si>
    <t>Alexandra Terrane</t>
  </si>
  <si>
    <t>&lt; 11</t>
  </si>
  <si>
    <t>tadpole-shaped</t>
  </si>
  <si>
    <t>vlc, sd, bs</t>
  </si>
  <si>
    <t>cpx → ox → plg → am + bt</t>
  </si>
  <si>
    <t>56-42</t>
  </si>
  <si>
    <t>&lt; 2 ppm PGE @ 10s m</t>
  </si>
  <si>
    <t>Skymo</t>
  </si>
  <si>
    <t>51 ± 21</t>
  </si>
  <si>
    <t>75-60</t>
  </si>
  <si>
    <r>
      <t xml:space="preserve">Whitney </t>
    </r>
    <r>
      <rPr>
        <i/>
        <sz val="10"/>
        <color theme="1"/>
        <rFont val="Times New Roman"/>
        <family val="1"/>
      </rPr>
      <t>et al.</t>
    </r>
    <r>
      <rPr>
        <sz val="10"/>
        <color theme="1"/>
        <rFont val="Times New Roman"/>
        <family val="1"/>
      </rPr>
      <t xml:space="preserve"> 2008</t>
    </r>
  </si>
  <si>
    <t>Sonju Lake</t>
  </si>
  <si>
    <t>1096.1 ± 0.8</t>
  </si>
  <si>
    <t>dn → tc → ogb → gb → mgb</t>
  </si>
  <si>
    <t>&lt; 1 ppm PGE @ 10s m</t>
  </si>
  <si>
    <r>
      <t xml:space="preserve">Miller </t>
    </r>
    <r>
      <rPr>
        <i/>
        <sz val="10"/>
        <color theme="1"/>
        <rFont val="Times New Roman"/>
        <family val="1"/>
      </rPr>
      <t>et al.</t>
    </r>
    <r>
      <rPr>
        <sz val="10"/>
        <color theme="1"/>
        <rFont val="Times New Roman"/>
        <family val="1"/>
      </rPr>
      <t xml:space="preserve"> 1999; Maes </t>
    </r>
    <r>
      <rPr>
        <i/>
        <sz val="10"/>
        <color theme="1"/>
        <rFont val="Times New Roman"/>
        <family val="1"/>
      </rPr>
      <t>et al.</t>
    </r>
    <r>
      <rPr>
        <sz val="10"/>
        <color theme="1"/>
        <rFont val="Times New Roman"/>
        <family val="1"/>
      </rPr>
      <t xml:space="preserve"> 2007; Lundstrom </t>
    </r>
    <r>
      <rPr>
        <i/>
        <sz val="10"/>
        <color theme="1"/>
        <rFont val="Times New Roman"/>
        <family val="1"/>
      </rPr>
      <t>et al.</t>
    </r>
    <r>
      <rPr>
        <sz val="10"/>
        <color theme="1"/>
        <rFont val="Times New Roman"/>
        <family val="1"/>
      </rPr>
      <t xml:space="preserve"> 2014</t>
    </r>
  </si>
  <si>
    <t>Stillwater</t>
  </si>
  <si>
    <t>Wyoming</t>
  </si>
  <si>
    <t>SR-LIP</t>
  </si>
  <si>
    <t>elongated ellipse-shape</t>
  </si>
  <si>
    <t>2709.11 ± 0.56</t>
  </si>
  <si>
    <t xml:space="preserve">prd + hz → px + cr  →  nr + tc + gb + gbn + an + gph </t>
  </si>
  <si>
    <t>px, hfs</t>
  </si>
  <si>
    <t>79-63</t>
  </si>
  <si>
    <t>86-69</t>
  </si>
  <si>
    <t>J-M Reef</t>
  </si>
  <si>
    <t>dn, tc, nr, gn</t>
  </si>
  <si>
    <t>~ 150</t>
  </si>
  <si>
    <t>20 ppm PGE @ 1.4 m</t>
  </si>
  <si>
    <r>
      <t xml:space="preserve">McCallum 1996; Spandler </t>
    </r>
    <r>
      <rPr>
        <i/>
        <sz val="10"/>
        <color theme="1"/>
        <rFont val="Times New Roman"/>
        <family val="1"/>
      </rPr>
      <t>et al.</t>
    </r>
    <r>
      <rPr>
        <sz val="10"/>
        <color theme="1"/>
        <rFont val="Times New Roman"/>
        <family val="1"/>
      </rPr>
      <t xml:space="preserve"> 2005; Wall </t>
    </r>
    <r>
      <rPr>
        <i/>
        <sz val="10"/>
        <color theme="1"/>
        <rFont val="Times New Roman"/>
        <family val="1"/>
      </rPr>
      <t>et al.</t>
    </r>
    <r>
      <rPr>
        <sz val="10"/>
        <color theme="1"/>
        <rFont val="Times New Roman"/>
        <family val="1"/>
      </rPr>
      <t xml:space="preserve"> 2018</t>
    </r>
  </si>
  <si>
    <t>Howland Reef</t>
  </si>
  <si>
    <r>
      <t xml:space="preserve">Bow </t>
    </r>
    <r>
      <rPr>
        <i/>
        <sz val="10"/>
        <color theme="1"/>
        <rFont val="Times New Roman"/>
        <family val="1"/>
      </rPr>
      <t>et al.</t>
    </r>
    <r>
      <rPr>
        <sz val="10"/>
        <color theme="1"/>
        <rFont val="Times New Roman"/>
        <family val="1"/>
      </rPr>
      <t xml:space="preserve"> 1982</t>
    </r>
  </si>
  <si>
    <t>B-chromitite</t>
  </si>
  <si>
    <t>2.4 ppm PGE @ 1.2 m</t>
  </si>
  <si>
    <t>Picket Pin</t>
  </si>
  <si>
    <t>an, nr, gb</t>
  </si>
  <si>
    <t>6.1% Ni, 14.6% Cu, @ 85 ppm Pt+Pd+Au tenors</t>
  </si>
  <si>
    <t>Boudreau &amp; McCallum 1986</t>
  </si>
  <si>
    <t>Tamarack</t>
  </si>
  <si>
    <t>&gt; 0.75</t>
  </si>
  <si>
    <t>1105.6 ± 1.2</t>
  </si>
  <si>
    <t>prd → px + tc → gb</t>
  </si>
  <si>
    <t>2.3% Ni, 1.2% Cu, &amp; 0.75 g/t Pd+Pt+Au @ 166 m</t>
  </si>
  <si>
    <r>
      <t xml:space="preserve">Goldner 2011; Taranovic </t>
    </r>
    <r>
      <rPr>
        <i/>
        <sz val="10"/>
        <color theme="1"/>
        <rFont val="Times New Roman"/>
        <family val="1"/>
      </rPr>
      <t>et al.</t>
    </r>
    <r>
      <rPr>
        <sz val="10"/>
        <color theme="1"/>
        <rFont val="Times New Roman"/>
        <family val="1"/>
      </rPr>
      <t xml:space="preserve"> 2015</t>
    </r>
  </si>
  <si>
    <t>Vinalhaven</t>
  </si>
  <si>
    <t>several angular outcrops</t>
  </si>
  <si>
    <t>419.9 ± 0.1</t>
  </si>
  <si>
    <t>gb + di → lgb</t>
  </si>
  <si>
    <t>Mochila Complex  (12 bodies)</t>
  </si>
  <si>
    <t>Venezuela</t>
  </si>
  <si>
    <t>Chicanan Greenstone Belt / Guyana Shield</t>
  </si>
  <si>
    <t>&lt; 45</t>
  </si>
  <si>
    <t>2.4 (Mochila south)</t>
  </si>
  <si>
    <t>several irregular bodies</t>
  </si>
  <si>
    <t>Proterozoic</t>
  </si>
  <si>
    <t>dn + px → prd → gb</t>
  </si>
  <si>
    <t>0.3-1 ppm Pt+Pd @ 30 m</t>
  </si>
  <si>
    <t>Viljoen 2002; Viljoen &amp; Viljoen 2004</t>
  </si>
  <si>
    <t>Khao Que</t>
  </si>
  <si>
    <t>Vietnam</t>
  </si>
  <si>
    <t>Phu Ngu Structure / Yangtze</t>
  </si>
  <si>
    <t>250.5 ± 3.2</t>
  </si>
  <si>
    <t>wh → px → tc → gb</t>
  </si>
  <si>
    <t>olv → plg → cpx → opx</t>
  </si>
  <si>
    <t>21-18</t>
  </si>
  <si>
    <t>48-26</t>
  </si>
  <si>
    <t>78-75</t>
  </si>
  <si>
    <r>
      <t xml:space="preserve">Vladimirov </t>
    </r>
    <r>
      <rPr>
        <i/>
        <sz val="10"/>
        <color theme="1"/>
        <rFont val="Times New Roman"/>
        <family val="1"/>
      </rPr>
      <t>et al.</t>
    </r>
    <r>
      <rPr>
        <sz val="10"/>
        <color theme="1"/>
        <rFont val="Times New Roman"/>
        <family val="1"/>
      </rPr>
      <t xml:space="preserve"> 2012</t>
    </r>
  </si>
  <si>
    <t>Nui Chua (also Tri Nang, Nui Yen Chu)</t>
  </si>
  <si>
    <t>fault-bound ellipse</t>
  </si>
  <si>
    <t>251 ± 3.4</t>
  </si>
  <si>
    <t>ogb → onr → tc + wh + lz → gb → lgb → an</t>
  </si>
  <si>
    <t>sch, sst</t>
  </si>
  <si>
    <t>olv + plg → px → cpx</t>
  </si>
  <si>
    <t>7-11%</t>
  </si>
  <si>
    <t>47-41</t>
  </si>
  <si>
    <t>89-51</t>
  </si>
  <si>
    <t>&lt; 1% Ni</t>
  </si>
  <si>
    <t>Mynydd Penarfynydd (3 bodies)</t>
  </si>
  <si>
    <t>Wales</t>
  </si>
  <si>
    <t>Rhiw Intrusive Complex</t>
  </si>
  <si>
    <t>dn → gb + lgb → di → gph</t>
  </si>
  <si>
    <t>Cattermole &amp; Fuge 1969; Cattermole 1976</t>
  </si>
  <si>
    <t>St David's Head (inc Carn Llidi)</t>
  </si>
  <si>
    <t>North Pembrokeshire</t>
  </si>
  <si>
    <t>Ordovician</t>
  </si>
  <si>
    <t>gb → ogb → gb → lgb</t>
  </si>
  <si>
    <t>sst, mdst</t>
  </si>
  <si>
    <r>
      <t xml:space="preserve">Bevins </t>
    </r>
    <r>
      <rPr>
        <i/>
        <sz val="10"/>
        <color theme="1"/>
        <rFont val="Times New Roman"/>
        <family val="1"/>
      </rPr>
      <t>et al.</t>
    </r>
    <r>
      <rPr>
        <sz val="10"/>
        <color theme="1"/>
        <rFont val="Times New Roman"/>
        <family val="1"/>
      </rPr>
      <t xml:space="preserve"> 1994</t>
    </r>
  </si>
  <si>
    <t>Suwar-Wadi Qutabah Complex</t>
  </si>
  <si>
    <t>Yemen</t>
  </si>
  <si>
    <t>Afif Terrane / Arabian-Nubian Shield</t>
  </si>
  <si>
    <t>pod-like (Suwar)</t>
  </si>
  <si>
    <t>623.58 ± 0.51</t>
  </si>
  <si>
    <t>prd(?) → px → nr → gb + an → lgb</t>
  </si>
  <si>
    <t>gn, grn, sd</t>
  </si>
  <si>
    <t>olv + opx → plg → cpx</t>
  </si>
  <si>
    <t>69-57</t>
  </si>
  <si>
    <t>57-44</t>
  </si>
  <si>
    <t>nr, px, an, gb</t>
  </si>
  <si>
    <t>&gt; 500 ppm Ni, grab sample</t>
  </si>
  <si>
    <r>
      <t xml:space="preserve">Greenough </t>
    </r>
    <r>
      <rPr>
        <i/>
        <sz val="10"/>
        <color theme="1"/>
        <rFont val="Times New Roman"/>
        <family val="1"/>
      </rPr>
      <t>et al.</t>
    </r>
    <r>
      <rPr>
        <sz val="10"/>
        <color theme="1"/>
        <rFont val="Times New Roman"/>
        <family val="1"/>
      </rPr>
      <t xml:space="preserve"> 2011; Venturi </t>
    </r>
    <r>
      <rPr>
        <i/>
        <sz val="10"/>
        <color theme="1"/>
        <rFont val="Times New Roman"/>
        <family val="1"/>
      </rPr>
      <t>et al.</t>
    </r>
    <r>
      <rPr>
        <sz val="10"/>
        <color theme="1"/>
        <rFont val="Times New Roman"/>
        <family val="1"/>
      </rPr>
      <t xml:space="preserve"> 2015</t>
    </r>
  </si>
  <si>
    <t>Chimbadzi Hill</t>
  </si>
  <si>
    <t>Zimbabwe</t>
  </si>
  <si>
    <t>dyke</t>
  </si>
  <si>
    <t>2262 ± 2</t>
  </si>
  <si>
    <t>prd → tc → gb</t>
  </si>
  <si>
    <t>58-53</t>
  </si>
  <si>
    <t>Fe-Ti-V-(P)</t>
  </si>
  <si>
    <r>
      <t>0.36%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</si>
  <si>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t>Great Dyke</t>
  </si>
  <si>
    <t>GDZ-LIP</t>
  </si>
  <si>
    <t>&gt; 3.3</t>
  </si>
  <si>
    <t>lopolith/dyke</t>
  </si>
  <si>
    <t>2575 ± 0.7</t>
  </si>
  <si>
    <t>px + hz + dn → sb → ogb → gbn + nr + gb</t>
  </si>
  <si>
    <t>olv + cr (opx?) → opx → plg + cpx</t>
  </si>
  <si>
    <t>77-57</t>
  </si>
  <si>
    <t>Great Dyke MsZ</t>
  </si>
  <si>
    <t>3-5 ppm PGE @ 1-3 m</t>
  </si>
  <si>
    <t>Dream Reef</t>
  </si>
  <si>
    <t>~ 0.88 ppm PGE @ 4 m</t>
  </si>
  <si>
    <t>Bohkmke Reef (+ others)</t>
  </si>
  <si>
    <r>
      <t>39-49% Cr</t>
    </r>
    <r>
      <rPr>
        <vertAlign val="subscript"/>
        <sz val="10"/>
        <color theme="1"/>
        <rFont val="Times New Roman"/>
        <family val="1"/>
      </rPr>
      <t>2</t>
    </r>
    <r>
      <rPr>
        <sz val="10"/>
        <color theme="1"/>
        <rFont val="Times New Roman"/>
        <family val="1"/>
      </rPr>
      <t>O</t>
    </r>
    <r>
      <rPr>
        <vertAlign val="subscript"/>
        <sz val="10"/>
        <color theme="1"/>
        <rFont val="Times New Roman"/>
        <family val="1"/>
      </rPr>
      <t>3</t>
    </r>
  </si>
  <si>
    <t>Madziwa (several bodies)</t>
  </si>
  <si>
    <t>pre-GDZ-LIP?</t>
  </si>
  <si>
    <t>feeder(?) dykes and lopolith</t>
  </si>
  <si>
    <t>px → nr → di</t>
  </si>
  <si>
    <t>opx → plg → cpx → am + ox</t>
  </si>
  <si>
    <t>Madziwa (Sulfide Hill, Ely, Slimes Dam  etc.)</t>
  </si>
  <si>
    <t>0.5-0.7% Ni, &lt; 150 ppm Cu</t>
  </si>
  <si>
    <r>
      <t xml:space="preserve">Markwitz </t>
    </r>
    <r>
      <rPr>
        <i/>
        <sz val="10"/>
        <color theme="1"/>
        <rFont val="Times New Roman"/>
        <family val="1"/>
      </rPr>
      <t>et al.</t>
    </r>
    <r>
      <rPr>
        <sz val="10"/>
        <color theme="1"/>
        <rFont val="Times New Roman"/>
        <family val="1"/>
      </rPr>
      <t xml:space="preserve"> 2010; Prendergast &amp; Wilson 2015</t>
    </r>
  </si>
  <si>
    <r>
      <rPr>
        <b/>
        <sz val="9"/>
        <color theme="1"/>
        <rFont val="Times New Roman"/>
        <family val="1"/>
      </rPr>
      <t xml:space="preserve">Instructions: </t>
    </r>
    <r>
      <rPr>
        <sz val="9"/>
        <color theme="1"/>
        <rFont val="Times New Roman"/>
        <family val="1"/>
      </rPr>
      <t>If you wish to add another option. Write it below. In the Table Sheet &gt; data tab &gt; data validation &gt; list &gt; select source from Codes tab &gt; accept. It is now an option for the cell.</t>
    </r>
  </si>
  <si>
    <t>Age range (MA)</t>
  </si>
  <si>
    <t>Code</t>
  </si>
  <si>
    <t>Settings</t>
  </si>
  <si>
    <t>Common shapes</t>
  </si>
  <si>
    <t>Magma</t>
  </si>
  <si>
    <t>Deposit type</t>
  </si>
  <si>
    <t>Deposit location</t>
  </si>
  <si>
    <t>Deposit timing</t>
  </si>
  <si>
    <t>Rock type</t>
  </si>
  <si>
    <t>Mineral</t>
  </si>
  <si>
    <t>Afghanistan</t>
  </si>
  <si>
    <t>Afro-Arabian LIP</t>
  </si>
  <si>
    <t>31-34</t>
  </si>
  <si>
    <t>AA-LIP</t>
  </si>
  <si>
    <t>Asbestos</t>
  </si>
  <si>
    <t>Amphibolite</t>
  </si>
  <si>
    <t>Amphibole</t>
  </si>
  <si>
    <t>am</t>
  </si>
  <si>
    <t>Breccia</t>
  </si>
  <si>
    <t>Albania</t>
  </si>
  <si>
    <t>Arabian-Nubian LIP</t>
  </si>
  <si>
    <t>~ 850</t>
  </si>
  <si>
    <t>elongate</t>
  </si>
  <si>
    <t>Anorthosite</t>
  </si>
  <si>
    <t>Apatite</t>
  </si>
  <si>
    <t>ap</t>
  </si>
  <si>
    <t>Disseminated</t>
  </si>
  <si>
    <t>Ural-Alaskan-type intrusion</t>
  </si>
  <si>
    <t>Baltic LIP</t>
  </si>
  <si>
    <t>~ 2440</t>
  </si>
  <si>
    <t>Pb-Pb sul</t>
  </si>
  <si>
    <t>Arenites</t>
  </si>
  <si>
    <t>arn</t>
  </si>
  <si>
    <t>Biotite</t>
  </si>
  <si>
    <t>bt</t>
  </si>
  <si>
    <t>Disseminated-Net-textured</t>
  </si>
  <si>
    <t>Andorra</t>
  </si>
  <si>
    <t>Bushveld LIP</t>
  </si>
  <si>
    <t>~ 2060</t>
  </si>
  <si>
    <t>Iron Formation</t>
  </si>
  <si>
    <t>bif</t>
  </si>
  <si>
    <t>Clinopyroxene</t>
  </si>
  <si>
    <t>Globular</t>
  </si>
  <si>
    <t>Gb</t>
  </si>
  <si>
    <t>*inc. alkaline ring complexes</t>
  </si>
  <si>
    <t>Central Atlantic LIP</t>
  </si>
  <si>
    <t>~ 201</t>
  </si>
  <si>
    <t>Ni-laterite</t>
  </si>
  <si>
    <t>Chromite</t>
  </si>
  <si>
    <t>hr</t>
  </si>
  <si>
    <t>Massive</t>
  </si>
  <si>
    <t>Antigua and Barbuda</t>
  </si>
  <si>
    <t>Central Iapetus LIP</t>
  </si>
  <si>
    <t>560-580 / ~ 615</t>
  </si>
  <si>
    <t>CFB</t>
  </si>
  <si>
    <t>Charnockite</t>
  </si>
  <si>
    <t>K-feldspar</t>
  </si>
  <si>
    <t>ksp</t>
  </si>
  <si>
    <t>Net-textured</t>
  </si>
  <si>
    <t>Circum-Superior LIP</t>
  </si>
  <si>
    <t>1870-1885</t>
  </si>
  <si>
    <t>Chromitite</t>
  </si>
  <si>
    <t>chr</t>
  </si>
  <si>
    <t>Olivine</t>
  </si>
  <si>
    <t>olv</t>
  </si>
  <si>
    <t>Seni-massive</t>
  </si>
  <si>
    <t>Armenia</t>
  </si>
  <si>
    <t>~ 720</t>
  </si>
  <si>
    <t>Conglomerate</t>
  </si>
  <si>
    <t>cng</t>
  </si>
  <si>
    <t>Orthopyroxene</t>
  </si>
  <si>
    <t>opx</t>
  </si>
  <si>
    <t>Vein</t>
  </si>
  <si>
    <t>Emeishan LIP</t>
  </si>
  <si>
    <t>256-259</t>
  </si>
  <si>
    <t>Diorite</t>
  </si>
  <si>
    <t>di</t>
  </si>
  <si>
    <t>Fe-Ti oxides</t>
  </si>
  <si>
    <t>ox</t>
  </si>
  <si>
    <t>Austria</t>
  </si>
  <si>
    <t xml:space="preserve">Ferrar LIP </t>
  </si>
  <si>
    <t>~ 183</t>
  </si>
  <si>
    <t>Dolerite</t>
  </si>
  <si>
    <t>Phlogopite</t>
  </si>
  <si>
    <t>ph</t>
  </si>
  <si>
    <t>Azerbaijan</t>
  </si>
  <si>
    <t>~ 716</t>
  </si>
  <si>
    <t>Dolomite</t>
  </si>
  <si>
    <t>dm</t>
  </si>
  <si>
    <t>Plagioclase</t>
  </si>
  <si>
    <t>plg</t>
  </si>
  <si>
    <t>Bahamas</t>
  </si>
  <si>
    <t>Gardar LIP</t>
  </si>
  <si>
    <t>~ 1100</t>
  </si>
  <si>
    <t>poor exposure</t>
  </si>
  <si>
    <t>Dunite</t>
  </si>
  <si>
    <t>Rutile</t>
  </si>
  <si>
    <t>rt</t>
  </si>
  <si>
    <t>Bahrain</t>
  </si>
  <si>
    <t>Great Dyke of Zimbabwe LIP</t>
  </si>
  <si>
    <t>~ 2575</t>
  </si>
  <si>
    <t>Gabbrodiorite</t>
  </si>
  <si>
    <t>Sulphide</t>
  </si>
  <si>
    <t>sul</t>
  </si>
  <si>
    <t>Bangladesh</t>
  </si>
  <si>
    <t>Hart-Carson LIP</t>
  </si>
  <si>
    <t>1790-1810</t>
  </si>
  <si>
    <t>Gabbro</t>
  </si>
  <si>
    <t>Titanite</t>
  </si>
  <si>
    <t>ttn</t>
  </si>
  <si>
    <t>Barbados</t>
  </si>
  <si>
    <t>Irkutsk LIP</t>
  </si>
  <si>
    <t>*alkaline ring complex</t>
  </si>
  <si>
    <t>Gabbronorite</t>
  </si>
  <si>
    <t>Zircon</t>
  </si>
  <si>
    <t>zrn</t>
  </si>
  <si>
    <t>Belarus</t>
  </si>
  <si>
    <t>Karoo LIP</t>
  </si>
  <si>
    <t>deformed/tectonised</t>
  </si>
  <si>
    <t>Gneiss</t>
  </si>
  <si>
    <t>Belgium</t>
  </si>
  <si>
    <t>Keweenawan LIP</t>
  </si>
  <si>
    <t>1085-1115</t>
  </si>
  <si>
    <t>Granophyre</t>
  </si>
  <si>
    <t>gph</t>
  </si>
  <si>
    <t>Belize</t>
  </si>
  <si>
    <t>Kola-Dnieper LIP</t>
  </si>
  <si>
    <t>365-375</t>
  </si>
  <si>
    <t>KD-LIP</t>
  </si>
  <si>
    <t>Granodiorite</t>
  </si>
  <si>
    <t>Benin</t>
  </si>
  <si>
    <t>Kunene-Kibaran LIP</t>
  </si>
  <si>
    <t>1360-1380</t>
  </si>
  <si>
    <t>Granite</t>
  </si>
  <si>
    <t>Bhutan</t>
  </si>
  <si>
    <t>North Atlantic LIP</t>
  </si>
  <si>
    <t>55-62</t>
  </si>
  <si>
    <t>Greywacke</t>
  </si>
  <si>
    <t>Pechenga-Onega LIP</t>
  </si>
  <si>
    <t>~ 1970</t>
  </si>
  <si>
    <t>Hornsfels</t>
  </si>
  <si>
    <t>Bosnia and Herzegovina</t>
  </si>
  <si>
    <t>Rincón del Tigre-Huanchaca LIP</t>
  </si>
  <si>
    <t>~ 1110</t>
  </si>
  <si>
    <t>Harzburgite</t>
  </si>
  <si>
    <t>Siberian LIP</t>
  </si>
  <si>
    <t>251-252</t>
  </si>
  <si>
    <t>Leucodiorite</t>
  </si>
  <si>
    <t>ldi</t>
  </si>
  <si>
    <t>Stillwater-Rendevous</t>
  </si>
  <si>
    <t>2680-2710</t>
  </si>
  <si>
    <t>Leucogabbro</t>
  </si>
  <si>
    <t>lgb</t>
  </si>
  <si>
    <t>Brunei</t>
  </si>
  <si>
    <t>Tarim LIP</t>
  </si>
  <si>
    <t>280-290</t>
  </si>
  <si>
    <t>Limestone</t>
  </si>
  <si>
    <t>lst</t>
  </si>
  <si>
    <t>Bulgaria</t>
  </si>
  <si>
    <t>Ukrainian LIP</t>
  </si>
  <si>
    <t>~ 1890</t>
  </si>
  <si>
    <t>U-LIP</t>
  </si>
  <si>
    <t>Lherzolite</t>
  </si>
  <si>
    <t>Burkina Faso</t>
  </si>
  <si>
    <t>Warakurna  LIP</t>
  </si>
  <si>
    <t>~ 1075</t>
  </si>
  <si>
    <t>Marble</t>
  </si>
  <si>
    <t>Widgiemooltha LIP</t>
  </si>
  <si>
    <t>2400-2420</t>
  </si>
  <si>
    <t>Magnetite gabbro</t>
  </si>
  <si>
    <t>mggb</t>
  </si>
  <si>
    <t>Côte d'Ivoire</t>
  </si>
  <si>
    <t>Windimurra LIP</t>
  </si>
  <si>
    <t>2790-2810</t>
  </si>
  <si>
    <t>Magnetite</t>
  </si>
  <si>
    <t>Cabo Verde</t>
  </si>
  <si>
    <t>Nsuze LIP</t>
  </si>
  <si>
    <t>2980-2990</t>
  </si>
  <si>
    <t>Norite</t>
  </si>
  <si>
    <t>Cambodia</t>
  </si>
  <si>
    <t>Ring of Fire LIP</t>
  </si>
  <si>
    <t>2730-2740</t>
  </si>
  <si>
    <t>Olv gabbro</t>
  </si>
  <si>
    <t>Columbia River LIP</t>
  </si>
  <si>
    <t>15.9-16.7</t>
  </si>
  <si>
    <t>CR-LIP</t>
  </si>
  <si>
    <t>Olv gabbronorite</t>
  </si>
  <si>
    <t>Sierra Madre Occidental LIP</t>
  </si>
  <si>
    <t>18-38</t>
  </si>
  <si>
    <t>SMO-LIP</t>
  </si>
  <si>
    <t>Orthogneiss</t>
  </si>
  <si>
    <t>Central African Republic</t>
  </si>
  <si>
    <t>Siletzia LIP</t>
  </si>
  <si>
    <t>49-56</t>
  </si>
  <si>
    <t>Sz-LIP</t>
  </si>
  <si>
    <t>Olivine norite</t>
  </si>
  <si>
    <t>onr</t>
  </si>
  <si>
    <t>Benham Rise LIP</t>
  </si>
  <si>
    <t>41-48</t>
  </si>
  <si>
    <t>BR-LIP</t>
  </si>
  <si>
    <t>Paragneiss</t>
  </si>
  <si>
    <t>Chile</t>
  </si>
  <si>
    <t>Deccan LIP</t>
  </si>
  <si>
    <t>~ 66</t>
  </si>
  <si>
    <t>D-LIP</t>
  </si>
  <si>
    <t>Pelites</t>
  </si>
  <si>
    <t>Maud Rise LIP</t>
  </si>
  <si>
    <t>~ 70</t>
  </si>
  <si>
    <t>MR-LIP</t>
  </si>
  <si>
    <t>Peridotite</t>
  </si>
  <si>
    <t>Colombia</t>
  </si>
  <si>
    <t>Sierra Leone Rise LIP</t>
  </si>
  <si>
    <t>SLR-LIP</t>
  </si>
  <si>
    <t>Pyroxenite</t>
  </si>
  <si>
    <t>Comoros</t>
  </si>
  <si>
    <t>Crozet LIP</t>
  </si>
  <si>
    <t>70-74</t>
  </si>
  <si>
    <t>Cz-LIP</t>
  </si>
  <si>
    <t>Quartzite</t>
  </si>
  <si>
    <t>Costa Rica</t>
  </si>
  <si>
    <t>Conrad Rise LIP</t>
  </si>
  <si>
    <t>~ 73</t>
  </si>
  <si>
    <t>Schist</t>
  </si>
  <si>
    <t>Croatia</t>
  </si>
  <si>
    <t>East Sulawesi LIP</t>
  </si>
  <si>
    <t>~ 80/130</t>
  </si>
  <si>
    <t>ES-LIP</t>
  </si>
  <si>
    <t>Sediments</t>
  </si>
  <si>
    <t>Cuba</t>
  </si>
  <si>
    <t>Madagascar LIP</t>
  </si>
  <si>
    <t>~ 89</t>
  </si>
  <si>
    <t>M-LIP</t>
  </si>
  <si>
    <t>Shale</t>
  </si>
  <si>
    <t>shl</t>
  </si>
  <si>
    <t>Cyprus</t>
  </si>
  <si>
    <t>Del Cano LIP</t>
  </si>
  <si>
    <t>~ 90</t>
  </si>
  <si>
    <t>DL-LIP</t>
  </si>
  <si>
    <t>Sandstone</t>
  </si>
  <si>
    <t>Caribbean-Colobian LIP</t>
  </si>
  <si>
    <t>87-90</t>
  </si>
  <si>
    <t>CC-LIP</t>
  </si>
  <si>
    <t xml:space="preserve">Siltstone </t>
  </si>
  <si>
    <t>Hess Rise LIP</t>
  </si>
  <si>
    <t>~ 100</t>
  </si>
  <si>
    <t>HR-LIP</t>
  </si>
  <si>
    <t>Syenite</t>
  </si>
  <si>
    <t>Denmark</t>
  </si>
  <si>
    <t>Naturaliste Plateau LIP</t>
  </si>
  <si>
    <t>NP-LIP</t>
  </si>
  <si>
    <t>Troctolite</t>
  </si>
  <si>
    <t>Djibouti</t>
  </si>
  <si>
    <t>Malaita-Bohol LIP</t>
  </si>
  <si>
    <t>100-120</t>
  </si>
  <si>
    <t>MB-LIP</t>
  </si>
  <si>
    <t>Volcaniclastic</t>
  </si>
  <si>
    <t>Dominica</t>
  </si>
  <si>
    <t>Hawaii LIP</t>
  </si>
  <si>
    <t>Hw-LIP</t>
  </si>
  <si>
    <t>Websterite</t>
  </si>
  <si>
    <t>Dominican Republic</t>
  </si>
  <si>
    <t>Southwest Africa LIP</t>
  </si>
  <si>
    <t>SA-LIP</t>
  </si>
  <si>
    <t>Wehrlite</t>
  </si>
  <si>
    <t>Ecuador</t>
  </si>
  <si>
    <t>Whitsunday LIP</t>
  </si>
  <si>
    <t>90-120</t>
  </si>
  <si>
    <t>Ws-LIP</t>
  </si>
  <si>
    <t>Ontong Java Nui LIP</t>
  </si>
  <si>
    <t>~ 120</t>
  </si>
  <si>
    <t>OJN-LIP</t>
  </si>
  <si>
    <t>El Salvador</t>
  </si>
  <si>
    <t>Wallaby LIP</t>
  </si>
  <si>
    <t>Wl-LIP</t>
  </si>
  <si>
    <t>Equatorial Guinea</t>
  </si>
  <si>
    <t>High Arctic LIP</t>
  </si>
  <si>
    <t>121-126</t>
  </si>
  <si>
    <t>HA-LIP</t>
  </si>
  <si>
    <t>Eritrea</t>
  </si>
  <si>
    <t>Central Tibetan LIP</t>
  </si>
  <si>
    <t>104-128 &amp; 172-193</t>
  </si>
  <si>
    <t>CT-LIP</t>
  </si>
  <si>
    <t>Bunbury-Comei LIP</t>
  </si>
  <si>
    <t>110/134</t>
  </si>
  <si>
    <t>BC-LIP</t>
  </si>
  <si>
    <t>Fiji</t>
  </si>
  <si>
    <t>Mid-Pacific Mountains LIP</t>
  </si>
  <si>
    <t>~ 130</t>
  </si>
  <si>
    <t>MPM-LIP</t>
  </si>
  <si>
    <t>Equatorial Atlantic Magmatic LIP</t>
  </si>
  <si>
    <t>~ 135</t>
  </si>
  <si>
    <t>EAM-LIP</t>
  </si>
  <si>
    <t>Parana-Etendeka LIP</t>
  </si>
  <si>
    <t>~ 134</t>
  </si>
  <si>
    <t>Trap LIP</t>
  </si>
  <si>
    <t>~ 140</t>
  </si>
  <si>
    <t>Tr-LIP</t>
  </si>
  <si>
    <t>Gambia</t>
  </si>
  <si>
    <t>Magellan Rise LIP</t>
  </si>
  <si>
    <t>MgR-LIP</t>
  </si>
  <si>
    <t>Georgia</t>
  </si>
  <si>
    <t>Sanbagwa LIP</t>
  </si>
  <si>
    <t>Sb-LIP</t>
  </si>
  <si>
    <t>Shatsky Rise-Tamu LIP</t>
  </si>
  <si>
    <t>SRT-LIP</t>
  </si>
  <si>
    <t>Ghana</t>
  </si>
  <si>
    <t>NW Australian Margin LIP</t>
  </si>
  <si>
    <t>140-160</t>
  </si>
  <si>
    <t>AM-LIP</t>
  </si>
  <si>
    <t>Greece</t>
  </si>
  <si>
    <t>Lesser Caucasus LIP</t>
  </si>
  <si>
    <t>160-168</t>
  </si>
  <si>
    <t>LC-LIP</t>
  </si>
  <si>
    <t>Grenada</t>
  </si>
  <si>
    <t>Chon Aike LIP</t>
  </si>
  <si>
    <t>ChA-LIP</t>
  </si>
  <si>
    <t>Guatemala</t>
  </si>
  <si>
    <t>Wrangellia LIP</t>
  </si>
  <si>
    <t>~ 232</t>
  </si>
  <si>
    <t>Wr-LIP</t>
  </si>
  <si>
    <t>Guinea</t>
  </si>
  <si>
    <t>Choiyoi LIP</t>
  </si>
  <si>
    <t>~ 265</t>
  </si>
  <si>
    <t>Cy-LIP</t>
  </si>
  <si>
    <t>Guinea-Bissau</t>
  </si>
  <si>
    <t>Himalaya Neotethys LIP</t>
  </si>
  <si>
    <t>~ 280</t>
  </si>
  <si>
    <t>HN-LIP</t>
  </si>
  <si>
    <t>Guyana</t>
  </si>
  <si>
    <t>Panjal LIP</t>
  </si>
  <si>
    <t>~ 289</t>
  </si>
  <si>
    <t>Pj-LIP</t>
  </si>
  <si>
    <t>Haiti</t>
  </si>
  <si>
    <t>South Qiangtang LIP</t>
  </si>
  <si>
    <t>SQ-LIP</t>
  </si>
  <si>
    <t>Honduras</t>
  </si>
  <si>
    <t>Skagerrak LIP</t>
  </si>
  <si>
    <t>~ 300</t>
  </si>
  <si>
    <t>Sk-LIP</t>
  </si>
  <si>
    <t>Hungary</t>
  </si>
  <si>
    <t>Barguzin-Vitam LIP</t>
  </si>
  <si>
    <t>BV-LIP</t>
  </si>
  <si>
    <t>Kennedy-Conners-Auburn LIP</t>
  </si>
  <si>
    <t>280-320</t>
  </si>
  <si>
    <t>KCA-LIP</t>
  </si>
  <si>
    <t>Mino Tamba LIP</t>
  </si>
  <si>
    <t>330-340</t>
  </si>
  <si>
    <t>MT-LIP</t>
  </si>
  <si>
    <t>Indonesia</t>
  </si>
  <si>
    <t>Yakutsk-Vilyui LIP</t>
  </si>
  <si>
    <t>YV-LIP</t>
  </si>
  <si>
    <t>390-420</t>
  </si>
  <si>
    <t>AS-LIP</t>
  </si>
  <si>
    <t>Iraq</t>
  </si>
  <si>
    <t>Suordakh LIP</t>
  </si>
  <si>
    <t>~ 440</t>
  </si>
  <si>
    <t>Sd-LIP</t>
  </si>
  <si>
    <t>Kalkarindji LIP</t>
  </si>
  <si>
    <t>~ 510</t>
  </si>
  <si>
    <t>Kj-LIP</t>
  </si>
  <si>
    <t>Israel</t>
  </si>
  <si>
    <t>Wichita LIP</t>
  </si>
  <si>
    <t>~ 533</t>
  </si>
  <si>
    <t>Wch-LIP</t>
  </si>
  <si>
    <t>Paraupebas-Piranhas LIP</t>
  </si>
  <si>
    <t>~ 535</t>
  </si>
  <si>
    <t>PP-LIP</t>
  </si>
  <si>
    <t>Jamaica</t>
  </si>
  <si>
    <t>Precordillera LIP</t>
  </si>
  <si>
    <t>~ 576</t>
  </si>
  <si>
    <t>Pc-LIP</t>
  </si>
  <si>
    <t>Kiktat LIP</t>
  </si>
  <si>
    <t>~ 715</t>
  </si>
  <si>
    <t>Kt-LIP</t>
  </si>
  <si>
    <t>Jordan</t>
  </si>
  <si>
    <t>Mutare-Fingeren LIP</t>
  </si>
  <si>
    <t>MF-LIP</t>
  </si>
  <si>
    <t>Malani LIP</t>
  </si>
  <si>
    <t>~ 755</t>
  </si>
  <si>
    <t>Ml-LIP</t>
  </si>
  <si>
    <t>Kenya</t>
  </si>
  <si>
    <t>Mount Rogers LIP</t>
  </si>
  <si>
    <t>740-760</t>
  </si>
  <si>
    <t>Kiribati</t>
  </si>
  <si>
    <t>Mundine Well-Keene LIP</t>
  </si>
  <si>
    <t>750-755</t>
  </si>
  <si>
    <t>MWK-LIP</t>
  </si>
  <si>
    <t>Kuwait</t>
  </si>
  <si>
    <t xml:space="preserve">Ogcheon LIP </t>
  </si>
  <si>
    <t>O-LIP</t>
  </si>
  <si>
    <t>Kyrgyzstan</t>
  </si>
  <si>
    <t>Seychelles LIP</t>
  </si>
  <si>
    <t>Sy-LIP</t>
  </si>
  <si>
    <t>Laos</t>
  </si>
  <si>
    <t>Shaba LIP</t>
  </si>
  <si>
    <t>Sh-LIP</t>
  </si>
  <si>
    <t>Latvia</t>
  </si>
  <si>
    <t>Roan LIP</t>
  </si>
  <si>
    <t>735-765</t>
  </si>
  <si>
    <t>R-LIP</t>
  </si>
  <si>
    <t>Lebanon</t>
  </si>
  <si>
    <t>Boucaut LIP</t>
  </si>
  <si>
    <t>Bc-LIP</t>
  </si>
  <si>
    <t>Lesotho</t>
  </si>
  <si>
    <t>Gunbarrel LIP</t>
  </si>
  <si>
    <t>Gb-LIP</t>
  </si>
  <si>
    <t>Liberia</t>
  </si>
  <si>
    <t>Kanding LIP</t>
  </si>
  <si>
    <t>Kd-LIP</t>
  </si>
  <si>
    <t>Libya</t>
  </si>
  <si>
    <t>Gannakouriep LIP</t>
  </si>
  <si>
    <t>Gk-LIP</t>
  </si>
  <si>
    <t>Liechtenstein</t>
  </si>
  <si>
    <t>Niquelândia LIP</t>
  </si>
  <si>
    <t>Nq-LIP</t>
  </si>
  <si>
    <t>Lithuania</t>
  </si>
  <si>
    <t>Rushinga-Bukoba LIP</t>
  </si>
  <si>
    <t>RB-LOP</t>
  </si>
  <si>
    <t>Luxembourg</t>
  </si>
  <si>
    <t>Suxiong-Xiaofeng LIP</t>
  </si>
  <si>
    <t>SX-LOP</t>
  </si>
  <si>
    <t>Gairdner-Willouran LIP</t>
  </si>
  <si>
    <t>GW-LOP</t>
  </si>
  <si>
    <t>Malawi</t>
  </si>
  <si>
    <t>Guibei LIP</t>
  </si>
  <si>
    <t>Gu-LOP</t>
  </si>
  <si>
    <t>Malaysia</t>
  </si>
  <si>
    <t>Kuluketage LIP</t>
  </si>
  <si>
    <t>Kl-LIP</t>
  </si>
  <si>
    <t>Maldives</t>
  </si>
  <si>
    <t>Zambezi LIP</t>
  </si>
  <si>
    <t>Z-LIP</t>
  </si>
  <si>
    <t>Mali</t>
  </si>
  <si>
    <t>Manso LIP</t>
  </si>
  <si>
    <t>Ms-LIP</t>
  </si>
  <si>
    <t>Malta</t>
  </si>
  <si>
    <t>Iguerda-Taifast LIP</t>
  </si>
  <si>
    <t>IT-LIP</t>
  </si>
  <si>
    <t>Marshall Islands</t>
  </si>
  <si>
    <t>Sailajiazitage LIP</t>
  </si>
  <si>
    <t>Sj-LIP</t>
  </si>
  <si>
    <t>Dashigou LIP</t>
  </si>
  <si>
    <t>Dg-LIP</t>
  </si>
  <si>
    <t>Mauritius</t>
  </si>
  <si>
    <t>Zadinian-Mayumbian LIP</t>
  </si>
  <si>
    <t>ZM-LIP</t>
  </si>
  <si>
    <t>Mexico</t>
  </si>
  <si>
    <t>Sette-Daban LIP</t>
  </si>
  <si>
    <t>StD-LIP</t>
  </si>
  <si>
    <t>Micronesia</t>
  </si>
  <si>
    <t>Moldova</t>
  </si>
  <si>
    <t>Huila-Epembe LIP</t>
  </si>
  <si>
    <t>HE-LIP</t>
  </si>
  <si>
    <t>Monaco</t>
  </si>
  <si>
    <t>Mahoba LIP</t>
  </si>
  <si>
    <t>Mh-LIP</t>
  </si>
  <si>
    <t>Umkondo LIP</t>
  </si>
  <si>
    <t>1106-1112</t>
  </si>
  <si>
    <t>Montenegro</t>
  </si>
  <si>
    <t>Bunger Hills LIP</t>
  </si>
  <si>
    <t>BH-LIP</t>
  </si>
  <si>
    <t>Abitibi-Corson LIP</t>
  </si>
  <si>
    <t>Thiselthwaite-Munn LIP</t>
  </si>
  <si>
    <t>TM-LIP</t>
  </si>
  <si>
    <t>Myanmar</t>
  </si>
  <si>
    <t>Marnda Moorn LIP</t>
  </si>
  <si>
    <t>MM-LIP</t>
  </si>
  <si>
    <t>Licheng LIP</t>
  </si>
  <si>
    <t>L-LIP</t>
  </si>
  <si>
    <t>Nauru</t>
  </si>
  <si>
    <t>Nova Floresta LIP</t>
  </si>
  <si>
    <t>NF-LIP</t>
  </si>
  <si>
    <t>Nepal</t>
  </si>
  <si>
    <t>Sudbury LIP</t>
  </si>
  <si>
    <t>Netherlands</t>
  </si>
  <si>
    <t>Vestfold Hills-5 LIP</t>
  </si>
  <si>
    <t>V5-LIP</t>
  </si>
  <si>
    <t>Mealy-Seal Lake LIP</t>
  </si>
  <si>
    <t>MSL-LIP</t>
  </si>
  <si>
    <t>Nicaragua</t>
  </si>
  <si>
    <t>Central Scandinavian Dolerite Complex LIP</t>
  </si>
  <si>
    <t>SDC-LIP</t>
  </si>
  <si>
    <t>Niger</t>
  </si>
  <si>
    <t>Srednecheremshan LIP</t>
  </si>
  <si>
    <t>Srd-LIP</t>
  </si>
  <si>
    <t>Nigeria</t>
  </si>
  <si>
    <t>Harp LIP</t>
  </si>
  <si>
    <t>Hp-LIP</t>
  </si>
  <si>
    <t>North Korea</t>
  </si>
  <si>
    <t>Mackenzie LIP</t>
  </si>
  <si>
    <t>Mk-LIP</t>
  </si>
  <si>
    <t>North Macedonia</t>
  </si>
  <si>
    <t>Juscelândia-Serra dos Borges LIP</t>
  </si>
  <si>
    <t>JSB-LIP</t>
  </si>
  <si>
    <t>Galiwinku-Derim Derim LIP</t>
  </si>
  <si>
    <t>GDD-LIP</t>
  </si>
  <si>
    <t>Oman</t>
  </si>
  <si>
    <t>Yanliao LIP</t>
  </si>
  <si>
    <t>Y-LIP</t>
  </si>
  <si>
    <t>Hart River-Salmon River Arch LIP</t>
  </si>
  <si>
    <t>HRSR-LIP</t>
  </si>
  <si>
    <t>Palau</t>
  </si>
  <si>
    <t>Vestfold Hills-4 LIP</t>
  </si>
  <si>
    <t>V4-LIP</t>
  </si>
  <si>
    <t>Palestine State</t>
  </si>
  <si>
    <t>Chieress LIP</t>
  </si>
  <si>
    <t>Panama</t>
  </si>
  <si>
    <t>Mashak LIP</t>
  </si>
  <si>
    <t>Papua New Guinea</t>
  </si>
  <si>
    <t>Midsommerso-Zig Zag Dal LIP</t>
  </si>
  <si>
    <t>Paraguay</t>
  </si>
  <si>
    <t>Biberkine LIP</t>
  </si>
  <si>
    <t>Peru</t>
  </si>
  <si>
    <t>Bas Draa LIP</t>
  </si>
  <si>
    <t>Philippines</t>
  </si>
  <si>
    <t>Salto do Céu LIP</t>
  </si>
  <si>
    <t>Poland</t>
  </si>
  <si>
    <t>Lakhna &amp; Bandalimal LIP</t>
  </si>
  <si>
    <t>Betara LIP</t>
  </si>
  <si>
    <t>Qatar</t>
  </si>
  <si>
    <t>Michael-Shabagamo LIP</t>
  </si>
  <si>
    <t>Romania</t>
  </si>
  <si>
    <t>Moyi LIP</t>
  </si>
  <si>
    <t>Tuna-Trond Gota-Lake Ladoga LIP</t>
  </si>
  <si>
    <t>Rwanda</t>
  </si>
  <si>
    <t>Bangemall LIP</t>
  </si>
  <si>
    <t>Saint Kitts and Nevis</t>
  </si>
  <si>
    <t>Curaca-Chapada Diamantina LIP</t>
  </si>
  <si>
    <t>Saint Lucia</t>
  </si>
  <si>
    <t>Humpata LIP</t>
  </si>
  <si>
    <t>Saint Vincent and the Grenadines</t>
  </si>
  <si>
    <t>Kuonamka LIP</t>
  </si>
  <si>
    <t>Samoa</t>
  </si>
  <si>
    <t>Essakane LIP</t>
  </si>
  <si>
    <t>San Marino</t>
  </si>
  <si>
    <t>Kayser LIP</t>
  </si>
  <si>
    <t>Sao Tome and Principe</t>
  </si>
  <si>
    <t>Korsimoro LIP</t>
  </si>
  <si>
    <t>Mata Mata LIP</t>
  </si>
  <si>
    <t>Gawler Range LIP</t>
  </si>
  <si>
    <t>Serbia</t>
  </si>
  <si>
    <t>Mammoth-Western Channel LIP</t>
  </si>
  <si>
    <t>Seychelles</t>
  </si>
  <si>
    <t>Tandil LIP</t>
  </si>
  <si>
    <t>Breven-Hallefor LIP</t>
  </si>
  <si>
    <t>Singapore</t>
  </si>
  <si>
    <t>Taishan LIP</t>
  </si>
  <si>
    <t>Slovakia</t>
  </si>
  <si>
    <t>Melville Bugt LIP</t>
  </si>
  <si>
    <t>Slovenia</t>
  </si>
  <si>
    <t>Zenaga LIP</t>
  </si>
  <si>
    <t>Solomon Islands</t>
  </si>
  <si>
    <t>Hame LIP</t>
  </si>
  <si>
    <t>Laiwu LIP</t>
  </si>
  <si>
    <t>Toole Creek LIP</t>
  </si>
  <si>
    <t>Late Calvert LIP</t>
  </si>
  <si>
    <t>South Sudan</t>
  </si>
  <si>
    <t>Pelly Bay LIP</t>
  </si>
  <si>
    <t>Fiery Creel LIP</t>
  </si>
  <si>
    <t>Wonga LIP</t>
  </si>
  <si>
    <t>Sudan</t>
  </si>
  <si>
    <t>Mayun LIP</t>
  </si>
  <si>
    <t>Suriname</t>
  </si>
  <si>
    <t>Aiski LIP</t>
  </si>
  <si>
    <t>Lunch Creek LIP</t>
  </si>
  <si>
    <t>Syria</t>
  </si>
  <si>
    <t>Timpton LIP</t>
  </si>
  <si>
    <t>Tajikistan</t>
  </si>
  <si>
    <t>Vestfold Hills-3 LIP</t>
  </si>
  <si>
    <t>V3-LIP</t>
  </si>
  <si>
    <t>Tagragra of Akka LIP</t>
  </si>
  <si>
    <t>TA-LIP</t>
  </si>
  <si>
    <t>Thailand</t>
  </si>
  <si>
    <t>Papilia LIP</t>
  </si>
  <si>
    <t>Timor-Leste</t>
  </si>
  <si>
    <t>Espinhaco LIP</t>
  </si>
  <si>
    <t>Togo</t>
  </si>
  <si>
    <t>Xionger-Taihang LIP</t>
  </si>
  <si>
    <t>XT-LIP</t>
  </si>
  <si>
    <t>Tonga</t>
  </si>
  <si>
    <t>Libiri LIP</t>
  </si>
  <si>
    <t>Trinidad and Tobago</t>
  </si>
  <si>
    <t>Pebbair LIP</t>
  </si>
  <si>
    <t>Tunisia</t>
  </si>
  <si>
    <t>Avanavera LIP</t>
  </si>
  <si>
    <t>Turkey</t>
  </si>
  <si>
    <t>Florida-Uruguayan LIP</t>
  </si>
  <si>
    <t>FU-LIP</t>
  </si>
  <si>
    <t>Turkmenistan</t>
  </si>
  <si>
    <t>Eastern Creek LIP</t>
  </si>
  <si>
    <t>EC-LIP</t>
  </si>
  <si>
    <t>Tuvalu</t>
  </si>
  <si>
    <t>Sparrow-Uranium City LIP</t>
  </si>
  <si>
    <t>SUC-LIP</t>
  </si>
  <si>
    <t>Uganda</t>
  </si>
  <si>
    <t>Kalaro-Nimnyrsky-Malozadoiskii LIP</t>
  </si>
  <si>
    <t>Black Hills-Soutpansberg LIP</t>
  </si>
  <si>
    <t>United Arab Emirates</t>
  </si>
  <si>
    <t>Ghost-Mara River-Morel LIP</t>
  </si>
  <si>
    <t>Mashonaland LIP</t>
  </si>
  <si>
    <t>Ramah Group LIP</t>
  </si>
  <si>
    <t>England</t>
  </si>
  <si>
    <t>Bastanar-Hampi LIP</t>
  </si>
  <si>
    <t>Boonadgin LIP</t>
  </si>
  <si>
    <t>Uruguay</t>
  </si>
  <si>
    <t>Uatuma LIP</t>
  </si>
  <si>
    <t>Uzbekistan</t>
  </si>
  <si>
    <t>Maria-Carajas-Tucumã LIP</t>
  </si>
  <si>
    <t>Vanuatu</t>
  </si>
  <si>
    <t>Flin Flon LIP</t>
  </si>
  <si>
    <t>Hearne LIP</t>
  </si>
  <si>
    <t>Frobisher Suite LIP</t>
  </si>
  <si>
    <t>Hartley LIP</t>
  </si>
  <si>
    <t>Zambia</t>
  </si>
  <si>
    <t>Angaul LIP</t>
  </si>
  <si>
    <t>Mugford LIP</t>
  </si>
  <si>
    <t>Xuwujia LIP</t>
  </si>
  <si>
    <t>Khajuraho LIP</t>
  </si>
  <si>
    <t>Xiwangshan LIP</t>
  </si>
  <si>
    <t>Orocaima LIP</t>
  </si>
  <si>
    <t>Moi Moi-Charlie-Lucie LIP</t>
  </si>
  <si>
    <t>Minto-Povungnituk-Eskimo LIP</t>
  </si>
  <si>
    <t>Kennedy LIP</t>
  </si>
  <si>
    <t>Lac de Gras-Booth River LIP</t>
  </si>
  <si>
    <t>Cheela Springs LIP</t>
  </si>
  <si>
    <t>Union Island-McKee LIP</t>
  </si>
  <si>
    <t>Kangamuit-MD3 LIP</t>
  </si>
  <si>
    <t>References</t>
  </si>
  <si>
    <t>Continent</t>
  </si>
  <si>
    <t>Age Classification</t>
  </si>
  <si>
    <t>Extent Classification</t>
  </si>
  <si>
    <t>Thickness Classification</t>
  </si>
  <si>
    <t>Mineralisation Classification</t>
  </si>
  <si>
    <t>Not determined</t>
  </si>
  <si>
    <t>tc + chr&gt;ogb&gt;gbn&gt;gb</t>
  </si>
  <si>
    <t>olv&gt;opx&gt;cpx&gt;plg&gt;am&gt;bt</t>
  </si>
  <si>
    <t>Africa</t>
  </si>
  <si>
    <t>an&gt;lgb&gt;ogb</t>
  </si>
  <si>
    <t>olv&gt;plg&gt;opx&gt;cpx</t>
  </si>
  <si>
    <t>wb&gt;gbn</t>
  </si>
  <si>
    <t>px + gbn&gt;gb&gt;an&gt;mgb&gt;gph</t>
  </si>
  <si>
    <t>olv(?)&gt;opx&gt;plg + cpx&gt;ox</t>
  </si>
  <si>
    <t>gbn&gt;dl&gt;an&gt;gph</t>
  </si>
  <si>
    <t>ogb&gt;gb&gt;gbn&gt;lgn</t>
  </si>
  <si>
    <t>olv&gt;opx&gt;cpx + plg</t>
  </si>
  <si>
    <t>tc&gt;ogn&gt;ogb&gt;gb&gt;an</t>
  </si>
  <si>
    <t>dn&gt;lz + wb&gt;gbn</t>
  </si>
  <si>
    <t>olv + cr&gt;opx + cpx&gt;plg&gt;ox&gt;am + ap</t>
  </si>
  <si>
    <t>South America</t>
  </si>
  <si>
    <t>Jaboncillo Valley</t>
  </si>
  <si>
    <t>prd&gt;px&gt;ogn&gt;gbn&gt;gb</t>
  </si>
  <si>
    <t>olv + cr&gt;cpx&gt;ox&gt;opx&gt;am</t>
  </si>
  <si>
    <t>olv&gt;opx&gt;plag&gt;am</t>
  </si>
  <si>
    <t>hb&gt;px&gt;gb&gt;nr&gt;gbn</t>
  </si>
  <si>
    <t>opx&gt;plg&gt;am&gt;cpx&gt;bt</t>
  </si>
  <si>
    <t>lz&gt;wb&gt;px&gt;gb&gt;an</t>
  </si>
  <si>
    <t>olv&gt;opx&gt;cpx&gt;plg</t>
  </si>
  <si>
    <t>prd&gt;gb&gt;lgb + mgn</t>
  </si>
  <si>
    <t>olv&gt;cpx&gt;plg&gt;ox</t>
  </si>
  <si>
    <t>nr&gt;gb&gt;lgb</t>
  </si>
  <si>
    <t>dn&gt;px&gt;gb&gt;lgb + an</t>
  </si>
  <si>
    <t>tc&gt;ogb&gt;ogn&gt;gb&gt;mgb</t>
  </si>
  <si>
    <t>ogb&gt;gb</t>
  </si>
  <si>
    <t>tc&gt;nr&gt;gb</t>
  </si>
  <si>
    <t>px&gt;gb + tc&gt;lgb + an&gt;gph</t>
  </si>
  <si>
    <t>prd&gt;px&gt;gb&gt;lgb</t>
  </si>
  <si>
    <t>tc&gt;an</t>
  </si>
  <si>
    <t>prd&gt;cr&gt;gb&gt;lgb</t>
  </si>
  <si>
    <t>olv + cr&gt;cpx&gt;plg</t>
  </si>
  <si>
    <t>prd&gt;px&gt;nr&gt;gb&gt;lgb&gt;an</t>
  </si>
  <si>
    <t>olv&gt;cpx&gt;opx&gt;plg</t>
  </si>
  <si>
    <t>tc&gt;ogb&gt;gb + tc + ogb&gt;gb + lgb</t>
  </si>
  <si>
    <t>ox&gt;olv&gt;cpx&gt;plg&gt;ap</t>
  </si>
  <si>
    <t>olv-px&gt;px&gt;gb</t>
  </si>
  <si>
    <t>ogb + tc&gt;gb</t>
  </si>
  <si>
    <t>prd&gt;wh&gt;gb&gt;lgb + dl</t>
  </si>
  <si>
    <t>olv-px&gt;px&gt;gb + nr</t>
  </si>
  <si>
    <t>olv&gt;cpx + plg</t>
  </si>
  <si>
    <t>px&gt;dn&gt;wb&gt;gbn&gt;gb&gt;lgb&gt;gph</t>
  </si>
  <si>
    <t>px&gt;nr&gt;ogb&gt;an</t>
  </si>
  <si>
    <t>olv&gt;cr&gt;opx&gt;cpx</t>
  </si>
  <si>
    <t>gb&gt;lgb</t>
  </si>
  <si>
    <t>dn&gt;prd + px&gt;gb + mgn + lgb</t>
  </si>
  <si>
    <t>prd + cr&gt;gb&gt;lgb</t>
  </si>
  <si>
    <t>olv + cr&gt;plg&gt;cpx</t>
  </si>
  <si>
    <t>prd&gt;lz&gt;gb&gt;lgb&gt;an</t>
  </si>
  <si>
    <t>lz&gt;tc&gt;ogn&gt;mgn</t>
  </si>
  <si>
    <t xml:space="preserve">px&gt;gb&gt;lgb </t>
  </si>
  <si>
    <t>tc&gt;ogb&gt;gb&gt;mgb</t>
  </si>
  <si>
    <t>olv&gt;plg&gt;cpx&gt;ox</t>
  </si>
  <si>
    <t>cpx + plg&gt;ox + ap + am</t>
  </si>
  <si>
    <t>syn&gt;px&gt;dn&gt;prd</t>
  </si>
  <si>
    <t>olv&gt;opx&gt;cpx&gt;phg&gt;ox&gt;ap&gt;ksp</t>
  </si>
  <si>
    <t>prd&gt;px&gt;gb&gt;gbn&gt;lgb</t>
  </si>
  <si>
    <t>olv (?)&gt;opx&gt;cpx</t>
  </si>
  <si>
    <t>olv-px&gt;gb</t>
  </si>
  <si>
    <t>px&gt;lz&gt;wb&gt;wh&gt;gb&gt;gph</t>
  </si>
  <si>
    <t>prd&gt;px + cr&gt;gbn&gt;gb&gt;an</t>
  </si>
  <si>
    <t>olv + opx + cr&gt;cpx&gt;plg</t>
  </si>
  <si>
    <t>olv&gt;plg&gt;opx&gt;cpx&gt;ox</t>
  </si>
  <si>
    <t>px&gt;gbn&gt;gb&gt;an</t>
  </si>
  <si>
    <t>nr&gt;gbn&gt;gb&gt;an</t>
  </si>
  <si>
    <t>lz + ogbn&gt;nr + px&gt;prd&gt;nr</t>
  </si>
  <si>
    <t>prd&gt;gbn&gt;gb</t>
  </si>
  <si>
    <t xml:space="preserve">dn&gt;wb&gt;cr&gt;gb </t>
  </si>
  <si>
    <t>olv + cr&gt;plg&gt;cpx&gt;opx</t>
  </si>
  <si>
    <t>wb&gt;prd&gt;px&gt;gbn</t>
  </si>
  <si>
    <t>cr&gt;olv&gt;cpx&gt;plg&gt;opx</t>
  </si>
  <si>
    <t>dn&gt;lz&gt;wb&gt;ogb&gt;gb</t>
  </si>
  <si>
    <t>dn&gt;wh&gt;px&gt;gb</t>
  </si>
  <si>
    <t>dn&gt;lz&gt;tc&gt;nr&gt;gbn</t>
  </si>
  <si>
    <t>dn&gt;lz&gt;tc&gt;nr&gt;ogb&gt;gb&gt;an</t>
  </si>
  <si>
    <t>wb&gt;wh&gt;gb + nr + an</t>
  </si>
  <si>
    <t>lgb&gt;an&gt;tc&gt;ogb&gt;mgb</t>
  </si>
  <si>
    <t>lz&gt;tc + cr&gt;ogb&gt;ogn&gt;gb&gt;an</t>
  </si>
  <si>
    <t>wh&gt;prd&gt;px&gt;gbn</t>
  </si>
  <si>
    <t>dn&gt;ogb&gt;gb&gt;mgb</t>
  </si>
  <si>
    <t>hz&gt;px&gt;ogb</t>
  </si>
  <si>
    <t>tc + nr + px&gt;ogb&gt;gb +lgb + an</t>
  </si>
  <si>
    <t>olv + plg&gt;cpx&gt;opx &gt;ox</t>
  </si>
  <si>
    <t>dn&gt;tc + an&gt;gb</t>
  </si>
  <si>
    <t>nr + tc&gt;px + prd + cr&gt;gb + lgb</t>
  </si>
  <si>
    <t>prd&gt;gb&gt;gbn + px&gt;nr + tc&gt;mgn + lgb + an</t>
  </si>
  <si>
    <t>0.5% V2O5</t>
  </si>
  <si>
    <t>prd &gt;px &gt;gb &gt;lgb &gt;an</t>
  </si>
  <si>
    <t>prd + px&gt;nr + gb&gt;lgb</t>
  </si>
  <si>
    <t xml:space="preserve">(metamorphosed) px&gt;gb&gt;lgb </t>
  </si>
  <si>
    <t>dn + hz&gt;px + nr&gt;gb&gt;mgb</t>
  </si>
  <si>
    <t>olv ± cr&gt;opx&gt;plg&gt;cpx&gt;ox</t>
  </si>
  <si>
    <t>Molopo Farms</t>
  </si>
  <si>
    <t>olv ± cr&gt;opx&gt;plg&gt;cpx</t>
  </si>
  <si>
    <t>gb&gt;di&gt;syn</t>
  </si>
  <si>
    <t>gbn&gt;dl</t>
  </si>
  <si>
    <t>lz + wb&gt;gbn</t>
  </si>
  <si>
    <t>dn&gt;prd&gt;wb&gt;gbn</t>
  </si>
  <si>
    <t>olv + cr&gt;opx&gt;cpx&gt;plg&gt;ox</t>
  </si>
  <si>
    <t>db + lz + cr&gt;px + amph</t>
  </si>
  <si>
    <t>gb + tc + px  + gbn &gt;an</t>
  </si>
  <si>
    <t>tc&gt;dn&gt;tc&gt;gb + an + mgb + mgn</t>
  </si>
  <si>
    <t>olv + cr&gt;plg + cpx&gt;ox&gt;ap</t>
  </si>
  <si>
    <t>prd&gt;px&gt;(missing gb?)</t>
  </si>
  <si>
    <t>olv&gt;ol + cpx&gt;cpx</t>
  </si>
  <si>
    <t>px&gt;gb&gt;an + mgn</t>
  </si>
  <si>
    <t>prd &gt;px</t>
  </si>
  <si>
    <t>tc&gt;ogb&gt;gbn&gt;lgb&gt;gph</t>
  </si>
  <si>
    <t>olv&gt;plg&gt;opx&gt;am + phg + cr&gt;cpx</t>
  </si>
  <si>
    <t>lgb&gt;an</t>
  </si>
  <si>
    <t>plg + olv&gt;cpx&gt;opx&gt;ap</t>
  </si>
  <si>
    <t>gb&gt;an</t>
  </si>
  <si>
    <t>px + dn + hz&gt;gbn + nr</t>
  </si>
  <si>
    <t>dn&gt;hz + cr&gt;px&gt;gb&gt;an</t>
  </si>
  <si>
    <t>dn + hz + cr&gt;px + nr&gt;gb + lgn + mgb</t>
  </si>
  <si>
    <t>hz&gt;px&gt;gb + gph</t>
  </si>
  <si>
    <t>olv + cr&gt;opc&gt;plg&gt;cpx</t>
  </si>
  <si>
    <t>prd + px&gt;hz + px + cr&gt;nr + cr</t>
  </si>
  <si>
    <t>dn + wh + wb&gt;gbn + di</t>
  </si>
  <si>
    <t>olv + cr&gt;opx&gt;plg&gt;cpx</t>
  </si>
  <si>
    <t>wh&gt;px&gt;gb</t>
  </si>
  <si>
    <t>(olv)-gbn&gt;gbn&gt;gb</t>
  </si>
  <si>
    <t>Lima et al. 2008;  Louro et al. 2014</t>
  </si>
  <si>
    <t>dn + wb&gt;gbn&gt;gb&gt;an</t>
  </si>
  <si>
    <t>px&gt;gb&gt;mgn</t>
  </si>
  <si>
    <t>tc&gt;ogb&gt;gb&gt;an</t>
  </si>
  <si>
    <t>gb + dr + an&gt;gb + lgb&gt;mgb + mgn</t>
  </si>
  <si>
    <t>gb&gt;lgb + an</t>
  </si>
  <si>
    <t>dn + cr&gt;prd&gt;wb&gt;gb</t>
  </si>
  <si>
    <t>olv&gt;cpx&gt;plg</t>
  </si>
  <si>
    <t>dn + hz + opx&gt;opx + nr&gt;gbn + lgb</t>
  </si>
  <si>
    <t>olv + cr + opx&gt;opx&gt;plg&gt;cpx</t>
  </si>
  <si>
    <t>olv-px&gt;hz&gt;gbn + opx</t>
  </si>
  <si>
    <t>gbn&gt;an + dl</t>
  </si>
  <si>
    <t>dn + lz&gt;px&gt;nr&gt;mgb&gt;gph</t>
  </si>
  <si>
    <t>olv + opx&gt;cr + plg + cpx</t>
  </si>
  <si>
    <t>dn&gt;prd&gt;px&gt;nr&gt;dl</t>
  </si>
  <si>
    <t>gbn + opx&gt;hz + opx&gt;gbn</t>
  </si>
  <si>
    <t>prd&gt;dl</t>
  </si>
  <si>
    <t>hz + px&gt;gbn</t>
  </si>
  <si>
    <t>gbn&gt;onr&gt;ogn + tc&gt;nr + gbn&gt;gb&gt;gph</t>
  </si>
  <si>
    <t>(o)gb&gt;gbn&gt;syn</t>
  </si>
  <si>
    <t>olv + cpx + plg&gt;opx&gt;am + ap + ksp</t>
  </si>
  <si>
    <t>gbn&gt;ogb&gt;gbn&gt;gb&gt;mgb</t>
  </si>
  <si>
    <t>plg + olv&gt;opx&gt;cpx&gt;ox&gt;ap</t>
  </si>
  <si>
    <t>North America</t>
  </si>
  <si>
    <t>px&gt;prd&gt;gb</t>
  </si>
  <si>
    <t>gb&gt;lgb + mgb&gt;an</t>
  </si>
  <si>
    <t>gb + px&gt;mgn + lgb + an</t>
  </si>
  <si>
    <t>68% Fe, 17% TiO2; 0.5% V2O5 @ ~ 9.5 m</t>
  </si>
  <si>
    <t>Sappin et al. 2015; Houlé et al. 2020</t>
  </si>
  <si>
    <t>dn + prd + cr&gt;gb+ an</t>
  </si>
  <si>
    <t>prd&gt;cr&gt;gb&gt;di</t>
  </si>
  <si>
    <t>wb + lz&gt;dn + cr&gt;gb + an</t>
  </si>
  <si>
    <t>olv&gt;opx + cr&gt;plg + cpx</t>
  </si>
  <si>
    <t>32.2% Cr2O3</t>
  </si>
  <si>
    <t>0.99% Cr2O3, 2.45% V2O5, grab sample</t>
  </si>
  <si>
    <t>ogb&gt;gb&gt;lgb + an</t>
  </si>
  <si>
    <t>plg&gt;olv&gt;cpx + opx&gt;ox&gt;bt</t>
  </si>
  <si>
    <t>gb&gt;tc&gt;ogb&gt;gb</t>
  </si>
  <si>
    <t>Heaman et al. 2007; Bleeker et al. 2020; Smith et al. 2020</t>
  </si>
  <si>
    <t>prd&gt;ogb</t>
  </si>
  <si>
    <t>gb + an&gt;tc + wb + hx + dn&gt;an  dn&gt;gph</t>
  </si>
  <si>
    <t>dn + hz&gt;opx&gt;gbn + gb</t>
  </si>
  <si>
    <t>35.8% Cr2O3</t>
  </si>
  <si>
    <t>(olv)-gbn&gt;l-gbn</t>
  </si>
  <si>
    <t>plg + olv&gt;opx&gt;cpx&gt;ox</t>
  </si>
  <si>
    <t>lz + wb&gt;gb&gt;px + gb&gt;lgb</t>
  </si>
  <si>
    <t>prd&gt;ogb&gt;gb</t>
  </si>
  <si>
    <t>Heaman et al. 1992; Bédard et al. 2012; Hayes et al. 2015</t>
  </si>
  <si>
    <t>an&gt;mgn&gt;mgb + gb&gt;gbn + nr</t>
  </si>
  <si>
    <t>plg&gt;ox&gt;ap&gt;opx&gt;cpx</t>
  </si>
  <si>
    <t>Heaman et al. 2007; Hollings et al. 2007; Bleeker et al. 2020</t>
  </si>
  <si>
    <t>ogb&gt;tc + nr&gt;lgn</t>
  </si>
  <si>
    <t>gb + gbn&gt;an + mgn</t>
  </si>
  <si>
    <t>40.2% Fe2O3, 7.56% TiO2, 0.75% V, @ ~ 4.9 m</t>
  </si>
  <si>
    <t>prd&gt;gb</t>
  </si>
  <si>
    <t>prd + tc + gbn&gt;gbn&gt;gb + gph</t>
  </si>
  <si>
    <t>cpx&gt;prd + dn&gt;ogb&gt;gb</t>
  </si>
  <si>
    <t>tc&gt;ogb&gt;gbn&gt;lgb + an</t>
  </si>
  <si>
    <t>olv&gt;plg&gt;cpx&gt;ox&gt;ap&gt;ksp</t>
  </si>
  <si>
    <t>dn + wb&gt;px&gt;gbn&gt;gb + lgb</t>
  </si>
  <si>
    <t>olv&gt;cpx&gt;plg&gt;opx</t>
  </si>
  <si>
    <t>prd + px&gt;gbn + nr&gt;gb</t>
  </si>
  <si>
    <t>Sappin et al. 2009; 2011; 2012</t>
  </si>
  <si>
    <t>px&gt;tc&gt;gbn&gt;gb&gt;lgb + an</t>
  </si>
  <si>
    <t>prd + px&gt;gb&gt;an + lgb + mgn&gt;mgb</t>
  </si>
  <si>
    <t>dn + wh&gt;px&gt;gb&gt;lgb&gt;an</t>
  </si>
  <si>
    <t>px + gb&gt;lgb + an</t>
  </si>
  <si>
    <t>olv(?) + cr&gt;cpx + plg&gt;plg</t>
  </si>
  <si>
    <t>hz + dn&gt;px + wb + cr&gt;gb</t>
  </si>
  <si>
    <t>tc&gt;gb + nr&gt;an</t>
  </si>
  <si>
    <t>px&gt;gb&gt;lgb&gt;an</t>
  </si>
  <si>
    <t>cpx&gt;plg&gt;ox</t>
  </si>
  <si>
    <t>olv&gt;plg&gt;opx&gt;cpx&gt;am&gt;ox</t>
  </si>
  <si>
    <t>dn + px&gt;wb&gt;gb</t>
  </si>
  <si>
    <t>olv&gt;cpx + plg + opx</t>
  </si>
  <si>
    <t>tc&gt;ogb&gt;gb + mgb</t>
  </si>
  <si>
    <t>olv + plg&gt;cpx + opx + ox</t>
  </si>
  <si>
    <t>gb&gt;lgb (breccia)&gt;(olv)-gbn</t>
  </si>
  <si>
    <t>Bleeker et al. 2020</t>
  </si>
  <si>
    <t>prd + dn + tc&gt;ogb + gbn&gt;gb + lgb</t>
  </si>
  <si>
    <t>tc + mgn&gt;ogb&gt;gb + mgn</t>
  </si>
  <si>
    <t>plg + olv&gt;ox&gt;cpx→ ap</t>
  </si>
  <si>
    <t>px + gb&gt;gb + di</t>
  </si>
  <si>
    <t>tc + prd + dn&gt;ogb + gbn&gt;gb</t>
  </si>
  <si>
    <t>nr&gt;gb&gt;gph</t>
  </si>
  <si>
    <t>olv + cpx&gt;ox&gt;plg&gt;ap</t>
  </si>
  <si>
    <t>gb&gt;mgb + mgn</t>
  </si>
  <si>
    <t>nr&gt;gbn&gt;gb&gt;di</t>
  </si>
  <si>
    <t>plg + opx&gt;cpx&gt;ox</t>
  </si>
  <si>
    <t>tc&gt;ogb&gt;gb</t>
  </si>
  <si>
    <t>px&gt;gb&gt;syn</t>
  </si>
  <si>
    <t>olv&gt;cpx&gt;ox&gt;plg&gt;ap&gt;bt&gt;amph</t>
  </si>
  <si>
    <t>Asia</t>
  </si>
  <si>
    <t>tc + px&gt;ogb&gt;gb</t>
  </si>
  <si>
    <t>olv + ox&gt;plg&gt;cpx</t>
  </si>
  <si>
    <t>px&gt;wb&gt;gb</t>
  </si>
  <si>
    <t>opx&gt;olv&gt;plg&gt;cpx</t>
  </si>
  <si>
    <t>ogb&gt;gb&gt;di</t>
  </si>
  <si>
    <t>gb&gt;px + dn (+ an)&gt;gb&gt;lgb</t>
  </si>
  <si>
    <t>olv&gt;plg&gt;cpx</t>
  </si>
  <si>
    <t>lz&gt;prd&gt;wh&gt;px&gt;gb</t>
  </si>
  <si>
    <t>olv&gt;plg + cpx + ox</t>
  </si>
  <si>
    <t>lz&gt;ogb&gt;gbn&gt;gb&gt;lgb</t>
  </si>
  <si>
    <t xml:space="preserve">px&gt;syn </t>
  </si>
  <si>
    <t>tc + px&gt;ogb&gt;gb&gt;lgb&gt;mgb</t>
  </si>
  <si>
    <t>olv + plg&gt;cpx&gt;ox</t>
  </si>
  <si>
    <t>(olv)-px&gt;px&gt;gb</t>
  </si>
  <si>
    <t>olv&gt;ox + cr&gt;opx&gt;cpx&gt;plg</t>
  </si>
  <si>
    <t xml:space="preserve">lz&gt;tc&gt;ogb + gbn&gt;di </t>
  </si>
  <si>
    <t>olv + cr&gt;opx&gt;cpx&gt;plg</t>
  </si>
  <si>
    <t>lz&gt;wb&gt;gb&gt;gbd&gt;di</t>
  </si>
  <si>
    <t>olv&gt;opx&gt;cpx&gt;plg&gt;am + bt</t>
  </si>
  <si>
    <t>prd&gt;px&gt;gb&gt;di</t>
  </si>
  <si>
    <t>wh&gt;px</t>
  </si>
  <si>
    <t>prd&gt;gb&gt;gbd</t>
  </si>
  <si>
    <t>(olv)-px&gt;syn</t>
  </si>
  <si>
    <t>olv&gt;cpx&gt;plg&gt;ox + am</t>
  </si>
  <si>
    <t>ogb&gt;gb&gt;gbd</t>
  </si>
  <si>
    <t>olv + ox&gt;cpx&gt;plg</t>
  </si>
  <si>
    <t>olv + ox&gt;plg&gt;cpx&gt;am</t>
  </si>
  <si>
    <t>(o)gb + px&gt;lgb + an</t>
  </si>
  <si>
    <t>olv&gt;plg&gt;cpx&gt;ox&gt;ap</t>
  </si>
  <si>
    <t>(olv)-px&gt;gb&gt;gbd&gt;di</t>
  </si>
  <si>
    <t>olv&gt;opx&gt;cpx&gt;plg&gt;am + phg</t>
  </si>
  <si>
    <t>tc&gt;nr&gt;gb(n)&gt;an&gt;gbd</t>
  </si>
  <si>
    <t xml:space="preserve">olv&gt;opx&gt;plg&gt;am + bt </t>
  </si>
  <si>
    <t>(olv)-px&gt;ogb&gt;gb</t>
  </si>
  <si>
    <t>wh + hz&gt;gb</t>
  </si>
  <si>
    <t>prd&gt;px&gt;gb</t>
  </si>
  <si>
    <t>(olv)-px&gt;gb&gt;mgb</t>
  </si>
  <si>
    <t>olv&gt;cpx&gt;ox&gt;plg + ap</t>
  </si>
  <si>
    <t>px + tc&gt;ogb&gt;gb&gt;di</t>
  </si>
  <si>
    <t>dn&gt;px&gt;gb</t>
  </si>
  <si>
    <t>px + lz&gt;gb + lgb&gt;di</t>
  </si>
  <si>
    <t>olv + ox&gt;cpx</t>
  </si>
  <si>
    <t>cr&gt;olv&gt;opx&gt;cpx&gt;plg&gt;ox</t>
  </si>
  <si>
    <t>lz&gt;wb&gt;gb&gt;gbd</t>
  </si>
  <si>
    <t>olv&gt;plg + cpx&gt;am + ox</t>
  </si>
  <si>
    <t>lz + wb + cr&gt;px&gt;gbn&gt;nr&gt;gb&gt;an&gt;mgb</t>
  </si>
  <si>
    <t>olv + opx + cr&gt;cpx&gt;plg&gt;ox</t>
  </si>
  <si>
    <t>prd&gt;tc&gt;gb</t>
  </si>
  <si>
    <t>gb&gt;mgn</t>
  </si>
  <si>
    <t>Nasr et al. 2000; Makhlouf et al. 2008; Khedr et al. 2020</t>
  </si>
  <si>
    <t>olv&gt;plg&gt;pyx&gt;hb</t>
  </si>
  <si>
    <t>lz&gt;opx&gt;tc&gt;ogb&gt;an</t>
  </si>
  <si>
    <t>olv  + cr&gt;px + plg</t>
  </si>
  <si>
    <t>ogb&gt;gb&gt;mgn</t>
  </si>
  <si>
    <t>prd + dn + wb&gt;px&gt;gb + an&gt;gph</t>
  </si>
  <si>
    <t>olv  + cr&gt;opx&gt;plg&gt;cpx&gt;ox + am</t>
  </si>
  <si>
    <t>prd&gt;px&gt;gb&gt;an&gt;gph</t>
  </si>
  <si>
    <t xml:space="preserve">olv + cr&gt;opx&gt;cpx + plg </t>
  </si>
  <si>
    <t>prd + px + tc&gt;ogb + gbn&gt;gb + di</t>
  </si>
  <si>
    <t xml:space="preserve">px&gt;gb&gt;di </t>
  </si>
  <si>
    <t>olv&gt;cpx&gt;plg&gt;am + bt</t>
  </si>
  <si>
    <t>px&gt;gb</t>
  </si>
  <si>
    <t>ogb&gt;px&gt;gb&gt;di</t>
  </si>
  <si>
    <t>olv&gt;plg&gt;cpx&gt;cpx + plg + ap + ox</t>
  </si>
  <si>
    <t>px + prd + cr&gt;an&gt;nr + gb&gt;mgb&gt;gb + di&gt;gph</t>
  </si>
  <si>
    <t>lz&gt;px&gt;gb</t>
  </si>
  <si>
    <t>Makkonen et al. 2008</t>
  </si>
  <si>
    <t>px + prd&gt;gbn&gt;gbn + an</t>
  </si>
  <si>
    <t>(olv)-px&gt;gbn + gb&gt;lgb</t>
  </si>
  <si>
    <t>olv + opx + px&gt;plg&gt;ox&gt;ap</t>
  </si>
  <si>
    <t>gb + gbn&gt;prd&gt;gb&gt;lgb</t>
  </si>
  <si>
    <t>cr&gt;px + prx&gt;gb + an</t>
  </si>
  <si>
    <t>(olv)-px + wb&gt;ogb&gt;gbn + gb</t>
  </si>
  <si>
    <t>cpx&gt;olv&gt;opx&gt;plg</t>
  </si>
  <si>
    <t>dn + prd&gt;px&gt;gb&gt;nr + gb  an&gt;mgb&gt;gph</t>
  </si>
  <si>
    <t>olv + cr&gt;opx + cr&gt;plg&gt;cpx&gt;ox</t>
  </si>
  <si>
    <t>gb + px&gt;mgn + gb&gt;lgb</t>
  </si>
  <si>
    <t>px&gt;prd&gt;gbn + gb</t>
  </si>
  <si>
    <t>prd + lz + dn&gt;(olv)-px&gt;ogb&gt;gb&gt;di</t>
  </si>
  <si>
    <t>(olv-)gbn + gb&gt;lgb + an</t>
  </si>
  <si>
    <t>wb&gt;ogb&gt;gb + lgb&gt;an</t>
  </si>
  <si>
    <t>prd&gt;nr</t>
  </si>
  <si>
    <t>lz + wb&gt;px&gt;gb</t>
  </si>
  <si>
    <t>lz&gt;gbn&gt;gb</t>
  </si>
  <si>
    <t>(olv)-px + cr&gt;nr + gbn&gt;gb</t>
  </si>
  <si>
    <t>prd (hz)&gt;gb</t>
  </si>
  <si>
    <t>gb + gbn&gt;gb + mgn&gt;gb + an + lgb</t>
  </si>
  <si>
    <t>(olv)-px&gt;nr&gt;gbn&gt;gb&gt;pgb + an + di</t>
  </si>
  <si>
    <t>wh&gt;gb&gt;lgb + di</t>
  </si>
  <si>
    <t>prd + wb + wh&gt;px&gt;gb + nr</t>
  </si>
  <si>
    <t>prd&gt;ogb&gt;gb + lgb</t>
  </si>
  <si>
    <t>px + wh&gt;gb + mgb</t>
  </si>
  <si>
    <t>nr&gt;px&gt;gbn + cr&gt;gb</t>
  </si>
  <si>
    <t>px + gbn&gt;pz&gt;ogbn&gt;gb</t>
  </si>
  <si>
    <t>dn + prd&gt;(olv)-px</t>
  </si>
  <si>
    <t>prd&gt;nr + gbn + gb&gt;gph + di</t>
  </si>
  <si>
    <t>px + cr&gt;prd&gt;gb&gt;lgb</t>
  </si>
  <si>
    <t>St-Jean-du-Doigt</t>
  </si>
  <si>
    <t>nr&gt;px + hz + dn&gt;gb</t>
  </si>
  <si>
    <t>dn + hz&gt;gbn&gt;gb + nr&gt;di</t>
  </si>
  <si>
    <t>olv&gt;cr + phg&gt;opx&gt;plg&gt;cpx</t>
  </si>
  <si>
    <t>dn + hz + px&gt;nr + gbn</t>
  </si>
  <si>
    <t>Myers 1976; Polat et al. 2011; 2012; 21st North 2014</t>
  </si>
  <si>
    <t>gb + ogb&gt;gb&gt;gph</t>
  </si>
  <si>
    <t>Myers et al. 1993</t>
  </si>
  <si>
    <t>syn&gt;gb</t>
  </si>
  <si>
    <t>tc + wh&gt;ogb&gt;gb</t>
  </si>
  <si>
    <t>plg&gt;olv&gt;cpx&gt;ox</t>
  </si>
  <si>
    <t>wh&gt;lz&gt;gb + gbd</t>
  </si>
  <si>
    <t>olv &gt;cpx&gt;plg&gt;am</t>
  </si>
  <si>
    <t>0.3-0.5% TREO, 0.22% Nb2O5, 0.016% Ta2O5</t>
  </si>
  <si>
    <t>wh&gt;gb&gt;lgb</t>
  </si>
  <si>
    <t>ogb&gt;px&gt;gb&gt;di&gt;lgb</t>
  </si>
  <si>
    <t>plg  olv&gt;cpx&gt;ox&gt;ap</t>
  </si>
  <si>
    <t>gb&gt;lgb + mgb + gph</t>
  </si>
  <si>
    <t>olv&gt;plg + cpx&gt;ox</t>
  </si>
  <si>
    <t>Bondla</t>
  </si>
  <si>
    <t>dn + wh&gt;cr + px + tc&gt;gbn + gb</t>
  </si>
  <si>
    <t>cr&gt;olv&gt;cpx + opx&gt;plg</t>
  </si>
  <si>
    <t>gb&gt;lgb + cr + an</t>
  </si>
  <si>
    <t>Dharma Rao et al. 2011; 2015</t>
  </si>
  <si>
    <t>prd + dn&gt;gb&gt;an</t>
  </si>
  <si>
    <t>Madaura-Ikauna Complex</t>
  </si>
  <si>
    <t>prd + dn + hz&gt;px&gt;gb + di&gt;gph</t>
  </si>
  <si>
    <t>opx&gt;dn + hz&gt;cr&gt;px&gt;gb</t>
  </si>
  <si>
    <t>olv +  cr&gt;opx&gt;cpx&gt;plg</t>
  </si>
  <si>
    <t>dn&gt;nr + px + cr&gt;an + cr&gt;gb</t>
  </si>
  <si>
    <t>olv&gt;cpx + opx + cr &gt;plg&gt;cpx</t>
  </si>
  <si>
    <t>dn + cr&gt;opx&gt;px&gt;gb</t>
  </si>
  <si>
    <t>48-61% Cr2O3; 0.18-0.88 ppm PGE, grab sample</t>
  </si>
  <si>
    <t>Chakraborty &amp; Chakraborty 1984; Mondal et al. 2006; 2019</t>
  </si>
  <si>
    <t>gb&gt;gbn&gt;px&gt;wh&gt;dn&gt;gb&gt;mgb&gt;an&gt;gph</t>
  </si>
  <si>
    <t>dn + wh&gt;px&gt;gb</t>
  </si>
  <si>
    <t>hz + lz&gt;opx&gt;gb</t>
  </si>
  <si>
    <t>prd&gt;px&gt;gb&gt;an&gt;gbn&gt;di</t>
  </si>
  <si>
    <t>cpx + opx + olv + cr&gt;plg&gt;am</t>
  </si>
  <si>
    <t>ogb&gt;tc&gt;gb&gt;nr&gt;di</t>
  </si>
  <si>
    <t>dn&gt;ogb + cr&gt;ogb&gt;gb</t>
  </si>
  <si>
    <t>olv + cr&gt;cpx + plg&gt;opx&gt;ox</t>
  </si>
  <si>
    <t>dn + px&gt;gb + mgb</t>
  </si>
  <si>
    <t>olv&gt;cpx&gt;plg&gt;ox + am&gt;ap</t>
  </si>
  <si>
    <t>prd + dn&gt;px + gbn&gt;an + gb + pgb</t>
  </si>
  <si>
    <t>dn&gt;hz + lz&gt;px&gt;gb</t>
  </si>
  <si>
    <t>hz + cr&gt;wb + px&gt;gb</t>
  </si>
  <si>
    <t>prd + tc&gt;ogb&gt;gbn&gt;gb + an + di</t>
  </si>
  <si>
    <t>olv + ox&gt;plg&gt;cpx&gt;opx</t>
  </si>
  <si>
    <t>lz&gt;wb&gt;ogb&gt;gbn&gt;gb + di</t>
  </si>
  <si>
    <t>dn&gt;tc&gt;ogb + gb&gt;gb + an + mgb</t>
  </si>
  <si>
    <t>tc&gt;ogb&gt;gb + di</t>
  </si>
  <si>
    <t>lz&gt;ogb&gt;gbn</t>
  </si>
  <si>
    <t xml:space="preserve">wh&gt;tc&gt;ogb&gt;gb&gt;lgb </t>
  </si>
  <si>
    <t>olv + cr&gt;plg&gt;cpx&gt;ox + ap + am</t>
  </si>
  <si>
    <t>dn + lz&gt;prd&gt;gb + gbn&gt;gph</t>
  </si>
  <si>
    <t>olv + cr&gt;cpx + opx&gt;plg + ox</t>
  </si>
  <si>
    <t>ogb&gt;gb + px + tc&gt;gb&gt;an + mgb</t>
  </si>
  <si>
    <t>ogb&gt;gb&gt;mgb</t>
  </si>
  <si>
    <t>olv&gt;cpx&gt;plg&gt;ox&gt;ksp&gt;ap</t>
  </si>
  <si>
    <t>Armstrong, 1988; Laukamp 2006</t>
  </si>
  <si>
    <t>Watkins et al. 1994; Pirajno 1994; Ewart et al. 2002; Bauer et al. 2003</t>
  </si>
  <si>
    <t>tc&gt;gb&gt;an + mgn</t>
  </si>
  <si>
    <t>olv + plg&gt;opx&gt;cpx</t>
  </si>
  <si>
    <t xml:space="preserve">(olv)-px&gt;ogb&gt;gb&gt;mgb </t>
  </si>
  <si>
    <t>olv&gt;cpx&gt;ox&gt;plg + am + bt + ap</t>
  </si>
  <si>
    <t>olv + cr&gt;cpx + opx&gt;plg&gt;ox</t>
  </si>
  <si>
    <t>dn&gt;(olv)-px&gt;gb</t>
  </si>
  <si>
    <t>tc + ogb&gt;gb&gt;di</t>
  </si>
  <si>
    <t>olv&gt;plg&gt;opx&gt;cpx&gt;am + bt</t>
  </si>
  <si>
    <t>px&gt;gb&gt;lgb&gt;mgb</t>
  </si>
  <si>
    <t>olv&gt;cpx&gt;plg&gt;ox&gt;ap&gt;opx</t>
  </si>
  <si>
    <t>px&gt;gb&gt;lgb</t>
  </si>
  <si>
    <t>an&gt;lnr&gt;tc&gt;nr&gt;gbn&gt;mgn</t>
  </si>
  <si>
    <t>plg&gt;olv&gt;ox&gt;opx&gt;cpx&gt;ap</t>
  </si>
  <si>
    <t>prd + px&gt;gbn&gt;gb&gt;mgb + an</t>
  </si>
  <si>
    <t>dc + tc&gt;ogb + gbn&gt;syn</t>
  </si>
  <si>
    <t>ogb + gbn&gt;gbn + px&gt;ogb&gt;gbn + mgb&gt;nr</t>
  </si>
  <si>
    <t>plg&gt;cpx&gt;opx&gt;olv&gt;ox&gt;ap</t>
  </si>
  <si>
    <t>gbn + ogb&gt;dn&gt;ogb&gt;gb + lgb</t>
  </si>
  <si>
    <t xml:space="preserve">olv + opx&gt;plg&gt;cpx </t>
  </si>
  <si>
    <t>prd&gt;px→ nr&gt;gb</t>
  </si>
  <si>
    <t>wh + dn&gt;(olv)-px&gt;px&gt;gb</t>
  </si>
  <si>
    <t>olv + cr&gt;cpx</t>
  </si>
  <si>
    <t>px + prd&gt;gb + mgb</t>
  </si>
  <si>
    <t>dn + wh + lz&gt;tc + pgn&gt;gbn + an&gt;gb</t>
  </si>
  <si>
    <t>dn&gt;wr&gt;wb&gt;px&gt;gb&gt;lgb</t>
  </si>
  <si>
    <t>tc + ogb + onr&gt;px + wb&gt;gb&gt;di</t>
  </si>
  <si>
    <t>px&gt;an&gt;gb</t>
  </si>
  <si>
    <t>prd&gt;tc&gt;gbn</t>
  </si>
  <si>
    <t>dn + tc&gt;ogb&gt;gb + lgb + an</t>
  </si>
  <si>
    <t>olv&gt;plg&gt;cpx&gt;opx&gt;am + ox</t>
  </si>
  <si>
    <t>wh&gt;px + prd&gt;gb</t>
  </si>
  <si>
    <t>gb + an&gt;mgb + mgn&gt;di</t>
  </si>
  <si>
    <t>cpx&gt;plg&gt;ox&gt;opx</t>
  </si>
  <si>
    <t>dn + cr&gt;wh&gt;px&gt;gb</t>
  </si>
  <si>
    <t>prd&gt;nr + gbn</t>
  </si>
  <si>
    <t>gbn&gt;nr&gt;px&gt;gbn&gt;gb + mgb&gt;(olv)-gbn + an</t>
  </si>
  <si>
    <t>px + cr&gt;nr&gt;gbn&gt;gb&gt;di&gt;gph</t>
  </si>
  <si>
    <t>opx + cr&gt;plg&gt;cpx&gt;ox&gt;ap →ksp</t>
  </si>
  <si>
    <t>gb&gt;ogb + gb&gt;lgb</t>
  </si>
  <si>
    <t>ol&gt;plg&gt;cpx&gt;opx</t>
  </si>
  <si>
    <t>Naldrett 2004; Malitch et al. 2010; Burgess &amp; Bowring 2015; Schoneveld et al. 2020</t>
  </si>
  <si>
    <t>94-1</t>
  </si>
  <si>
    <t>Kramm &amp; Kogarko 1994; Kogarko et al. 2010</t>
  </si>
  <si>
    <t>prd&gt;nr&gt;gbn + gb</t>
  </si>
  <si>
    <t>gb + gbn&gt;lgb  an</t>
  </si>
  <si>
    <t>dn + prd&gt;px&gt;cpx&gt;di + gb</t>
  </si>
  <si>
    <t>dn&gt;tc&gt;gb&gt;an</t>
  </si>
  <si>
    <t>prd&gt;px&gt;nr&gt;gbn&gt;gb + lgb</t>
  </si>
  <si>
    <t>wb&gt;gb</t>
  </si>
  <si>
    <t>tc&gt;an + gb</t>
  </si>
  <si>
    <t>prd + cpx&gt;gbn&gt;gb</t>
  </si>
  <si>
    <t xml:space="preserve">dn + hz + prd&gt;px&gt;(olv)-nr </t>
  </si>
  <si>
    <t>(olv)-gbn + nr + prd&gt;gb&gt;lgb +an</t>
  </si>
  <si>
    <t>dn + wh + cr&gt;cpx</t>
  </si>
  <si>
    <t>lz + hz&gt;dn + wh&gt;gb + di</t>
  </si>
  <si>
    <t>dn + hz&gt;opx&gt;gb</t>
  </si>
  <si>
    <t>wb + prd&gt;gb</t>
  </si>
  <si>
    <t>Smolkin 1977; Brugmann et al. 2000; Latypov et al. 2001; Hanski et al. 2011; Maier &amp; Hanski 2017</t>
  </si>
  <si>
    <t>gb + gbn&gt;lgb + an</t>
  </si>
  <si>
    <t>nr + prd + gb&gt;nr + gbn&gt;gb</t>
  </si>
  <si>
    <t>olv + opx + cpx (+cr)&gt;plg&gt;qtz + bt</t>
  </si>
  <si>
    <t>dn&gt;gb</t>
  </si>
  <si>
    <t>gb + gbn&gt;di</t>
  </si>
  <si>
    <t>dn + wb&gt;gb</t>
  </si>
  <si>
    <t>gbn + px + prd&gt;(olv)-gbn + an&gt;gb + an</t>
  </si>
  <si>
    <t>px + prd&gt;gb&gt;di</t>
  </si>
  <si>
    <t>prd &gt;px&gt;gbn&gt;gb</t>
  </si>
  <si>
    <t>olv&gt;opx&gt;plg&gt;cpx</t>
  </si>
  <si>
    <t>dn&gt;tc&gt;ogb + gb&gt;gbn</t>
  </si>
  <si>
    <t>ogb + tc + onr&gt;nr + gbn&gt;gb + di</t>
  </si>
  <si>
    <t>ogb&gt;gb + nr + an&gt;di</t>
  </si>
  <si>
    <t>px&gt;ogb + tc&gt;gb + an&gt;gph</t>
  </si>
  <si>
    <t>dn + lz&gt;gb + px</t>
  </si>
  <si>
    <t>nr&gt;dn&gt;tc&gt;nr + gb</t>
  </si>
  <si>
    <t>prd + tc&gt;gb</t>
  </si>
  <si>
    <t>gb&gt;lgb&gt;gph (+ prd blocks)</t>
  </si>
  <si>
    <t>prd + tc + cr&gt;gb</t>
  </si>
  <si>
    <t>dn + tc&gt;ogb&gt;gb + syn</t>
  </si>
  <si>
    <t>nr&gt;gb&gt;di</t>
  </si>
  <si>
    <t>prd + cr&gt;ogb&gt;gb&gt;an</t>
  </si>
  <si>
    <t>wh&gt;px&gt;gb&gt;di</t>
  </si>
  <si>
    <t>tc&gt;ogb + gbn&gt;gb&gt;an</t>
  </si>
  <si>
    <t>Dibrawein</t>
  </si>
  <si>
    <t>tc + px&gt;gb + an</t>
  </si>
  <si>
    <t>ogb&gt;px&gt;gb</t>
  </si>
  <si>
    <t>prd + dn&gt;ogb</t>
  </si>
  <si>
    <t>ogb + gb&gt;dn + prd&gt;ogb + mgn</t>
  </si>
  <si>
    <t>ogb&gt;tc</t>
  </si>
  <si>
    <t>prd + dn + px&gt;opx&gt;cpx&gt;an + gbn</t>
  </si>
  <si>
    <t>px&gt;hz&gt;px/nr + cr + an&gt;gbn&gt;mgb + mgn&gt;di + gph</t>
  </si>
  <si>
    <t>dn&gt;hz + prd</t>
  </si>
  <si>
    <t>dn&gt;hz&gt;px&gt;gb + an</t>
  </si>
  <si>
    <t>dn + hz&gt;px</t>
  </si>
  <si>
    <t>spess&gt;gb + di + syn</t>
  </si>
  <si>
    <t>prd + hz&gt;px&gt;gb</t>
  </si>
  <si>
    <t>hz&gt;px&gt;gbn</t>
  </si>
  <si>
    <t>hz + cr&gt;px + nr&gt;gb</t>
  </si>
  <si>
    <t>olv + cr&gt;opx&gt;plg&gt;clx</t>
  </si>
  <si>
    <t>prd&gt;px</t>
  </si>
  <si>
    <t>gb + px&gt;lgb + an&gt;mgb</t>
  </si>
  <si>
    <t>an&gt;lnr</t>
  </si>
  <si>
    <t>plg&gt;opx + cpx</t>
  </si>
  <si>
    <t>Mount Ayliff</t>
  </si>
  <si>
    <t>ogb&gt;lz&gt;gbn</t>
  </si>
  <si>
    <t>dl&gt;gb&gt;gph</t>
  </si>
  <si>
    <t>cr&gt;ol&gt;plg&gt;opx&gt;cps&gt;ox</t>
  </si>
  <si>
    <t>Poldervaart 1942; Williams 1995</t>
  </si>
  <si>
    <t>dn&gt;hz&gt;px + ampb</t>
  </si>
  <si>
    <t>prd + dn + wh&gt;px + prd</t>
  </si>
  <si>
    <t>nr&gt;gbn + px&gt;gb&gt;mgn</t>
  </si>
  <si>
    <t>gb&gt;lgb&gt;mgb</t>
  </si>
  <si>
    <t>hz&gt;px&gt;gb + nr</t>
  </si>
  <si>
    <t>tc + mgn&gt;gb + an</t>
  </si>
  <si>
    <t>dn + wb&gt;gbn + gb</t>
  </si>
  <si>
    <t>gbn&gt;prd&gt;hz + cr&gt;px&gt;gbn</t>
  </si>
  <si>
    <t>px&gt;gb + mgn&gt;gph</t>
  </si>
  <si>
    <t>ogb + tc + an&gt;gb</t>
  </si>
  <si>
    <t>gb + gbn &gt;di</t>
  </si>
  <si>
    <t>gb&gt;gbd&gt;di</t>
  </si>
  <si>
    <t>prd + dn&gt;gb&gt;lgb</t>
  </si>
  <si>
    <t>gbn&gt;gb&gt;mgb</t>
  </si>
  <si>
    <t>Filén 2001; Årebäck et al. 2006</t>
  </si>
  <si>
    <t>nr&gt;mgb&gt;ogb + lgb</t>
  </si>
  <si>
    <t>px + prd&gt;gb</t>
  </si>
  <si>
    <t>ogb + gb&gt;lgb&gt;mgb + gph</t>
  </si>
  <si>
    <t>wh + dn&gt;ogb&gt;gb→ an</t>
  </si>
  <si>
    <t>olv&gt;plg + cpx&gt;ox&gt;am</t>
  </si>
  <si>
    <t>hz&gt;gbn + opx</t>
  </si>
  <si>
    <t>hz + lz + dn + cr&gt;prd+ px&gt;gb + lgb</t>
  </si>
  <si>
    <t>dn&gt;tc&gt;nr&gt;gbn</t>
  </si>
  <si>
    <t>ogb&gt;gb&gt;lgb</t>
  </si>
  <si>
    <t>Foley 2007; Bleeker et al. 2020</t>
  </si>
  <si>
    <t>Duluth</t>
  </si>
  <si>
    <t>tc + prd&gt;ogb&gt;gb&gt;mgb&gt;an</t>
  </si>
  <si>
    <t>gb&gt;di</t>
  </si>
  <si>
    <t>nr&gt;px + hz + lz&gt;gbn&gt;gb + an</t>
  </si>
  <si>
    <t>olv&gt;opx&gt;plg&gt;cpx&gt;am</t>
  </si>
  <si>
    <t>gb&gt;ogb&gt;gb</t>
  </si>
  <si>
    <t>Shirley 1987; Gorring &amp; Naslund 1995; Block et al. 2015</t>
  </si>
  <si>
    <t>ogb&gt;tc&gt;ogb + lgb&gt;gph</t>
  </si>
  <si>
    <t>olv&gt;plg&gt;cpx&gt;+ ox&gt;ap</t>
  </si>
  <si>
    <t>cpx&gt;ox&gt;plg&gt;am + bt</t>
  </si>
  <si>
    <t>dn&gt;tc&gt;ogb&gt;gb&gt;mgb</t>
  </si>
  <si>
    <t>prd&gt;px + tc&gt;gb</t>
  </si>
  <si>
    <t>gb + di&gt;lgb</t>
  </si>
  <si>
    <t>dn + px&gt;prd&gt;gb</t>
  </si>
  <si>
    <t>wh&gt;px&gt;tc&gt;gb</t>
  </si>
  <si>
    <t>olv&gt;plg&gt;cpx&gt;opx</t>
  </si>
  <si>
    <t>Nui Chua</t>
  </si>
  <si>
    <t>ogb&gt;onr&gt;tc + wh + lz&gt;gb&gt;lgb&gt;an</t>
  </si>
  <si>
    <t>olv + plg&gt;px&gt;cpx</t>
  </si>
  <si>
    <t>dn&gt;gb + lgb&gt;di&gt;gph</t>
  </si>
  <si>
    <t>gb&gt;ogb&gt;gb&gt;lgb</t>
  </si>
  <si>
    <t>prd(?)&gt;px&gt;nr&gt;gb + an&gt;lgb</t>
  </si>
  <si>
    <t>olv + opx&gt;plg&gt;cpx</t>
  </si>
  <si>
    <t>Manyeruke et al. 2004</t>
  </si>
  <si>
    <t>px + hz + dn&gt;sb&gt;ogb&gt;gbn + nr + gb</t>
  </si>
  <si>
    <t>olv + cr (opx?)&gt;opx&gt;plg + cpx</t>
  </si>
  <si>
    <t>px&gt;nr&gt;di</t>
  </si>
  <si>
    <t>opx&gt;plg&gt;cpx&gt;am + ox</t>
  </si>
  <si>
    <t>A-LI</t>
  </si>
  <si>
    <t>Tholeiitic layered intrusion</t>
  </si>
  <si>
    <t>T-LI</t>
  </si>
  <si>
    <r>
      <t xml:space="preserve">Heaman </t>
    </r>
    <r>
      <rPr>
        <i/>
        <sz val="10"/>
        <color theme="1"/>
        <rFont val="Times New Roman"/>
        <family val="1"/>
      </rPr>
      <t>et al.</t>
    </r>
    <r>
      <rPr>
        <sz val="10"/>
        <color theme="1"/>
        <rFont val="Times New Roman"/>
        <family val="1"/>
      </rPr>
      <t xml:space="preserve"> 2007; Wilson &amp; Harper 2013; Bleeker </t>
    </r>
    <r>
      <rPr>
        <i/>
        <sz val="10"/>
        <color theme="1"/>
        <rFont val="Times New Roman"/>
        <family val="1"/>
      </rPr>
      <t>et al.</t>
    </r>
    <r>
      <rPr>
        <sz val="10"/>
        <color theme="1"/>
        <rFont val="Times New Roman"/>
        <family val="1"/>
      </rPr>
      <t xml:space="preserve"> 2020</t>
    </r>
  </si>
  <si>
    <t>DI</t>
  </si>
  <si>
    <t>Lac des Iles Complex (several bodies)</t>
  </si>
  <si>
    <t>407 ± 20</t>
  </si>
  <si>
    <r>
      <t xml:space="preserve">Hogan &amp; Sinha 1989; Cuba 2007; Hawkins </t>
    </r>
    <r>
      <rPr>
        <i/>
        <sz val="10"/>
        <color theme="1"/>
        <rFont val="Times New Roman"/>
        <family val="1"/>
      </rPr>
      <t>et al.</t>
    </r>
    <r>
      <rPr>
        <sz val="10"/>
        <color theme="1"/>
        <rFont val="Times New Roman"/>
        <family val="1"/>
      </rPr>
      <t xml:space="preserve"> 2009; Wiebe &amp; Hawkins 2015</t>
    </r>
  </si>
  <si>
    <t>~ 420</t>
  </si>
  <si>
    <t>Appalachian Orogen / Coastal Maine Magmatic Province</t>
  </si>
  <si>
    <t>Vinalhaven (&gt; 100 mafic/alkaline plutons)</t>
  </si>
  <si>
    <t>Southwest Laurentia LIP</t>
  </si>
  <si>
    <t>SWL-LIP</t>
  </si>
  <si>
    <t>SWL-LIP?</t>
  </si>
  <si>
    <t>Ross Lake Fault Zone / Cascades Crystalline Core</t>
  </si>
  <si>
    <t>435-405</t>
  </si>
  <si>
    <t xml:space="preserve">lz → dn + cpx → px </t>
  </si>
  <si>
    <t>grn,grd</t>
  </si>
  <si>
    <t>olv + opx →  cpx →  plg</t>
  </si>
  <si>
    <t>95-90</t>
  </si>
  <si>
    <t>90-87</t>
  </si>
  <si>
    <t>Las Aguilas (several in the San Luis Province)</t>
  </si>
  <si>
    <t>Fiambalá</t>
  </si>
  <si>
    <t>East Bull Lake Suite / Superior</t>
  </si>
  <si>
    <t>Matachewan LIP</t>
  </si>
  <si>
    <t>2480-2460</t>
  </si>
  <si>
    <t>Mt-LIP</t>
  </si>
  <si>
    <t>UN-LIP</t>
  </si>
  <si>
    <t>Ungava-Nipissing LIP</t>
  </si>
  <si>
    <t>2220-2210</t>
  </si>
  <si>
    <t>2217.04 ± 1.7</t>
  </si>
  <si>
    <r>
      <t xml:space="preserve">Sproule </t>
    </r>
    <r>
      <rPr>
        <i/>
        <sz val="10"/>
        <color theme="1"/>
        <rFont val="Times New Roman"/>
        <family val="1"/>
      </rPr>
      <t>et al.</t>
    </r>
    <r>
      <rPr>
        <sz val="10"/>
        <color theme="1"/>
        <rFont val="Times New Roman"/>
        <family val="1"/>
      </rPr>
      <t xml:space="preserve"> 2007; Dasti 2014; Davey </t>
    </r>
    <r>
      <rPr>
        <i/>
        <sz val="10"/>
        <color theme="1"/>
        <rFont val="Times New Roman"/>
        <family val="1"/>
      </rPr>
      <t>et al.</t>
    </r>
    <r>
      <rPr>
        <sz val="10"/>
        <color theme="1"/>
        <rFont val="Times New Roman"/>
        <family val="1"/>
      </rPr>
      <t xml:space="preserve"> 2018</t>
    </r>
  </si>
  <si>
    <t>Southern Province / Superior</t>
  </si>
  <si>
    <t>Ebay (Elizabeth Bay)</t>
  </si>
  <si>
    <t>Abitibi Belt LIP</t>
  </si>
  <si>
    <t>AC-LIP</t>
  </si>
  <si>
    <t>AB-LIP</t>
  </si>
  <si>
    <t>2680-2760</t>
  </si>
  <si>
    <t>AB-LIP?</t>
  </si>
  <si>
    <t>RoF-LIP?</t>
  </si>
  <si>
    <t>Nain Plutonic Suite / Nain</t>
  </si>
  <si>
    <t>NPS</t>
  </si>
  <si>
    <t>Nain Plutonic Suite (too small for LIP)</t>
  </si>
  <si>
    <t>~ 1300</t>
  </si>
  <si>
    <t>LIP?</t>
  </si>
  <si>
    <t>CMMP</t>
  </si>
  <si>
    <r>
      <t xml:space="preserve">Higgins 2005; Namur </t>
    </r>
    <r>
      <rPr>
        <i/>
        <sz val="10"/>
        <color theme="1"/>
        <rFont val="Times New Roman"/>
        <family val="1"/>
      </rPr>
      <t>et al.</t>
    </r>
    <r>
      <rPr>
        <sz val="10"/>
        <color theme="1"/>
        <rFont val="Times New Roman"/>
        <family val="1"/>
      </rPr>
      <t xml:space="preserve"> 2010</t>
    </r>
  </si>
  <si>
    <t>CMMP?</t>
  </si>
  <si>
    <t>Hearne / Churchill Province</t>
  </si>
  <si>
    <t>Havre-Saint-Pierre anorthosite / Grenville Province</t>
  </si>
  <si>
    <t>Portneuf–Mauricie Domain / Grenville</t>
  </si>
  <si>
    <t>1164.7 ± 3.6</t>
  </si>
  <si>
    <t>Mulcahy Lake (one of four intrusions)</t>
  </si>
  <si>
    <t>Kakagi Lake-Savant Lake Volcanic Belt / Wabigoon subprovince</t>
  </si>
  <si>
    <t>Lynn Lake intrusions</t>
  </si>
  <si>
    <t>CS-LIP?</t>
  </si>
  <si>
    <t>Wabigoon subprovince / Superior</t>
  </si>
  <si>
    <t>Wopmay Orogen / Slave</t>
  </si>
  <si>
    <t>96-91</t>
  </si>
  <si>
    <t>dn → prd → cpx + cr</t>
  </si>
  <si>
    <t>elongate/tectonised</t>
  </si>
  <si>
    <t>96-95</t>
  </si>
  <si>
    <t>2925 ± 68</t>
  </si>
  <si>
    <t xml:space="preserve">dn + cr → px → gb </t>
  </si>
  <si>
    <t>Jamburu/Tagadur/Bhaktarahalli</t>
  </si>
  <si>
    <t>gb → lgb → gph</t>
  </si>
  <si>
    <t>6.5 ± 0.2</t>
  </si>
  <si>
    <t>Austurhorn (Hvalnesfjall gabbro)</t>
  </si>
  <si>
    <r>
      <t xml:space="preserve">Nesbitt &amp; Talbot 1966; Maier </t>
    </r>
    <r>
      <rPr>
        <i/>
        <sz val="10"/>
        <color theme="1"/>
        <rFont val="Times New Roman"/>
        <family val="1"/>
      </rPr>
      <t>et al.,</t>
    </r>
    <r>
      <rPr>
        <sz val="10"/>
        <color theme="1"/>
        <rFont val="Times New Roman"/>
        <family val="1"/>
      </rPr>
      <t xml:space="preserve"> 2015</t>
    </r>
  </si>
  <si>
    <r>
      <t xml:space="preserve">Goode 2002; Maier </t>
    </r>
    <r>
      <rPr>
        <i/>
        <sz val="10"/>
        <color theme="1"/>
        <rFont val="Times New Roman"/>
        <family val="1"/>
      </rPr>
      <t>et al.</t>
    </r>
    <r>
      <rPr>
        <sz val="10"/>
        <color theme="1"/>
        <rFont val="Times New Roman"/>
        <family val="1"/>
      </rPr>
      <t xml:space="preserve"> 2015</t>
    </r>
  </si>
  <si>
    <r>
      <t>Sheppard</t>
    </r>
    <r>
      <rPr>
        <i/>
        <sz val="10"/>
        <color theme="1"/>
        <rFont val="Times New Roman"/>
        <family val="1"/>
      </rPr>
      <t xml:space="preserve"> et al.</t>
    </r>
    <r>
      <rPr>
        <sz val="10"/>
        <color theme="1"/>
        <rFont val="Times New Roman"/>
        <family val="1"/>
      </rPr>
      <t xml:space="preserve"> 2012; Ramsay </t>
    </r>
    <r>
      <rPr>
        <i/>
        <sz val="10"/>
        <color theme="1"/>
        <rFont val="Times New Roman"/>
        <family val="1"/>
      </rPr>
      <t>et al.</t>
    </r>
    <r>
      <rPr>
        <sz val="10"/>
        <color theme="1"/>
        <rFont val="Times New Roman"/>
        <family val="1"/>
      </rPr>
      <t xml:space="preserve"> 2019</t>
    </r>
  </si>
  <si>
    <t>post-Variscan?</t>
  </si>
  <si>
    <t>Norrbotten / Karelia</t>
  </si>
  <si>
    <t>Kotalahti Nickel Belt / Karelia</t>
  </si>
  <si>
    <t>Ba-LIP?</t>
  </si>
  <si>
    <t>Vammala Nickel Belt / Svecofennian Orogen</t>
  </si>
  <si>
    <t>Vammala Nickel Belt / Bergslagen</t>
  </si>
  <si>
    <t>Vammala Nickel Belt / Tampere Belt</t>
  </si>
  <si>
    <t>Vammala Nickel Belt / Svecofennian Complex</t>
  </si>
  <si>
    <t>Michael(-Latitude) Hills</t>
  </si>
  <si>
    <t>Cavenagh Range</t>
  </si>
  <si>
    <r>
      <t xml:space="preserve">Nesbitt &amp; Talbot 1966; Maier </t>
    </r>
    <r>
      <rPr>
        <i/>
        <sz val="10"/>
        <color theme="1"/>
        <rFont val="Times New Roman"/>
        <family val="1"/>
      </rPr>
      <t>et al.</t>
    </r>
    <r>
      <rPr>
        <sz val="10"/>
        <color theme="1"/>
        <rFont val="Times New Roman"/>
        <family val="1"/>
      </rPr>
      <t>, 2015</t>
    </r>
  </si>
  <si>
    <r>
      <t xml:space="preserve">Ballhaus &amp; Glikson 1995; Maier </t>
    </r>
    <r>
      <rPr>
        <i/>
        <sz val="10"/>
        <color theme="1"/>
        <rFont val="Times New Roman"/>
        <family val="1"/>
      </rPr>
      <t>et al.</t>
    </r>
    <r>
      <rPr>
        <sz val="10"/>
        <color theme="1"/>
        <rFont val="Times New Roman"/>
        <family val="1"/>
      </rPr>
      <t xml:space="preserve"> 2015</t>
    </r>
  </si>
  <si>
    <r>
      <t xml:space="preserve">Ballhaus &amp; Glikson 1989; Maier </t>
    </r>
    <r>
      <rPr>
        <i/>
        <sz val="10"/>
        <color theme="1"/>
        <rFont val="Times New Roman"/>
        <family val="1"/>
      </rPr>
      <t xml:space="preserve">et al. </t>
    </r>
    <r>
      <rPr>
        <sz val="10"/>
        <color theme="1"/>
        <rFont val="Times New Roman"/>
        <family val="1"/>
      </rPr>
      <t xml:space="preserve">2015; Putzolu </t>
    </r>
    <r>
      <rPr>
        <i/>
        <sz val="10"/>
        <color theme="1"/>
        <rFont val="Times New Roman"/>
        <family val="1"/>
      </rPr>
      <t>et al.</t>
    </r>
    <r>
      <rPr>
        <sz val="10"/>
        <color theme="1"/>
        <rFont val="Times New Roman"/>
        <family val="1"/>
      </rPr>
      <t xml:space="preserve"> 2018</t>
    </r>
  </si>
  <si>
    <r>
      <t xml:space="preserve">Nesbitt &amp; Talbot 1966; Maier </t>
    </r>
    <r>
      <rPr>
        <i/>
        <sz val="10"/>
        <color theme="1"/>
        <rFont val="Times New Roman"/>
        <family val="1"/>
      </rPr>
      <t xml:space="preserve">et al., </t>
    </r>
    <r>
      <rPr>
        <sz val="10"/>
        <color theme="1"/>
        <rFont val="Times New Roman"/>
        <family val="1"/>
      </rPr>
      <t>2015</t>
    </r>
  </si>
  <si>
    <t>Morgan Range</t>
  </si>
  <si>
    <t xml:space="preserve">dn → tc → ogn </t>
  </si>
  <si>
    <t>WP-LIP</t>
  </si>
  <si>
    <t>West Pilbara LIP</t>
  </si>
  <si>
    <t>83-69</t>
  </si>
  <si>
    <t>Bucknalla (formerly Westwood)</t>
  </si>
  <si>
    <t>Post-collisional?</t>
  </si>
  <si>
    <t>Arunta Orogen</t>
  </si>
  <si>
    <t>Albany-Fraser Orogen / Yilgarn</t>
  </si>
  <si>
    <t>Greenstone?</t>
  </si>
  <si>
    <r>
      <t xml:space="preserve">Xia </t>
    </r>
    <r>
      <rPr>
        <i/>
        <sz val="10"/>
        <color theme="1"/>
        <rFont val="Times New Roman"/>
        <family val="1"/>
      </rPr>
      <t>et al.</t>
    </r>
    <r>
      <rPr>
        <sz val="10"/>
        <color theme="1"/>
        <rFont val="Times New Roman"/>
        <family val="1"/>
      </rPr>
      <t xml:space="preserve"> 2013; Xue </t>
    </r>
    <r>
      <rPr>
        <i/>
        <sz val="10"/>
        <color theme="1"/>
        <rFont val="Times New Roman"/>
        <family val="1"/>
      </rPr>
      <t xml:space="preserve">et al. </t>
    </r>
    <r>
      <rPr>
        <sz val="10"/>
        <color theme="1"/>
        <rFont val="Times New Roman"/>
        <family val="1"/>
      </rPr>
      <t xml:space="preserve">2016; Yao </t>
    </r>
    <r>
      <rPr>
        <i/>
        <sz val="10"/>
        <color theme="1"/>
        <rFont val="Times New Roman"/>
        <family val="1"/>
      </rPr>
      <t>et al.</t>
    </r>
    <r>
      <rPr>
        <sz val="10"/>
        <color theme="1"/>
        <rFont val="Times New Roman"/>
        <family val="1"/>
      </rPr>
      <t xml:space="preserve"> 2017</t>
    </r>
  </si>
  <si>
    <t>760 ± 6</t>
  </si>
  <si>
    <t>Late Mesozoic LIP?</t>
  </si>
  <si>
    <t>1876 ± 3</t>
  </si>
  <si>
    <t>wr</t>
  </si>
  <si>
    <t>2065 ± 4</t>
  </si>
  <si>
    <t>Kainuu Belt</t>
  </si>
  <si>
    <t>Palaeomag.</t>
  </si>
  <si>
    <t>PO-LIP?</t>
  </si>
  <si>
    <t>Kevitsa-Kuetsjarvi-Umba LIP</t>
  </si>
  <si>
    <t>KKU-LIP</t>
  </si>
  <si>
    <t>KKU-LIP?</t>
  </si>
  <si>
    <r>
      <t>Bjärnborg</t>
    </r>
    <r>
      <rPr>
        <i/>
        <sz val="10"/>
        <color theme="1"/>
        <rFont val="Times New Roman"/>
        <family val="1"/>
      </rPr>
      <t>et al.</t>
    </r>
    <r>
      <rPr>
        <sz val="10"/>
        <color theme="1"/>
        <rFont val="Times New Roman"/>
        <family val="1"/>
      </rPr>
      <t xml:space="preserve"> 2015</t>
    </r>
  </si>
  <si>
    <t>Transscandinavian Igneous Belt</t>
  </si>
  <si>
    <t>1788 ± 4</t>
  </si>
  <si>
    <t>Kleva Hill showing</t>
  </si>
  <si>
    <t>Post-Collisional?</t>
  </si>
  <si>
    <t>Bothnian Basin / Baltic Shield</t>
  </si>
  <si>
    <t>Näsberg (Näsberget)</t>
  </si>
  <si>
    <t>Convergent?</t>
  </si>
  <si>
    <t>1% Ni, &lt; 0.5 g/t Pt+Pd+Au, grab sample</t>
  </si>
  <si>
    <t>Rogaland Igneous Complex / Grenvillian Orogen</t>
  </si>
  <si>
    <t>Narvik Nappe Complex / Scandinavian Caledonides</t>
  </si>
  <si>
    <t>Back-arc?</t>
  </si>
  <si>
    <t>Caledonian Orogeny</t>
  </si>
  <si>
    <t>468-558</t>
  </si>
  <si>
    <t>prd + tc → (olv-)gb</t>
  </si>
  <si>
    <t>Murray Range</t>
  </si>
  <si>
    <r>
      <t xml:space="preserve">Robins </t>
    </r>
    <r>
      <rPr>
        <i/>
        <sz val="10"/>
        <color theme="1"/>
        <rFont val="Times New Roman"/>
        <family val="1"/>
      </rPr>
      <t>et al.</t>
    </r>
    <r>
      <rPr>
        <sz val="10"/>
        <color theme="1"/>
        <rFont val="Times New Roman"/>
        <family val="1"/>
      </rPr>
      <t xml:space="preserve"> 1987; Tegner </t>
    </r>
    <r>
      <rPr>
        <i/>
        <sz val="10"/>
        <color theme="1"/>
        <rFont val="Times New Roman"/>
        <family val="1"/>
      </rPr>
      <t>et al.</t>
    </r>
    <r>
      <rPr>
        <sz val="10"/>
        <color theme="1"/>
        <rFont val="Times New Roman"/>
        <family val="1"/>
      </rPr>
      <t xml:space="preserve"> 1996</t>
    </r>
  </si>
  <si>
    <t>79-78</t>
  </si>
  <si>
    <r>
      <t xml:space="preserve">Tegner </t>
    </r>
    <r>
      <rPr>
        <i/>
        <sz val="10"/>
        <color theme="1"/>
        <rFont val="Times New Roman"/>
        <family val="1"/>
      </rPr>
      <t>et al.</t>
    </r>
    <r>
      <rPr>
        <sz val="10"/>
        <color theme="1"/>
        <rFont val="Times New Roman"/>
        <family val="1"/>
      </rPr>
      <t xml:space="preserve"> 1999; Roberts </t>
    </r>
    <r>
      <rPr>
        <i/>
        <sz val="10"/>
        <color theme="1"/>
        <rFont val="Times New Roman"/>
        <family val="1"/>
      </rPr>
      <t>et al.</t>
    </r>
    <r>
      <rPr>
        <sz val="10"/>
        <color theme="1"/>
        <rFont val="Times New Roman"/>
        <family val="1"/>
      </rPr>
      <t xml:space="preserve"> 2006; Larsen </t>
    </r>
    <r>
      <rPr>
        <i/>
        <sz val="10"/>
        <color theme="1"/>
        <rFont val="Times New Roman"/>
        <family val="1"/>
      </rPr>
      <t>et al.</t>
    </r>
    <r>
      <rPr>
        <sz val="10"/>
        <color theme="1"/>
        <rFont val="Times New Roman"/>
        <family val="1"/>
      </rPr>
      <t xml:space="preserve"> 2018</t>
    </r>
  </si>
  <si>
    <r>
      <t xml:space="preserve">Robins 1982; Larsen </t>
    </r>
    <r>
      <rPr>
        <i/>
        <sz val="10"/>
        <color theme="1"/>
        <rFont val="Times New Roman"/>
        <family val="1"/>
      </rPr>
      <t>et al.</t>
    </r>
    <r>
      <rPr>
        <sz val="10"/>
        <color theme="1"/>
        <rFont val="Times New Roman"/>
        <family val="1"/>
      </rPr>
      <t xml:space="preserve"> 2018</t>
    </r>
  </si>
  <si>
    <t>82-71</t>
  </si>
  <si>
    <t>85-65</t>
  </si>
  <si>
    <t>74-64</t>
  </si>
  <si>
    <t>Melkvann (two lobes)</t>
  </si>
  <si>
    <t>44-35</t>
  </si>
  <si>
    <t>523 ± 21</t>
  </si>
  <si>
    <t>olv + plg + cpx → ox</t>
  </si>
  <si>
    <r>
      <t xml:space="preserve">Bennet </t>
    </r>
    <r>
      <rPr>
        <i/>
        <sz val="10"/>
        <color theme="1"/>
        <rFont val="Times New Roman"/>
        <family val="1"/>
      </rPr>
      <t>et al.</t>
    </r>
    <r>
      <rPr>
        <sz val="10"/>
        <color theme="1"/>
        <rFont val="Times New Roman"/>
        <family val="1"/>
      </rPr>
      <t xml:space="preserve"> 1986; Larsen </t>
    </r>
    <r>
      <rPr>
        <i/>
        <sz val="10"/>
        <color theme="1"/>
        <rFont val="Times New Roman"/>
        <family val="1"/>
      </rPr>
      <t>et al.</t>
    </r>
    <r>
      <rPr>
        <sz val="10"/>
        <color theme="1"/>
        <rFont val="Times New Roman"/>
        <family val="1"/>
      </rPr>
      <t xml:space="preserve"> 2018</t>
    </r>
  </si>
  <si>
    <t>(olv-)cpx + wh + dn → ogb</t>
  </si>
  <si>
    <t>prd + px → ogb → gbn</t>
  </si>
  <si>
    <t>wh + dn → px + prd → ogb → gbn + syn</t>
  </si>
  <si>
    <t>79-76</t>
  </si>
  <si>
    <r>
      <t xml:space="preserve">Bennet </t>
    </r>
    <r>
      <rPr>
        <i/>
        <sz val="10"/>
        <color theme="1"/>
        <rFont val="Times New Roman"/>
        <family val="1"/>
      </rPr>
      <t>et al.</t>
    </r>
    <r>
      <rPr>
        <sz val="10"/>
        <color theme="1"/>
        <rFont val="Times New Roman"/>
        <family val="1"/>
      </rPr>
      <t xml:space="preserve"> 1986; Griffin </t>
    </r>
    <r>
      <rPr>
        <i/>
        <sz val="10"/>
        <color theme="1"/>
        <rFont val="Times New Roman"/>
        <family val="1"/>
      </rPr>
      <t>et al.</t>
    </r>
    <r>
      <rPr>
        <sz val="10"/>
        <color theme="1"/>
        <rFont val="Times New Roman"/>
        <family val="1"/>
      </rPr>
      <t xml:space="preserve"> 2013; Larsen </t>
    </r>
    <r>
      <rPr>
        <i/>
        <sz val="10"/>
        <color theme="1"/>
        <rFont val="Times New Roman"/>
        <family val="1"/>
      </rPr>
      <t>et al.</t>
    </r>
    <r>
      <rPr>
        <sz val="10"/>
        <color theme="1"/>
        <rFont val="Times New Roman"/>
        <family val="1"/>
      </rPr>
      <t xml:space="preserve"> 2018</t>
    </r>
  </si>
  <si>
    <t>84-77</t>
  </si>
  <si>
    <r>
      <t xml:space="preserve">Vishnevskiy </t>
    </r>
    <r>
      <rPr>
        <i/>
        <sz val="10"/>
        <color theme="1"/>
        <rFont val="Times New Roman"/>
        <family val="1"/>
      </rPr>
      <t>et al.</t>
    </r>
    <r>
      <rPr>
        <sz val="10"/>
        <color theme="1"/>
        <rFont val="Times New Roman"/>
        <family val="1"/>
      </rPr>
      <t xml:space="preserve"> 2016</t>
    </r>
  </si>
  <si>
    <r>
      <t xml:space="preserve">Vishnevskiy </t>
    </r>
    <r>
      <rPr>
        <i/>
        <sz val="10"/>
        <color theme="1"/>
        <rFont val="Times New Roman"/>
        <family val="1"/>
      </rPr>
      <t>et al.</t>
    </r>
    <r>
      <rPr>
        <sz val="10"/>
        <color theme="1"/>
        <rFont val="Times New Roman"/>
        <family val="1"/>
      </rPr>
      <t xml:space="preserve"> 2012; Izokh </t>
    </r>
    <r>
      <rPr>
        <i/>
        <sz val="10"/>
        <color theme="1"/>
        <rFont val="Times New Roman"/>
        <family val="1"/>
      </rPr>
      <t>et al.</t>
    </r>
    <r>
      <rPr>
        <sz val="10"/>
        <color theme="1"/>
        <rFont val="Times New Roman"/>
        <family val="1"/>
      </rPr>
      <t xml:space="preserve"> 2019</t>
    </r>
  </si>
  <si>
    <t>Anamakit–Muya Zone / Central Asian Orogenic Belt</t>
  </si>
  <si>
    <t>AS-LIP?</t>
  </si>
  <si>
    <t>Altai-Sayan LIP</t>
  </si>
  <si>
    <t>Rifted margin?</t>
  </si>
  <si>
    <r>
      <t xml:space="preserve">Sun </t>
    </r>
    <r>
      <rPr>
        <i/>
        <sz val="10"/>
        <color theme="1"/>
        <rFont val="Times New Roman"/>
        <family val="1"/>
      </rPr>
      <t>et al.</t>
    </r>
    <r>
      <rPr>
        <sz val="10"/>
        <color theme="1"/>
        <rFont val="Times New Roman"/>
        <family val="1"/>
      </rPr>
      <t xml:space="preserve"> 1991; Hoatson &amp; Sun 2002</t>
    </r>
  </si>
  <si>
    <r>
      <t>Maier</t>
    </r>
    <r>
      <rPr>
        <i/>
        <sz val="10"/>
        <color theme="1"/>
        <rFont val="Times New Roman"/>
        <family val="1"/>
      </rPr>
      <t xml:space="preserve"> et al. </t>
    </r>
    <r>
      <rPr>
        <sz val="10"/>
        <color theme="1"/>
        <rFont val="Times New Roman"/>
        <family val="1"/>
      </rPr>
      <t xml:space="preserve">2015; Karykowski </t>
    </r>
    <r>
      <rPr>
        <i/>
        <sz val="10"/>
        <color theme="1"/>
        <rFont val="Times New Roman"/>
        <family val="1"/>
      </rPr>
      <t>et al.</t>
    </r>
    <r>
      <rPr>
        <sz val="10"/>
        <color theme="1"/>
        <rFont val="Times New Roman"/>
        <family val="1"/>
      </rPr>
      <t xml:space="preserve"> 2017</t>
    </r>
  </si>
  <si>
    <r>
      <t xml:space="preserve">Seat </t>
    </r>
    <r>
      <rPr>
        <i/>
        <sz val="10"/>
        <color theme="1"/>
        <rFont val="Times New Roman"/>
        <family val="1"/>
      </rPr>
      <t>et al.</t>
    </r>
    <r>
      <rPr>
        <sz val="10"/>
        <color theme="1"/>
        <rFont val="Times New Roman"/>
        <family val="1"/>
      </rPr>
      <t xml:space="preserve"> 2007; 2009; Godel </t>
    </r>
    <r>
      <rPr>
        <i/>
        <sz val="10"/>
        <color theme="1"/>
        <rFont val="Times New Roman"/>
        <family val="1"/>
      </rPr>
      <t>et al.</t>
    </r>
    <r>
      <rPr>
        <sz val="10"/>
        <color theme="1"/>
        <rFont val="Times New Roman"/>
        <family val="1"/>
      </rPr>
      <t xml:space="preserve"> 2011</t>
    </r>
  </si>
  <si>
    <t>Campbell 1977; Keays &amp; Campbell 1981</t>
  </si>
  <si>
    <t>Goode &amp; Kreig 1967; Goode 1977</t>
  </si>
  <si>
    <t>Moore 1970; Goode &amp; Moore 1975</t>
  </si>
  <si>
    <r>
      <t xml:space="preserve">Yellow Rock Resources 2008; Ivanic </t>
    </r>
    <r>
      <rPr>
        <i/>
        <sz val="10"/>
        <color theme="1"/>
        <rFont val="Times New Roman"/>
        <family val="1"/>
      </rPr>
      <t>et al.</t>
    </r>
    <r>
      <rPr>
        <sz val="10"/>
        <color theme="1"/>
        <rFont val="Times New Roman"/>
        <family val="1"/>
      </rPr>
      <t xml:space="preserve"> 2010</t>
    </r>
  </si>
  <si>
    <t>Mathison &amp; Hamlyn 1986; Boudreau &amp; Hoatson 2004</t>
  </si>
  <si>
    <r>
      <t xml:space="preserve">Mathison &amp; Marshall 1981; Frick </t>
    </r>
    <r>
      <rPr>
        <i/>
        <sz val="10"/>
        <color theme="1"/>
        <rFont val="Times New Roman"/>
        <family val="1"/>
      </rPr>
      <t>et al.</t>
    </r>
    <r>
      <rPr>
        <sz val="10"/>
        <color theme="1"/>
        <rFont val="Times New Roman"/>
        <family val="1"/>
      </rPr>
      <t xml:space="preserve"> 2001; Hoatson &amp; Sun 2002</t>
    </r>
  </si>
  <si>
    <t>Hoatson &amp; Keays 1989; Barnes &amp; Hoatson 1994</t>
  </si>
  <si>
    <r>
      <t xml:space="preserve">Hockley 1971; Ivanovic </t>
    </r>
    <r>
      <rPr>
        <i/>
        <sz val="10"/>
        <color theme="1"/>
        <rFont val="Times New Roman"/>
        <family val="1"/>
      </rPr>
      <t>et al.</t>
    </r>
    <r>
      <rPr>
        <sz val="10"/>
        <color theme="1"/>
        <rFont val="Times New Roman"/>
        <family val="1"/>
      </rPr>
      <t xml:space="preserve"> 2010</t>
    </r>
  </si>
  <si>
    <r>
      <t xml:space="preserve">Hoatson </t>
    </r>
    <r>
      <rPr>
        <i/>
        <sz val="10"/>
        <color theme="1"/>
        <rFont val="Times New Roman"/>
        <family val="1"/>
      </rPr>
      <t>et al.</t>
    </r>
    <r>
      <rPr>
        <sz val="10"/>
        <color theme="1"/>
        <rFont val="Times New Roman"/>
        <family val="1"/>
      </rPr>
      <t xml:space="preserve"> 1992; Frick </t>
    </r>
    <r>
      <rPr>
        <i/>
        <sz val="10"/>
        <color theme="1"/>
        <rFont val="Times New Roman"/>
        <family val="1"/>
      </rPr>
      <t xml:space="preserve"> et al.</t>
    </r>
    <r>
      <rPr>
        <sz val="10"/>
        <color theme="1"/>
        <rFont val="Times New Roman"/>
        <family val="1"/>
      </rPr>
      <t xml:space="preserve"> 2001</t>
    </r>
  </si>
  <si>
    <t>Hoatson &amp; Blake 2000; Boudreau &amp; Hoatson 2005</t>
  </si>
  <si>
    <r>
      <t xml:space="preserve">Mathison &amp; Ahmat 1996; Ivanic </t>
    </r>
    <r>
      <rPr>
        <i/>
        <sz val="10"/>
        <color theme="1"/>
        <rFont val="Times New Roman"/>
        <family val="1"/>
      </rPr>
      <t>et al.</t>
    </r>
    <r>
      <rPr>
        <sz val="10"/>
        <color theme="1"/>
        <rFont val="Times New Roman"/>
        <family val="1"/>
      </rPr>
      <t xml:space="preserve"> 2010; 2013; 2018; Langford </t>
    </r>
    <r>
      <rPr>
        <i/>
        <sz val="10"/>
        <color theme="1"/>
        <rFont val="Times New Roman"/>
        <family val="1"/>
      </rPr>
      <t>et al.</t>
    </r>
    <r>
      <rPr>
        <sz val="10"/>
        <color theme="1"/>
        <rFont val="Times New Roman"/>
        <family val="1"/>
      </rPr>
      <t xml:space="preserve"> 2020</t>
    </r>
  </si>
  <si>
    <r>
      <t xml:space="preserve">Mapeo </t>
    </r>
    <r>
      <rPr>
        <i/>
        <sz val="10"/>
        <color theme="1"/>
        <rFont val="Times New Roman"/>
        <family val="1"/>
      </rPr>
      <t>et al.</t>
    </r>
    <r>
      <rPr>
        <sz val="10"/>
        <color theme="1"/>
        <rFont val="Times New Roman"/>
        <family val="1"/>
      </rPr>
      <t xml:space="preserve"> 2004; Anhaeusser, 2006a</t>
    </r>
  </si>
  <si>
    <r>
      <t xml:space="preserve">Hanson </t>
    </r>
    <r>
      <rPr>
        <i/>
        <sz val="10"/>
        <color theme="1"/>
        <rFont val="Times New Roman"/>
        <family val="1"/>
      </rPr>
      <t>et al.</t>
    </r>
    <r>
      <rPr>
        <sz val="10"/>
        <color theme="1"/>
        <rFont val="Times New Roman"/>
        <family val="1"/>
      </rPr>
      <t xml:space="preserve"> 2006; Pouliquen </t>
    </r>
    <r>
      <rPr>
        <i/>
        <sz val="10"/>
        <color theme="1"/>
        <rFont val="Times New Roman"/>
        <family val="1"/>
      </rPr>
      <t>et al.</t>
    </r>
    <r>
      <rPr>
        <sz val="10"/>
        <color theme="1"/>
        <rFont val="Times New Roman"/>
        <family val="1"/>
      </rPr>
      <t xml:space="preserve"> 2008</t>
    </r>
  </si>
  <si>
    <r>
      <t xml:space="preserve">Sappin </t>
    </r>
    <r>
      <rPr>
        <i/>
        <sz val="10"/>
        <color theme="1"/>
        <rFont val="Times New Roman"/>
        <family val="1"/>
      </rPr>
      <t>et al.</t>
    </r>
    <r>
      <rPr>
        <sz val="10"/>
        <color theme="1"/>
        <rFont val="Times New Roman"/>
        <family val="1"/>
      </rPr>
      <t xml:space="preserve"> 2015; Houlé </t>
    </r>
    <r>
      <rPr>
        <i/>
        <sz val="10"/>
        <color theme="1"/>
        <rFont val="Times New Roman"/>
        <family val="1"/>
      </rPr>
      <t>et al.</t>
    </r>
    <r>
      <rPr>
        <sz val="10"/>
        <color theme="1"/>
        <rFont val="Times New Roman"/>
        <family val="1"/>
      </rPr>
      <t xml:space="preserve"> 2020</t>
    </r>
  </si>
  <si>
    <r>
      <t>Houlé</t>
    </r>
    <r>
      <rPr>
        <i/>
        <sz val="10"/>
        <color theme="1"/>
        <rFont val="Times New Roman"/>
        <family val="1"/>
      </rPr>
      <t xml:space="preserve"> et al.</t>
    </r>
    <r>
      <rPr>
        <sz val="10"/>
        <color theme="1"/>
        <rFont val="Times New Roman"/>
        <family val="1"/>
      </rPr>
      <t xml:space="preserve"> 2020</t>
    </r>
  </si>
  <si>
    <r>
      <t xml:space="preserve">Carson </t>
    </r>
    <r>
      <rPr>
        <i/>
        <sz val="10"/>
        <color theme="1"/>
        <rFont val="Times New Roman"/>
        <family val="1"/>
      </rPr>
      <t>et al.</t>
    </r>
    <r>
      <rPr>
        <sz val="10"/>
        <color theme="1"/>
        <rFont val="Times New Roman"/>
        <family val="1"/>
      </rPr>
      <t xml:space="preserve"> 2016; Houlé </t>
    </r>
    <r>
      <rPr>
        <i/>
        <sz val="10"/>
        <color theme="1"/>
        <rFont val="Times New Roman"/>
        <family val="1"/>
      </rPr>
      <t>et al</t>
    </r>
    <r>
      <rPr>
        <sz val="10"/>
        <color theme="1"/>
        <rFont val="Times New Roman"/>
        <family val="1"/>
      </rPr>
      <t>. 2020</t>
    </r>
  </si>
  <si>
    <r>
      <t xml:space="preserve">Farhangi </t>
    </r>
    <r>
      <rPr>
        <i/>
        <sz val="10"/>
        <color theme="1"/>
        <rFont val="Times New Roman"/>
        <family val="1"/>
      </rPr>
      <t>et al.</t>
    </r>
    <r>
      <rPr>
        <sz val="10"/>
        <color theme="1"/>
        <rFont val="Times New Roman"/>
        <family val="1"/>
      </rPr>
      <t xml:space="preserve"> 2013; Houlé </t>
    </r>
    <r>
      <rPr>
        <i/>
        <sz val="10"/>
        <color theme="1"/>
        <rFont val="Times New Roman"/>
        <family val="1"/>
      </rPr>
      <t>et al.</t>
    </r>
    <r>
      <rPr>
        <sz val="10"/>
        <color theme="1"/>
        <rFont val="Times New Roman"/>
        <family val="1"/>
      </rPr>
      <t xml:space="preserve"> 2020</t>
    </r>
  </si>
  <si>
    <t>Monger &amp; Irving 1980</t>
  </si>
  <si>
    <r>
      <t xml:space="preserve">Vaillancourt 2007; Houlé </t>
    </r>
    <r>
      <rPr>
        <i/>
        <sz val="10"/>
        <color theme="1"/>
        <rFont val="Times New Roman"/>
        <family val="1"/>
      </rPr>
      <t>et al.</t>
    </r>
    <r>
      <rPr>
        <sz val="10"/>
        <color theme="1"/>
        <rFont val="Times New Roman"/>
        <family val="1"/>
      </rPr>
      <t xml:space="preserve"> 2020</t>
    </r>
  </si>
  <si>
    <r>
      <t>Kuzmich 2016; Houlé</t>
    </r>
    <r>
      <rPr>
        <i/>
        <sz val="10"/>
        <color theme="1"/>
        <rFont val="Times New Roman"/>
        <family val="1"/>
      </rPr>
      <t xml:space="preserve"> et al. </t>
    </r>
    <r>
      <rPr>
        <sz val="10"/>
        <color theme="1"/>
        <rFont val="Times New Roman"/>
        <family val="1"/>
      </rPr>
      <t>2020</t>
    </r>
  </si>
  <si>
    <r>
      <t xml:space="preserve">Kuzmich 2016; Houlé </t>
    </r>
    <r>
      <rPr>
        <i/>
        <sz val="10"/>
        <color theme="1"/>
        <rFont val="Times New Roman"/>
        <family val="1"/>
      </rPr>
      <t xml:space="preserve">et al. </t>
    </r>
    <r>
      <rPr>
        <sz val="10"/>
        <color theme="1"/>
        <rFont val="Times New Roman"/>
        <family val="1"/>
      </rPr>
      <t>2020</t>
    </r>
  </si>
  <si>
    <r>
      <t xml:space="preserve">Flank 2017; Bleeker </t>
    </r>
    <r>
      <rPr>
        <i/>
        <sz val="10"/>
        <color theme="1"/>
        <rFont val="Times New Roman"/>
        <family val="1"/>
      </rPr>
      <t>et al.</t>
    </r>
    <r>
      <rPr>
        <sz val="10"/>
        <color theme="1"/>
        <rFont val="Times New Roman"/>
        <family val="1"/>
      </rPr>
      <t xml:space="preserve"> 2020</t>
    </r>
  </si>
  <si>
    <r>
      <t xml:space="preserve">Trevisan 2014; Bleeker </t>
    </r>
    <r>
      <rPr>
        <i/>
        <sz val="10"/>
        <color theme="1"/>
        <rFont val="Times New Roman"/>
        <family val="1"/>
      </rPr>
      <t xml:space="preserve">et al. </t>
    </r>
    <r>
      <rPr>
        <sz val="10"/>
        <color theme="1"/>
        <rFont val="Times New Roman"/>
        <family val="1"/>
      </rPr>
      <t>2020</t>
    </r>
  </si>
  <si>
    <t>Theyer 1991; Scoates &amp; Scoates 2013</t>
  </si>
  <si>
    <r>
      <t xml:space="preserve">Lightfoot </t>
    </r>
    <r>
      <rPr>
        <i/>
        <sz val="10"/>
        <color theme="1"/>
        <rFont val="Times New Roman"/>
        <family val="1"/>
      </rPr>
      <t>et al.</t>
    </r>
    <r>
      <rPr>
        <sz val="10"/>
        <color theme="1"/>
        <rFont val="Times New Roman"/>
        <family val="1"/>
      </rPr>
      <t xml:space="preserve"> 2001; Therriault </t>
    </r>
    <r>
      <rPr>
        <i/>
        <sz val="10"/>
        <color theme="1"/>
        <rFont val="Times New Roman"/>
        <family val="1"/>
      </rPr>
      <t>et al.</t>
    </r>
    <r>
      <rPr>
        <sz val="10"/>
        <color theme="1"/>
        <rFont val="Times New Roman"/>
        <family val="1"/>
      </rPr>
      <t xml:space="preserve"> 2002</t>
    </r>
  </si>
  <si>
    <r>
      <t xml:space="preserve">Mungall </t>
    </r>
    <r>
      <rPr>
        <i/>
        <sz val="10"/>
        <color theme="1"/>
        <rFont val="Times New Roman"/>
        <family val="1"/>
      </rPr>
      <t>et al.</t>
    </r>
    <r>
      <rPr>
        <sz val="10"/>
        <color theme="1"/>
        <rFont val="Times New Roman"/>
        <family val="1"/>
      </rPr>
      <t xml:space="preserve"> 2010; Zuccarelli 2020</t>
    </r>
  </si>
  <si>
    <r>
      <t>Novak 1992; Mazur &amp; Osmani 2002; Houlé</t>
    </r>
    <r>
      <rPr>
        <i/>
        <sz val="10"/>
        <color theme="1"/>
        <rFont val="Times New Roman"/>
        <family val="1"/>
      </rPr>
      <t xml:space="preserve"> et al. </t>
    </r>
    <r>
      <rPr>
        <sz val="10"/>
        <color theme="1"/>
        <rFont val="Times New Roman"/>
        <family val="1"/>
      </rPr>
      <t>2020</t>
    </r>
  </si>
  <si>
    <r>
      <t xml:space="preserve">Emslie 1965; Dyke </t>
    </r>
    <r>
      <rPr>
        <i/>
        <sz val="10"/>
        <color theme="1"/>
        <rFont val="Times New Roman"/>
        <family val="1"/>
      </rPr>
      <t xml:space="preserve">et al. </t>
    </r>
    <r>
      <rPr>
        <sz val="10"/>
        <color theme="1"/>
        <rFont val="Times New Roman"/>
        <family val="1"/>
      </rPr>
      <t>2004</t>
    </r>
  </si>
  <si>
    <r>
      <t xml:space="preserve">Li &amp; Naldrett 1999; Li </t>
    </r>
    <r>
      <rPr>
        <i/>
        <sz val="10"/>
        <color theme="1"/>
        <rFont val="Times New Roman"/>
        <family val="1"/>
      </rPr>
      <t>et al.</t>
    </r>
    <r>
      <rPr>
        <sz val="10"/>
        <color theme="1"/>
        <rFont val="Times New Roman"/>
        <family val="1"/>
      </rPr>
      <t xml:space="preserve"> 2000; Amelin </t>
    </r>
    <r>
      <rPr>
        <i/>
        <sz val="10"/>
        <color theme="1"/>
        <rFont val="Times New Roman"/>
        <family val="1"/>
      </rPr>
      <t>et al.</t>
    </r>
    <r>
      <rPr>
        <sz val="10"/>
        <color theme="1"/>
        <rFont val="Times New Roman"/>
        <family val="1"/>
      </rPr>
      <t xml:space="preserve"> 1999</t>
    </r>
  </si>
  <si>
    <r>
      <t xml:space="preserve">Morrison </t>
    </r>
    <r>
      <rPr>
        <i/>
        <sz val="10"/>
        <color theme="1"/>
        <rFont val="Times New Roman"/>
        <family val="1"/>
      </rPr>
      <t>et al.</t>
    </r>
    <r>
      <rPr>
        <sz val="10"/>
        <color theme="1"/>
        <rFont val="Times New Roman"/>
        <family val="1"/>
      </rPr>
      <t xml:space="preserve"> 1985; 1986; Carignan </t>
    </r>
    <r>
      <rPr>
        <i/>
        <sz val="10"/>
        <color theme="1"/>
        <rFont val="Times New Roman"/>
        <family val="1"/>
      </rPr>
      <t>et al.</t>
    </r>
    <r>
      <rPr>
        <sz val="10"/>
        <color theme="1"/>
        <rFont val="Times New Roman"/>
        <family val="1"/>
      </rPr>
      <t xml:space="preserve"> 1995</t>
    </r>
  </si>
  <si>
    <r>
      <t xml:space="preserve">Picard </t>
    </r>
    <r>
      <rPr>
        <i/>
        <sz val="10"/>
        <color theme="1"/>
        <rFont val="Times New Roman"/>
        <family val="1"/>
      </rPr>
      <t>et al.</t>
    </r>
    <r>
      <rPr>
        <sz val="10"/>
        <color theme="1"/>
        <rFont val="Times New Roman"/>
        <family val="1"/>
      </rPr>
      <t xml:space="preserve"> 1995; Mungall 2007</t>
    </r>
  </si>
  <si>
    <r>
      <t xml:space="preserve">Giovenazzo </t>
    </r>
    <r>
      <rPr>
        <i/>
        <sz val="10"/>
        <color theme="1"/>
        <rFont val="Times New Roman"/>
        <family val="1"/>
      </rPr>
      <t>et al.</t>
    </r>
    <r>
      <rPr>
        <sz val="10"/>
        <color theme="1"/>
        <rFont val="Times New Roman"/>
        <family val="1"/>
      </rPr>
      <t xml:space="preserve"> 1989; Machado </t>
    </r>
    <r>
      <rPr>
        <i/>
        <sz val="10"/>
        <color theme="1"/>
        <rFont val="Times New Roman"/>
        <family val="1"/>
      </rPr>
      <t>et al.</t>
    </r>
    <r>
      <rPr>
        <sz val="10"/>
        <color theme="1"/>
        <rFont val="Times New Roman"/>
        <family val="1"/>
      </rPr>
      <t xml:space="preserve"> 1993; Barnes </t>
    </r>
    <r>
      <rPr>
        <i/>
        <sz val="10"/>
        <color theme="1"/>
        <rFont val="Times New Roman"/>
        <family val="1"/>
      </rPr>
      <t xml:space="preserve">et al. </t>
    </r>
    <r>
      <rPr>
        <sz val="10"/>
        <color theme="1"/>
        <rFont val="Times New Roman"/>
        <family val="1"/>
      </rPr>
      <t>1995</t>
    </r>
  </si>
  <si>
    <r>
      <t xml:space="preserve">Mungall </t>
    </r>
    <r>
      <rPr>
        <i/>
        <sz val="10"/>
        <color theme="1"/>
        <rFont val="Times New Roman"/>
        <family val="1"/>
      </rPr>
      <t>et al.</t>
    </r>
    <r>
      <rPr>
        <sz val="10"/>
        <color theme="1"/>
        <rFont val="Times New Roman"/>
        <family val="1"/>
      </rPr>
      <t xml:space="preserve"> 2010; Houlé </t>
    </r>
    <r>
      <rPr>
        <i/>
        <sz val="10"/>
        <color theme="1"/>
        <rFont val="Times New Roman"/>
        <family val="1"/>
      </rPr>
      <t>et al.</t>
    </r>
    <r>
      <rPr>
        <sz val="10"/>
        <color theme="1"/>
        <rFont val="Times New Roman"/>
        <family val="1"/>
      </rPr>
      <t xml:space="preserve"> 2020</t>
    </r>
  </si>
  <si>
    <r>
      <t xml:space="preserve">Wilson 1991; Wilson &amp; Chaumba 1997; Armstrong &amp; Wilson 2000; Li </t>
    </r>
    <r>
      <rPr>
        <i/>
        <sz val="10"/>
        <color theme="1"/>
        <rFont val="Times New Roman"/>
        <family val="1"/>
      </rPr>
      <t>et al.</t>
    </r>
    <r>
      <rPr>
        <sz val="10"/>
        <color theme="1"/>
        <rFont val="Times New Roman"/>
        <family val="1"/>
      </rPr>
      <t xml:space="preserve"> 2008; Oberthur 2011</t>
    </r>
  </si>
  <si>
    <r>
      <t xml:space="preserve">Manyeruke </t>
    </r>
    <r>
      <rPr>
        <i/>
        <sz val="10"/>
        <color theme="1"/>
        <rFont val="Times New Roman"/>
        <family val="1"/>
      </rPr>
      <t>et al.</t>
    </r>
    <r>
      <rPr>
        <sz val="10"/>
        <color theme="1"/>
        <rFont val="Times New Roman"/>
        <family val="1"/>
      </rPr>
      <t xml:space="preserve"> 2004</t>
    </r>
  </si>
  <si>
    <r>
      <t xml:space="preserve">Polyakov </t>
    </r>
    <r>
      <rPr>
        <i/>
        <sz val="10"/>
        <color theme="1"/>
        <rFont val="Times New Roman"/>
        <family val="1"/>
      </rPr>
      <t>et al.</t>
    </r>
    <r>
      <rPr>
        <sz val="10"/>
        <color theme="1"/>
        <rFont val="Times New Roman"/>
        <family val="1"/>
      </rPr>
      <t xml:space="preserve"> 2009</t>
    </r>
  </si>
  <si>
    <r>
      <t xml:space="preserve">Woldemichael &amp; Kimura 2008; Woldemichael </t>
    </r>
    <r>
      <rPr>
        <i/>
        <sz val="10"/>
        <color theme="1"/>
        <rFont val="Times New Roman"/>
        <family val="1"/>
      </rPr>
      <t>et al.</t>
    </r>
    <r>
      <rPr>
        <sz val="10"/>
        <color theme="1"/>
        <rFont val="Times New Roman"/>
        <family val="1"/>
      </rPr>
      <t xml:space="preserve"> 2010; Mammo Ghebre 2010</t>
    </r>
  </si>
  <si>
    <t>~ 780</t>
  </si>
  <si>
    <t>~ 800</t>
  </si>
  <si>
    <t>~ 790</t>
  </si>
  <si>
    <t>~ 825</t>
  </si>
  <si>
    <t>~ 820 &amp; 780</t>
  </si>
  <si>
    <t>860-880</t>
  </si>
  <si>
    <t>~ 880</t>
  </si>
  <si>
    <t>~ 870</t>
  </si>
  <si>
    <t>~ 890</t>
  </si>
  <si>
    <t>~ 920</t>
  </si>
  <si>
    <t>Bahia-Araquai</t>
  </si>
  <si>
    <t>BA-LIP</t>
  </si>
  <si>
    <t>914-924</t>
  </si>
  <si>
    <t>975, 1005</t>
  </si>
  <si>
    <t>1070-1000</t>
  </si>
  <si>
    <t>~ 1130</t>
  </si>
  <si>
    <t>1140-1150</t>
  </si>
  <si>
    <t>~ 1170</t>
  </si>
  <si>
    <t>~ 1210</t>
  </si>
  <si>
    <t>1210-1230</t>
  </si>
  <si>
    <t>~ 1220</t>
  </si>
  <si>
    <t>1235-1238</t>
  </si>
  <si>
    <t>~ 1240</t>
  </si>
  <si>
    <t>~ 1250</t>
  </si>
  <si>
    <t>1250-1270</t>
  </si>
  <si>
    <t>~ 1260</t>
  </si>
  <si>
    <t>~ 1270</t>
  </si>
  <si>
    <t>~ 1265-1272</t>
  </si>
  <si>
    <t>1250-1300</t>
  </si>
  <si>
    <t>~ 1320</t>
  </si>
  <si>
    <t>~ 1380</t>
  </si>
  <si>
    <t>~ 1384</t>
  </si>
  <si>
    <t>~ 1385</t>
  </si>
  <si>
    <t>~ 1390</t>
  </si>
  <si>
    <t>1380-1415</t>
  </si>
  <si>
    <t>1420-1440</t>
  </si>
  <si>
    <t>1420-1460</t>
  </si>
  <si>
    <t>~ 1445</t>
  </si>
  <si>
    <t>1425-1450</t>
  </si>
  <si>
    <t>~ 1460</t>
  </si>
  <si>
    <t>1450-1460</t>
  </si>
  <si>
    <t>~ 1465</t>
  </si>
  <si>
    <t>~ 1500</t>
  </si>
  <si>
    <t>~ 1520</t>
  </si>
  <si>
    <t>~ 1575</t>
  </si>
  <si>
    <t>~ 1590</t>
  </si>
  <si>
    <t>~ 1600</t>
  </si>
  <si>
    <t>1620-1630</t>
  </si>
  <si>
    <t>1630-1640</t>
  </si>
  <si>
    <t>~ 1660</t>
  </si>
  <si>
    <t>1640-1676</t>
  </si>
  <si>
    <t>~ 1670</t>
  </si>
  <si>
    <t>1655-1660</t>
  </si>
  <si>
    <t>1670-1690</t>
  </si>
  <si>
    <t>~ 1700</t>
  </si>
  <si>
    <t>1710-1730</t>
  </si>
  <si>
    <t>~ 1740</t>
  </si>
  <si>
    <t>1680-1730</t>
  </si>
  <si>
    <t>Kivalliq LIP</t>
  </si>
  <si>
    <t>1730-1770</t>
  </si>
  <si>
    <t>~ 1750</t>
  </si>
  <si>
    <t>~ 1755</t>
  </si>
  <si>
    <t>~ 1760</t>
  </si>
  <si>
    <t>~ 1770</t>
  </si>
  <si>
    <t>~ 1790</t>
  </si>
  <si>
    <t>~ 1788</t>
  </si>
  <si>
    <t>1780-1790</t>
  </si>
  <si>
    <t>1818-1833</t>
  </si>
  <si>
    <t>~ 1870</t>
  </si>
  <si>
    <t>1840-1880</t>
  </si>
  <si>
    <t>1870-1890</t>
  </si>
  <si>
    <t>~ 1880</t>
  </si>
  <si>
    <t>~ 1900</t>
  </si>
  <si>
    <t>~ 1920</t>
  </si>
  <si>
    <t>1910-1930</t>
  </si>
  <si>
    <t>~ 1915</t>
  </si>
  <si>
    <t>~ 1950</t>
  </si>
  <si>
    <t>1930-1960</t>
  </si>
  <si>
    <t>1960-1980</t>
  </si>
  <si>
    <t>1975-1985</t>
  </si>
  <si>
    <t>~ 1998</t>
  </si>
  <si>
    <t>~ 2010</t>
  </si>
  <si>
    <t>2023-2027</t>
  </si>
  <si>
    <t>~ 2031</t>
  </si>
  <si>
    <t>2035-2045</t>
  </si>
  <si>
    <t>2030-2050</t>
  </si>
  <si>
    <t>2910-2940</t>
  </si>
  <si>
    <t>V2-LIP</t>
  </si>
  <si>
    <t>GY-LIP</t>
  </si>
  <si>
    <t>Yixingzhai LIP</t>
  </si>
  <si>
    <t>Lac Esprit LIP</t>
  </si>
  <si>
    <t>Voronezh LIP</t>
  </si>
  <si>
    <t>Gavião LIP</t>
  </si>
  <si>
    <t>Nsuze-Ushushwana-Baberton LIP</t>
  </si>
  <si>
    <t>Steep Rock LIP</t>
  </si>
  <si>
    <t>Fort Frances LIP</t>
  </si>
  <si>
    <t>Palomaa LIP</t>
  </si>
  <si>
    <t>Devarabanda LIP</t>
  </si>
  <si>
    <t>Cauchon LIP</t>
  </si>
  <si>
    <t>Zanhuang-Menglianggu LIP</t>
  </si>
  <si>
    <t>Snowy Pass LIP</t>
  </si>
  <si>
    <t>Narracoota LIP</t>
  </si>
  <si>
    <t>Griffin-Kazan-Chipman LIP</t>
  </si>
  <si>
    <t>Bear Mountain LIP</t>
  </si>
  <si>
    <t>Tommajarvi-Pirtguba LIP</t>
  </si>
  <si>
    <t>Haicheng-Xiliu LIP</t>
  </si>
  <si>
    <t>Indin LIP</t>
  </si>
  <si>
    <t>Tikkigatsiagak-Avakutak LIP</t>
  </si>
  <si>
    <t>Hengling LIP</t>
  </si>
  <si>
    <t>Riviere du Gue LIP</t>
  </si>
  <si>
    <t>Biscotasing-Payne River LIP</t>
  </si>
  <si>
    <t>Wind River &amp; Rabbit Creek LIP</t>
  </si>
  <si>
    <t>SW Slave Magmaatic Province LIP</t>
  </si>
  <si>
    <t>Mahbubngour-Dandeli LIP</t>
  </si>
  <si>
    <t>Tulemalu-MacQuoid LIP</t>
  </si>
  <si>
    <t>Man-Leo LIP</t>
  </si>
  <si>
    <t>Malley &amp; MacKay LIP</t>
  </si>
  <si>
    <t>Koli LIP</t>
  </si>
  <si>
    <t>BN-1 LIP</t>
  </si>
  <si>
    <t>Turee Creek LIP</t>
  </si>
  <si>
    <t>Vestfold Hills-2 LIP</t>
  </si>
  <si>
    <t>Ippaguda LIP</t>
  </si>
  <si>
    <t>Kaptipada LIP</t>
  </si>
  <si>
    <t>Hekpoort LIP</t>
  </si>
  <si>
    <t>Tailvalkovski-Kuito LIP</t>
  </si>
  <si>
    <t>Bangalore-Karimnagar LIP</t>
  </si>
  <si>
    <t>Graedefjord- Scourie LIP</t>
  </si>
  <si>
    <t>Dantewara LIP</t>
  </si>
  <si>
    <t>Ringvassoy LIP</t>
  </si>
  <si>
    <t>Uoleviniehto – Imandra LIP</t>
  </si>
  <si>
    <t>du Chef LIP</t>
  </si>
  <si>
    <t>Ongeluk LIP</t>
  </si>
  <si>
    <t>Blue Draw LIP</t>
  </si>
  <si>
    <t>Kaminak LIP</t>
  </si>
  <si>
    <t>Stockford LIP</t>
  </si>
  <si>
    <t>Yandinilling LIP</t>
  </si>
  <si>
    <t>Allanridge LIP</t>
  </si>
  <si>
    <t>Maddina LIP</t>
  </si>
  <si>
    <t>Eastern Goldfields &amp; Gnanagooragoo-Yalgowra LIP</t>
  </si>
  <si>
    <t>Kam Group LIP</t>
  </si>
  <si>
    <t>Prince Albert LIP</t>
  </si>
  <si>
    <t>Uaua LIP</t>
  </si>
  <si>
    <t>Ahmeyim LIP</t>
  </si>
  <si>
    <t>Kathleen Valle LIP</t>
  </si>
  <si>
    <t>Serra Leste Magmatic Suite LIP</t>
  </si>
  <si>
    <t>Sylvania Inlier LIP</t>
  </si>
  <si>
    <t>Black Range-Mount Roe LIP</t>
  </si>
  <si>
    <t>Klipriviersberg LIP</t>
  </si>
  <si>
    <t>Vizien LIP</t>
  </si>
  <si>
    <t>Hlagothi LIP</t>
  </si>
  <si>
    <t>Radley LIP</t>
  </si>
  <si>
    <t>Aousserd-Tichla LIP</t>
  </si>
  <si>
    <t>~ 2670</t>
  </si>
  <si>
    <t>2680-2720</t>
  </si>
  <si>
    <t>~ 2715</t>
  </si>
  <si>
    <t>2710-2750</t>
  </si>
  <si>
    <t>2680-2730</t>
  </si>
  <si>
    <t>~ 2700</t>
  </si>
  <si>
    <t>~ 2710</t>
  </si>
  <si>
    <t>2625 &amp; 2730</t>
  </si>
  <si>
    <t>~ 2733</t>
  </si>
  <si>
    <t>~ 2740</t>
  </si>
  <si>
    <t>~ 2750</t>
  </si>
  <si>
    <t>~ 2780</t>
  </si>
  <si>
    <t>~ 2785</t>
  </si>
  <si>
    <t>~ 2860</t>
  </si>
  <si>
    <t>~ 2920</t>
  </si>
  <si>
    <t>~ 2930</t>
  </si>
  <si>
    <t>~ 2990</t>
  </si>
  <si>
    <t>~ 3300</t>
  </si>
  <si>
    <t>3330-3490</t>
  </si>
  <si>
    <t>~ 2070</t>
  </si>
  <si>
    <t>~ 2075</t>
  </si>
  <si>
    <t>~ 2080</t>
  </si>
  <si>
    <t>2070 &amp; 2090</t>
  </si>
  <si>
    <t>~ 2090</t>
  </si>
  <si>
    <t>2080-2100</t>
  </si>
  <si>
    <t>~ 2100</t>
  </si>
  <si>
    <t>2111-2116</t>
  </si>
  <si>
    <t>~ 2115</t>
  </si>
  <si>
    <t>2100-2115</t>
  </si>
  <si>
    <t>2100-2120</t>
  </si>
  <si>
    <t>2108-2126</t>
  </si>
  <si>
    <t>2110-2140</t>
  </si>
  <si>
    <t>~ 2150</t>
  </si>
  <si>
    <t>2167-2172</t>
  </si>
  <si>
    <t>2155-2170</t>
  </si>
  <si>
    <t>~ 2180</t>
  </si>
  <si>
    <t>2180-2193</t>
  </si>
  <si>
    <t>~ 2190</t>
  </si>
  <si>
    <t>2000-2250</t>
  </si>
  <si>
    <t>2210 &amp; 2230</t>
  </si>
  <si>
    <t>~ 2215</t>
  </si>
  <si>
    <t>~ 2220</t>
  </si>
  <si>
    <t>Kandlamadugu LIP</t>
  </si>
  <si>
    <t>~ 2225</t>
  </si>
  <si>
    <t>~ 2240</t>
  </si>
  <si>
    <t>~ 2250</t>
  </si>
  <si>
    <t>2310-2330</t>
  </si>
  <si>
    <t>~ 2365</t>
  </si>
  <si>
    <t>2365-2420</t>
  </si>
  <si>
    <t>~ 2400</t>
  </si>
  <si>
    <t>~ 2420</t>
  </si>
  <si>
    <t>~ 2410</t>
  </si>
  <si>
    <t>Sebanga Poort LIP</t>
  </si>
  <si>
    <t>Anantapur-Kunigal LIP</t>
  </si>
  <si>
    <t>Rantavaara LIP</t>
  </si>
  <si>
    <t>Welli Wolli-Woongara LIP</t>
  </si>
  <si>
    <t>Crystal Springs LIP</t>
  </si>
  <si>
    <t>~ 2425</t>
  </si>
  <si>
    <t>~ 2450</t>
  </si>
  <si>
    <t>~ 2480</t>
  </si>
  <si>
    <t>~ 2498</t>
  </si>
  <si>
    <t>~ 2510</t>
  </si>
  <si>
    <t>~ 2605</t>
  </si>
  <si>
    <t>~ 2620</t>
  </si>
  <si>
    <t>KG-LIP</t>
  </si>
  <si>
    <t>BZB-LIP</t>
  </si>
  <si>
    <t>KV-LIP</t>
  </si>
  <si>
    <t>SI-LIP</t>
  </si>
  <si>
    <t>BRMR-LIP</t>
  </si>
  <si>
    <t>Pab-LIP</t>
  </si>
  <si>
    <t>Uu-LIP</t>
  </si>
  <si>
    <t>Ay-LIP</t>
  </si>
  <si>
    <t>Ky-LIP</t>
  </si>
  <si>
    <t>Hy-LIP</t>
  </si>
  <si>
    <t>SLM-LIP</t>
  </si>
  <si>
    <t>Kp-LIP</t>
  </si>
  <si>
    <t>Vz-LIP</t>
  </si>
  <si>
    <t>Hg-LIP</t>
  </si>
  <si>
    <t>Rd-LIP</t>
  </si>
  <si>
    <t>StR-LIP</t>
  </si>
  <si>
    <t xml:space="preserve">Balmer LIP </t>
  </si>
  <si>
    <t xml:space="preserve">Onverwacht LIP </t>
  </si>
  <si>
    <t>Bulawayan-Zeederbergs-Belingwe LIP</t>
  </si>
  <si>
    <t>Bl-LIP</t>
  </si>
  <si>
    <t>NUB-LIP</t>
  </si>
  <si>
    <t>Gv-LIP</t>
  </si>
  <si>
    <t>Ov-LIP</t>
  </si>
  <si>
    <t>Ip-LIP</t>
  </si>
  <si>
    <t>St-LIP</t>
  </si>
  <si>
    <t>Al-LIP</t>
  </si>
  <si>
    <t>Kpp-LIP</t>
  </si>
  <si>
    <t>Hk-LIP</t>
  </si>
  <si>
    <t>TK-LIP</t>
  </si>
  <si>
    <t>BK-LIP</t>
  </si>
  <si>
    <t>GS-LIP</t>
  </si>
  <si>
    <t>Dw-LIP</t>
  </si>
  <si>
    <t>SP-LIP</t>
  </si>
  <si>
    <t>Rv-LIP</t>
  </si>
  <si>
    <t>UI-LIP</t>
  </si>
  <si>
    <t>dC-LIP</t>
  </si>
  <si>
    <t>Og-LIP</t>
  </si>
  <si>
    <t>WW-LIP</t>
  </si>
  <si>
    <t>BD-LIP</t>
  </si>
  <si>
    <t>Km-LIP</t>
  </si>
  <si>
    <t>CSp-LIP</t>
  </si>
  <si>
    <t>Yd-LIP</t>
  </si>
  <si>
    <t>AT-LIP</t>
  </si>
  <si>
    <t>Md-LIP</t>
  </si>
  <si>
    <t>KNM-LIP</t>
  </si>
  <si>
    <t>BHS-LIP</t>
  </si>
  <si>
    <t>GMRM-LIP</t>
  </si>
  <si>
    <t>MCT-LIP</t>
  </si>
  <si>
    <t>MMCL-LIP</t>
  </si>
  <si>
    <t>MPE-LIP</t>
  </si>
  <si>
    <t>LGB-LIP</t>
  </si>
  <si>
    <t>KMD-LIP</t>
  </si>
  <si>
    <t>Msh-LIP</t>
  </si>
  <si>
    <t>RG-LIP</t>
  </si>
  <si>
    <t>Pp-LIP</t>
  </si>
  <si>
    <t>Bb-LIP</t>
  </si>
  <si>
    <t>Ep-LIP</t>
  </si>
  <si>
    <t>Lb-LIP</t>
  </si>
  <si>
    <t>Pb-LIP</t>
  </si>
  <si>
    <t>Av-LIP</t>
  </si>
  <si>
    <t>Ut-LIP</t>
  </si>
  <si>
    <t>FF-LIP</t>
  </si>
  <si>
    <t>BHp-LIP</t>
  </si>
  <si>
    <t>Bdn-LIP</t>
  </si>
  <si>
    <t>Hrn-LIP</t>
  </si>
  <si>
    <t>FS-LIP</t>
  </si>
  <si>
    <t>Yx-LIP</t>
  </si>
  <si>
    <t>LE-LIP</t>
  </si>
  <si>
    <t>BM-LIP</t>
  </si>
  <si>
    <t>Vr-LIP</t>
  </si>
  <si>
    <t>Pl-LIP</t>
  </si>
  <si>
    <t>Id-LIP</t>
  </si>
  <si>
    <t>BPR-LIP</t>
  </si>
  <si>
    <t>WRRC-LIP</t>
  </si>
  <si>
    <t>FFr-LIP</t>
  </si>
  <si>
    <t>Db-LIP</t>
  </si>
  <si>
    <t>Cc-LIP</t>
  </si>
  <si>
    <t>SnP-LIP</t>
  </si>
  <si>
    <t>Nc-LIP</t>
  </si>
  <si>
    <t>GKC-LIP</t>
  </si>
  <si>
    <t>TP-LIP</t>
  </si>
  <si>
    <t>HX-LIP</t>
  </si>
  <si>
    <t>Mrt-LIP</t>
  </si>
  <si>
    <t>Marathon LIP</t>
  </si>
  <si>
    <t>Wn-LIP</t>
  </si>
  <si>
    <t>TkA-LIP</t>
  </si>
  <si>
    <t>Hgl-LIP</t>
  </si>
  <si>
    <t>Rt-LIP</t>
  </si>
  <si>
    <t>RdG-LIP</t>
  </si>
  <si>
    <t>TMQ-LIP</t>
  </si>
  <si>
    <t>AK-LIP</t>
  </si>
  <si>
    <t>TC-LIP</t>
  </si>
  <si>
    <t>SMP-LIP</t>
  </si>
  <si>
    <t>MbD-LIP</t>
  </si>
  <si>
    <t>Mleo-LIP</t>
  </si>
  <si>
    <t>MMk-LIP</t>
  </si>
  <si>
    <t>Koli-LIP</t>
  </si>
  <si>
    <t>Kdm-LIP</t>
  </si>
  <si>
    <t>BN1-LIP</t>
  </si>
  <si>
    <t>Ch-LIP</t>
  </si>
  <si>
    <t>Ku-LIP</t>
  </si>
  <si>
    <t>Mhk-LIP</t>
  </si>
  <si>
    <t>MZZ-LIP</t>
  </si>
  <si>
    <t>SdC-LIP</t>
  </si>
  <si>
    <t>BDr-LIP</t>
  </si>
  <si>
    <t>LkB-LIP</t>
  </si>
  <si>
    <t>TTGL-LIP</t>
  </si>
  <si>
    <t>CCD-LIP</t>
  </si>
  <si>
    <t>Bgm-LIP</t>
  </si>
  <si>
    <t>Bt-LIP</t>
  </si>
  <si>
    <t>Tt-LIP</t>
  </si>
  <si>
    <t>MSg-LIP</t>
  </si>
  <si>
    <t>Hm-LIP</t>
  </si>
  <si>
    <t>Zn-LIP</t>
  </si>
  <si>
    <t>Hpt-LIP</t>
  </si>
  <si>
    <t>Ek-LIP</t>
  </si>
  <si>
    <t>Krs-LIP</t>
  </si>
  <si>
    <t>Mata-LIP</t>
  </si>
  <si>
    <t>GR-LIP</t>
  </si>
  <si>
    <t>MWC-LIP</t>
  </si>
  <si>
    <t>Td-LIP</t>
  </si>
  <si>
    <t>BHf-LIP</t>
  </si>
  <si>
    <t>Tsh-LIP</t>
  </si>
  <si>
    <t>MvB-LIP</t>
  </si>
  <si>
    <t>Lw-LIP</t>
  </si>
  <si>
    <t>TCr-LIP</t>
  </si>
  <si>
    <t>LCl-LIP</t>
  </si>
  <si>
    <t>PlB-LIP</t>
  </si>
  <si>
    <t>FCr-LIP</t>
  </si>
  <si>
    <t>Myn-LIP</t>
  </si>
  <si>
    <t>Kq-LIP</t>
  </si>
  <si>
    <t>Ai-LIP</t>
  </si>
  <si>
    <t>LCr-LIP</t>
  </si>
  <si>
    <t>Ag-LIP</t>
  </si>
  <si>
    <t>Mg-LIP</t>
  </si>
  <si>
    <t>Xg-LIP</t>
  </si>
  <si>
    <t>Xw-LIP</t>
  </si>
  <si>
    <t>Kh-LIP</t>
  </si>
  <si>
    <t>Oo-LIP</t>
  </si>
  <si>
    <t>Knd-LIP</t>
  </si>
  <si>
    <t>ChSp-LIP</t>
  </si>
  <si>
    <t>UIMK-LIP</t>
  </si>
  <si>
    <t>*Ernst, Richard E., et al. "Large Igneous Province Record Through Time and Implications for Secular Environmental Changes and Geological Time‐Scale Boundaries." Large Igneous Provinces: A Driver of Global Environmental and Biotic Changes (2021): 1-26.</t>
  </si>
  <si>
    <t>Event*</t>
  </si>
  <si>
    <t>Meta Incognita Peninsula</t>
  </si>
  <si>
    <t>Roobol 1970; 1974; Padilla 2015</t>
  </si>
  <si>
    <r>
      <t xml:space="preserve">Furman </t>
    </r>
    <r>
      <rPr>
        <i/>
        <sz val="10"/>
        <color theme="1"/>
        <rFont val="Times New Roman"/>
        <family val="1"/>
      </rPr>
      <t>et al.</t>
    </r>
    <r>
      <rPr>
        <sz val="10"/>
        <color theme="1"/>
        <rFont val="Times New Roman"/>
        <family val="1"/>
      </rPr>
      <t xml:space="preserve"> 1992; Thorarinsson &amp; Tegner 2009; Martin </t>
    </r>
    <r>
      <rPr>
        <i/>
        <sz val="10"/>
        <color theme="1"/>
        <rFont val="Times New Roman"/>
        <family val="1"/>
      </rPr>
      <t>et al.</t>
    </r>
    <r>
      <rPr>
        <sz val="10"/>
        <color theme="1"/>
        <rFont val="Times New Roman"/>
        <family val="1"/>
      </rPr>
      <t xml:space="preserve"> 2011; Weidendorfer </t>
    </r>
    <r>
      <rPr>
        <i/>
        <sz val="10"/>
        <color theme="1"/>
        <rFont val="Times New Roman"/>
        <family val="1"/>
      </rPr>
      <t>et al.</t>
    </r>
    <r>
      <rPr>
        <sz val="10"/>
        <color theme="1"/>
        <rFont val="Times New Roman"/>
        <family val="1"/>
      </rPr>
      <t xml:space="preserve"> 2014</t>
    </r>
  </si>
  <si>
    <t>gnd + gb</t>
  </si>
  <si>
    <t>Slaufrudal (Slaufrudalur)</t>
  </si>
  <si>
    <t>Lysuskard (Lýsuskarð)</t>
  </si>
  <si>
    <t>Reydarfjall (Reyðarártindur)</t>
  </si>
  <si>
    <t>Southeast Iceland Intrusives Suite / Austurhorn Complex</t>
  </si>
  <si>
    <t>Southeast Iceland Intrusives Suite</t>
  </si>
  <si>
    <t>Southeast Iceland Intrusives Suite / Vesturhorn Complex</t>
  </si>
  <si>
    <r>
      <t xml:space="preserve">Roobol 1970; 1974; Tibaldi </t>
    </r>
    <r>
      <rPr>
        <i/>
        <sz val="10"/>
        <color theme="1"/>
        <rFont val="Times New Roman"/>
        <family val="1"/>
      </rPr>
      <t xml:space="preserve">et al. </t>
    </r>
    <r>
      <rPr>
        <sz val="10"/>
        <color theme="1"/>
        <rFont val="Times New Roman"/>
        <family val="1"/>
      </rPr>
      <t>2013; Padilla 2015</t>
    </r>
  </si>
  <si>
    <r>
      <t xml:space="preserve">Roobol 1970; 1974; Mattson </t>
    </r>
    <r>
      <rPr>
        <i/>
        <sz val="10"/>
        <color theme="1"/>
        <rFont val="Times New Roman"/>
        <family val="1"/>
      </rPr>
      <t>et al.</t>
    </r>
    <r>
      <rPr>
        <sz val="10"/>
        <color theme="1"/>
        <rFont val="Times New Roman"/>
        <family val="1"/>
      </rPr>
      <t xml:space="preserve"> 1986; Martin </t>
    </r>
    <r>
      <rPr>
        <i/>
        <sz val="10"/>
        <color theme="1"/>
        <rFont val="Times New Roman"/>
        <family val="1"/>
      </rPr>
      <t>et al.</t>
    </r>
    <r>
      <rPr>
        <sz val="10"/>
        <color theme="1"/>
        <rFont val="Times New Roman"/>
        <family val="1"/>
      </rPr>
      <t xml:space="preserve"> 2011; Padilla 2015</t>
    </r>
  </si>
  <si>
    <t>1.44 ± 0.02</t>
  </si>
  <si>
    <t>6.38 ± 0.05</t>
  </si>
  <si>
    <t>7.30 ± 0.06</t>
  </si>
  <si>
    <t>Rudniy Showing</t>
  </si>
  <si>
    <t>Tuva Trough</t>
  </si>
  <si>
    <t>0.35% Cu, 0.50% Ni, &lt; 750 ppb PGE, grab sample</t>
  </si>
  <si>
    <t>Limpopo Belt / Kaapvaal</t>
  </si>
  <si>
    <r>
      <t xml:space="preserve">Barton </t>
    </r>
    <r>
      <rPr>
        <i/>
        <sz val="10"/>
        <color theme="1"/>
        <rFont val="Times New Roman"/>
        <family val="1"/>
      </rPr>
      <t>et al</t>
    </r>
    <r>
      <rPr>
        <sz val="10"/>
        <color theme="1"/>
        <rFont val="Times New Roman"/>
        <family val="1"/>
      </rPr>
      <t>. 1979; Barton 1996</t>
    </r>
  </si>
  <si>
    <t>Natal Zone / Kaapvaal</t>
  </si>
  <si>
    <t>Magmatic Arc?</t>
  </si>
  <si>
    <t>N-LIP?</t>
  </si>
  <si>
    <t>post-B-LIP?</t>
  </si>
  <si>
    <t>Zandspruit Greenstone Belt / Kaapvaal</t>
  </si>
  <si>
    <t>Reynolds 1980; Anhaeusser 2006</t>
  </si>
  <si>
    <t>Anhaeusser 2006</t>
  </si>
  <si>
    <t>Anhaeusser 2006; 2015</t>
  </si>
  <si>
    <r>
      <t xml:space="preserve">Anhaeusser 2006; Hoffman </t>
    </r>
    <r>
      <rPr>
        <i/>
        <sz val="10"/>
        <color theme="1"/>
        <rFont val="Times New Roman"/>
        <family val="1"/>
      </rPr>
      <t>et al.</t>
    </r>
    <r>
      <rPr>
        <sz val="10"/>
        <color theme="1"/>
        <rFont val="Times New Roman"/>
        <family val="1"/>
      </rPr>
      <t xml:space="preserve"> 2021</t>
    </r>
  </si>
  <si>
    <t>3244 ± 11</t>
  </si>
  <si>
    <t>3258 ± 8</t>
  </si>
  <si>
    <t>3247 ± 3</t>
  </si>
  <si>
    <r>
      <t xml:space="preserve">Anhaeusser 2001; 2006; Bolhar </t>
    </r>
    <r>
      <rPr>
        <i/>
        <sz val="10"/>
        <color theme="1"/>
        <rFont val="Times New Roman"/>
        <family val="1"/>
      </rPr>
      <t>et al.</t>
    </r>
    <r>
      <rPr>
        <sz val="10"/>
        <color theme="1"/>
        <rFont val="Times New Roman"/>
        <family val="1"/>
      </rPr>
      <t xml:space="preserve"> 2021</t>
    </r>
  </si>
  <si>
    <t>Barberton Greenstone Belt / Kaapvaal</t>
  </si>
  <si>
    <t>Barclay Vale Schist Belt / Barberton Greenstone Belt / Kaapvaal</t>
  </si>
  <si>
    <t>sch, vlc, bif</t>
  </si>
  <si>
    <t>Magnesite</t>
  </si>
  <si>
    <t>16 (length)</t>
  </si>
  <si>
    <t>Viljoen &amp; Viljoen 1970; Anhaeusser 2006</t>
  </si>
  <si>
    <t>94-92</t>
  </si>
  <si>
    <t>Jamestown Schst Belt / Barberton Greenstone Belt / Kaapvaal</t>
  </si>
  <si>
    <t>magnesite</t>
  </si>
  <si>
    <t>Oorschot-Weltevreden Schist Belt / Barberton Greenstone Belt / Kaapvaal</t>
  </si>
  <si>
    <t>92-91</t>
  </si>
  <si>
    <r>
      <t xml:space="preserve">Anhaeusser 2006; Stiegler </t>
    </r>
    <r>
      <rPr>
        <i/>
        <sz val="10"/>
        <color theme="1"/>
        <rFont val="Times New Roman"/>
        <family val="1"/>
      </rPr>
      <t>et al.</t>
    </r>
    <r>
      <rPr>
        <sz val="10"/>
        <color theme="1"/>
        <rFont val="Times New Roman"/>
        <family val="1"/>
      </rPr>
      <t xml:space="preserve"> 2012</t>
    </r>
  </si>
  <si>
    <t>Mundt's Concession(-Handsup?)</t>
  </si>
  <si>
    <t>Handsup(-Mundt's Concession?)</t>
  </si>
  <si>
    <t>Handsup-Mundt's Concession</t>
  </si>
  <si>
    <t>verdite stones</t>
  </si>
  <si>
    <t>Kalkkloof Schist Belt / Barberton Greenstone Belt / Kaapvaal</t>
  </si>
  <si>
    <t>Kalkkloof (6 mines)</t>
  </si>
  <si>
    <t>7 (length)</t>
  </si>
  <si>
    <t>Msauli &amp; Havelock</t>
  </si>
  <si>
    <t>Msauli(-Havelock)</t>
  </si>
  <si>
    <t>Nelshoogte Schist Belt / Barberton Greenstone Belt / Kaapvaal</t>
  </si>
  <si>
    <t>Stolzburg (3 deposits)</t>
  </si>
  <si>
    <t>89-87</t>
  </si>
  <si>
    <t>Schikfontein (formerly Kaffirskraal)</t>
  </si>
  <si>
    <t>B-LIP?</t>
  </si>
  <si>
    <t>Gauteng Province</t>
  </si>
  <si>
    <t>Laux et al. 2004; Silva et al. 2011</t>
  </si>
  <si>
    <t>Brasiliano Orogeny</t>
  </si>
  <si>
    <t>Goiás Magmatic Arc / Tocantins Province</t>
  </si>
  <si>
    <r>
      <t>Pimentel</t>
    </r>
    <r>
      <rPr>
        <i/>
        <sz val="10"/>
        <color theme="1"/>
        <rFont val="Times New Roman"/>
        <family val="1"/>
      </rPr>
      <t xml:space="preserve"> et al</t>
    </r>
    <r>
      <rPr>
        <sz val="10"/>
        <color theme="1"/>
        <rFont val="Times New Roman"/>
        <family val="1"/>
      </rPr>
      <t xml:space="preserve">. 2000; Silva </t>
    </r>
    <r>
      <rPr>
        <i/>
        <sz val="10"/>
        <color theme="1"/>
        <rFont val="Times New Roman"/>
        <family val="1"/>
      </rPr>
      <t>et al.</t>
    </r>
    <r>
      <rPr>
        <sz val="10"/>
        <color theme="1"/>
        <rFont val="Times New Roman"/>
        <family val="1"/>
      </rPr>
      <t xml:space="preserve"> 2011</t>
    </r>
  </si>
  <si>
    <r>
      <t xml:space="preserve">Laux </t>
    </r>
    <r>
      <rPr>
        <i/>
        <sz val="10"/>
        <color theme="1"/>
        <rFont val="Times New Roman"/>
        <family val="1"/>
      </rPr>
      <t>et al</t>
    </r>
    <r>
      <rPr>
        <sz val="10"/>
        <color theme="1"/>
        <rFont val="Times New Roman"/>
        <family val="1"/>
      </rPr>
      <t xml:space="preserve">. 2004; Silva </t>
    </r>
    <r>
      <rPr>
        <i/>
        <sz val="10"/>
        <color theme="1"/>
        <rFont val="Times New Roman"/>
        <family val="1"/>
      </rPr>
      <t>et al.</t>
    </r>
    <r>
      <rPr>
        <sz val="10"/>
        <color theme="1"/>
        <rFont val="Times New Roman"/>
        <family val="1"/>
      </rPr>
      <t xml:space="preserve"> 2011</t>
    </r>
  </si>
  <si>
    <t>Mangabal (I &amp; II)</t>
  </si>
  <si>
    <r>
      <t xml:space="preserve">Laux </t>
    </r>
    <r>
      <rPr>
        <i/>
        <sz val="10"/>
        <color theme="1"/>
        <rFont val="Times New Roman"/>
        <family val="1"/>
      </rPr>
      <t>et al.</t>
    </r>
    <r>
      <rPr>
        <sz val="10"/>
        <color theme="1"/>
        <rFont val="Times New Roman"/>
        <family val="1"/>
      </rPr>
      <t xml:space="preserve"> 2004; Silva </t>
    </r>
    <r>
      <rPr>
        <i/>
        <sz val="10"/>
        <color theme="1"/>
        <rFont val="Times New Roman"/>
        <family val="1"/>
      </rPr>
      <t>et al.</t>
    </r>
    <r>
      <rPr>
        <sz val="10"/>
        <color theme="1"/>
        <rFont val="Times New Roman"/>
        <family val="1"/>
      </rPr>
      <t xml:space="preserve"> 2011; Augustin &amp; Giustina 2019</t>
    </r>
  </si>
  <si>
    <t>1436-1454</t>
  </si>
  <si>
    <t>0.4% Ni, 0.1% Cu @ 12 m</t>
  </si>
  <si>
    <t>&gt; 4 (length)</t>
  </si>
  <si>
    <t>dn + hz → opx</t>
  </si>
  <si>
    <t>0.5% Ni, 0.13% Cu @ 6 m</t>
  </si>
  <si>
    <t>0.28% Ni, 0.06% Cu, 0.11 g/t Pt+Pd @ 17 m</t>
  </si>
  <si>
    <t>&gt; 0.25</t>
  </si>
  <si>
    <t>&gt; 2 (length)</t>
  </si>
  <si>
    <t>93-91</t>
  </si>
  <si>
    <t>olv + cr →  olv + opx + cr →  opx + cr</t>
  </si>
  <si>
    <r>
      <t xml:space="preserve">Barnes </t>
    </r>
    <r>
      <rPr>
        <i/>
        <sz val="10"/>
        <color theme="1"/>
        <rFont val="Times New Roman"/>
        <family val="1"/>
      </rPr>
      <t>et al.</t>
    </r>
    <r>
      <rPr>
        <sz val="10"/>
        <color theme="1"/>
        <rFont val="Times New Roman"/>
        <family val="1"/>
      </rPr>
      <t xml:space="preserve"> 2011; Ferreira-Filho</t>
    </r>
    <r>
      <rPr>
        <i/>
        <sz val="10"/>
        <color theme="1"/>
        <rFont val="Times New Roman"/>
        <family val="1"/>
      </rPr>
      <t xml:space="preserve"> et al.</t>
    </r>
    <r>
      <rPr>
        <sz val="10"/>
        <color theme="1"/>
        <rFont val="Times New Roman"/>
        <family val="1"/>
      </rPr>
      <t xml:space="preserve"> 2013; Knight </t>
    </r>
    <r>
      <rPr>
        <i/>
        <sz val="10"/>
        <color theme="1"/>
        <rFont val="Times New Roman"/>
        <family val="1"/>
      </rPr>
      <t>et al.</t>
    </r>
    <r>
      <rPr>
        <sz val="10"/>
        <color theme="1"/>
        <rFont val="Times New Roman"/>
        <family val="1"/>
      </rPr>
      <t xml:space="preserve"> 2011</t>
    </r>
  </si>
  <si>
    <t>Itabuna-Salvador-Curaça Belt / Sao Francisco</t>
  </si>
  <si>
    <t>Porto Nacional / Tocantins Province</t>
  </si>
  <si>
    <t>Synorogenic</t>
  </si>
  <si>
    <t>&lt; 0.26% Ni, &lt; 0.05% Cu, &lt; 130 ppm Pt+Pd+Au, grab sample</t>
  </si>
  <si>
    <t>&lt; 200 ppb IPGE, &lt; 250 ppb Pt+Pd+Au</t>
  </si>
  <si>
    <r>
      <t xml:space="preserve">Wang </t>
    </r>
    <r>
      <rPr>
        <i/>
        <sz val="10"/>
        <color theme="1"/>
        <rFont val="Times New Roman"/>
        <family val="1"/>
      </rPr>
      <t>et al.</t>
    </r>
    <r>
      <rPr>
        <sz val="10"/>
        <color theme="1"/>
        <rFont val="Times New Roman"/>
        <family val="1"/>
      </rPr>
      <t xml:space="preserve"> 2014; Shi </t>
    </r>
    <r>
      <rPr>
        <i/>
        <sz val="10"/>
        <color theme="1"/>
        <rFont val="Times New Roman"/>
        <family val="1"/>
      </rPr>
      <t>et al.</t>
    </r>
    <r>
      <rPr>
        <sz val="10"/>
        <color theme="1"/>
        <rFont val="Times New Roman"/>
        <family val="1"/>
      </rPr>
      <t xml:space="preserve"> 2018</t>
    </r>
  </si>
  <si>
    <t>270.8 ± 2.3</t>
  </si>
  <si>
    <t>Tianshan Orogen / Tarim</t>
  </si>
  <si>
    <t>Serra da Boa Esperança Complex / São Francisco</t>
  </si>
  <si>
    <t>Intra-cratonic rift?</t>
  </si>
  <si>
    <t>Carajás Mineral Province / Amazonian</t>
  </si>
  <si>
    <t>Gavião-Lençóis-Jequié-Serrinha Blocks / Sao Francisco</t>
  </si>
  <si>
    <r>
      <t xml:space="preserve">Lord </t>
    </r>
    <r>
      <rPr>
        <i/>
        <sz val="10"/>
        <color theme="1"/>
        <rFont val="Times New Roman"/>
        <family val="1"/>
      </rPr>
      <t>et al.</t>
    </r>
    <r>
      <rPr>
        <sz val="10"/>
        <color theme="1"/>
        <rFont val="Times New Roman"/>
        <family val="1"/>
      </rPr>
      <t xml:space="preserve"> 2004; Garuti </t>
    </r>
    <r>
      <rPr>
        <i/>
        <sz val="10"/>
        <color theme="1"/>
        <rFont val="Times New Roman"/>
        <family val="1"/>
      </rPr>
      <t>et al.</t>
    </r>
    <r>
      <rPr>
        <sz val="10"/>
        <color theme="1"/>
        <rFont val="Times New Roman"/>
        <family val="1"/>
      </rPr>
      <t xml:space="preserve"> 2007</t>
    </r>
  </si>
  <si>
    <t>Vila Nova Area / Guyana Shield / Amazonian</t>
  </si>
  <si>
    <t>Tonian Goiás Stratiform Complex / Goiás Magmatic Arc / Sao Francisco</t>
  </si>
  <si>
    <t>781 ± 4</t>
  </si>
  <si>
    <t>780 ± 6</t>
  </si>
  <si>
    <t>790 ± 6</t>
  </si>
  <si>
    <t>Intra-cratonic rift/Back-arc?</t>
  </si>
  <si>
    <t>Riacho do Pontal Orogen / Sao Francisco</t>
  </si>
  <si>
    <t>Tonian continental rifting</t>
  </si>
  <si>
    <t>Sergipano Belt / Sao Francisco</t>
  </si>
  <si>
    <t>Araçuai Belt / Sao Francisco</t>
  </si>
  <si>
    <t>BA-LIP?</t>
  </si>
  <si>
    <t>Rio Jacaré</t>
  </si>
  <si>
    <t>Chernyshov et al. 2017</t>
  </si>
  <si>
    <t>Cherkasova et al. 2015; Yakich et al. 2020</t>
  </si>
  <si>
    <t>SLM-LIP?</t>
  </si>
  <si>
    <t>2036 ± 28</t>
  </si>
  <si>
    <t>Cruzeta Complex / Tróia-Pedra Branca Massif / Sao Francisco</t>
  </si>
  <si>
    <t>8 ppm Pt, 21 ppm Pd, grab sample</t>
  </si>
  <si>
    <t>Tróia</t>
  </si>
  <si>
    <t>Deneshkin Kamen (Denezhkin Kamen)</t>
  </si>
  <si>
    <t>Tagil Zone / Nizhny Tagil Complex / Siberian</t>
  </si>
  <si>
    <t>550 ± 25</t>
  </si>
  <si>
    <t>Ural Platinum Belt</t>
  </si>
  <si>
    <t>~ 400-500</t>
  </si>
  <si>
    <t>UPB</t>
  </si>
  <si>
    <t>UPB formation (very mixed ages)</t>
  </si>
  <si>
    <t>585 ± 29</t>
  </si>
  <si>
    <t>Gusevogorskoye &amp; Sobstvenno-Kachkanarskoe</t>
  </si>
  <si>
    <t>15.7% Fe, 0.13% V, 1.25% Ti</t>
  </si>
  <si>
    <r>
      <t xml:space="preserve">Augé </t>
    </r>
    <r>
      <rPr>
        <i/>
        <sz val="10"/>
        <color theme="1"/>
        <rFont val="Times New Roman"/>
        <family val="1"/>
      </rPr>
      <t>et al.</t>
    </r>
    <r>
      <rPr>
        <sz val="10"/>
        <color theme="1"/>
        <rFont val="Times New Roman"/>
        <family val="1"/>
      </rPr>
      <t xml:space="preserve"> 2005; Medvedev &amp; Medvedev 2016</t>
    </r>
  </si>
  <si>
    <r>
      <t xml:space="preserve">Augé </t>
    </r>
    <r>
      <rPr>
        <i/>
        <sz val="10"/>
        <color theme="1"/>
        <rFont val="Times New Roman"/>
        <family val="1"/>
      </rPr>
      <t>et al.</t>
    </r>
    <r>
      <rPr>
        <sz val="10"/>
        <color theme="1"/>
        <rFont val="Times New Roman"/>
        <family val="1"/>
      </rPr>
      <t xml:space="preserve"> 2005; Petrov </t>
    </r>
    <r>
      <rPr>
        <i/>
        <sz val="10"/>
        <color theme="1"/>
        <rFont val="Times New Roman"/>
        <family val="1"/>
      </rPr>
      <t>et al.</t>
    </r>
    <r>
      <rPr>
        <sz val="10"/>
        <color theme="1"/>
        <rFont val="Times New Roman"/>
        <family val="1"/>
      </rPr>
      <t xml:space="preserve"> 2010; Zaccarini </t>
    </r>
    <r>
      <rPr>
        <i/>
        <sz val="10"/>
        <color theme="1"/>
        <rFont val="Times New Roman"/>
        <family val="1"/>
      </rPr>
      <t>et al.</t>
    </r>
    <r>
      <rPr>
        <sz val="10"/>
        <color theme="1"/>
        <rFont val="Times New Roman"/>
        <family val="1"/>
      </rPr>
      <t xml:space="preserve"> 2011</t>
    </r>
  </si>
  <si>
    <t>Butyrin Vein</t>
  </si>
  <si>
    <t>&lt; 22 ppm PGE, grab sample</t>
  </si>
  <si>
    <t>158 ± 110</t>
  </si>
  <si>
    <t>~ 25</t>
  </si>
  <si>
    <r>
      <t xml:space="preserve">Popov 2009; Sidorov </t>
    </r>
    <r>
      <rPr>
        <i/>
        <sz val="10"/>
        <color theme="1"/>
        <rFont val="Times New Roman"/>
        <family val="1"/>
      </rPr>
      <t>et al.</t>
    </r>
    <r>
      <rPr>
        <sz val="10"/>
        <color theme="1"/>
        <rFont val="Times New Roman"/>
        <family val="1"/>
      </rPr>
      <t xml:space="preserve"> 2020</t>
    </r>
  </si>
  <si>
    <t>Kusa-Kopan Complex / Baltica</t>
  </si>
  <si>
    <t>Kopansky (Kopanskii)</t>
  </si>
  <si>
    <t>ox, gb</t>
  </si>
  <si>
    <t>gb + ox</t>
  </si>
  <si>
    <t>Medvedevsky (Medvedevskii)</t>
  </si>
  <si>
    <t>1353 ± 16</t>
  </si>
  <si>
    <r>
      <t xml:space="preserve">Kholodnov &amp; Shagalov 2012; Shagalov </t>
    </r>
    <r>
      <rPr>
        <i/>
        <sz val="10"/>
        <color theme="1"/>
        <rFont val="Times New Roman"/>
        <family val="1"/>
      </rPr>
      <t>et al.</t>
    </r>
    <r>
      <rPr>
        <sz val="10"/>
        <color theme="1"/>
        <rFont val="Times New Roman"/>
        <family val="1"/>
      </rPr>
      <t xml:space="preserve"> 2021</t>
    </r>
  </si>
  <si>
    <t>Mhk-LIP (Riphean intrusions)</t>
  </si>
  <si>
    <t>Kusinsky (Kusinsko)</t>
  </si>
  <si>
    <t>Matkalsky (Matkalskii)</t>
  </si>
  <si>
    <t>Voronezh Crystal Massif / Sarmatia</t>
  </si>
  <si>
    <t>Mamonsky (Mamonskii)</t>
  </si>
  <si>
    <t>dn → prd → gb → nr</t>
  </si>
  <si>
    <t>2065 ± 15</t>
  </si>
  <si>
    <t>2080 ± 15</t>
  </si>
  <si>
    <r>
      <t xml:space="preserve">Chernyshov </t>
    </r>
    <r>
      <rPr>
        <i/>
        <sz val="10"/>
        <color theme="1"/>
        <rFont val="Times New Roman"/>
        <family val="1"/>
      </rPr>
      <t>et al.</t>
    </r>
    <r>
      <rPr>
        <sz val="10"/>
        <color theme="1"/>
        <rFont val="Times New Roman"/>
        <family val="1"/>
      </rPr>
      <t xml:space="preserve"> 2012; 2017</t>
    </r>
  </si>
  <si>
    <t>Elansky (Elanskii/Elanskoe)</t>
  </si>
  <si>
    <t>Elanskoe(-Yolkinskoye)</t>
  </si>
  <si>
    <t>&gt; 60</t>
  </si>
  <si>
    <t>~ 1.2</t>
  </si>
  <si>
    <t>~ 0.7</t>
  </si>
  <si>
    <t>gbn → dn → prd → px</t>
  </si>
  <si>
    <t>Piorneerskoe</t>
  </si>
  <si>
    <t>&lt; 0.54% Cu, &lt; 0.85% Ni, &lt; 0.04% Co, grab sample</t>
  </si>
  <si>
    <t>~ 6</t>
  </si>
  <si>
    <t>dn + prd → gb + gbn → di</t>
  </si>
  <si>
    <t>&lt; 0.4% Ni, &lt; 0.3% Cu, &lt; 0.02% Co, &lt; 0.3 g/t PGE, grab sample</t>
  </si>
  <si>
    <t>Nizhnemamon(skoye)</t>
  </si>
  <si>
    <t>2079 ± 19</t>
  </si>
  <si>
    <t>dn + wh → cpx → gb</t>
  </si>
  <si>
    <t>726 ± 18</t>
  </si>
  <si>
    <t>0.39% Ni</t>
  </si>
  <si>
    <t>dn → prd → px → gb</t>
  </si>
  <si>
    <t>dn + wh → prd → gb</t>
  </si>
  <si>
    <t>Ognit (Medek)</t>
  </si>
  <si>
    <t>731-710</t>
  </si>
  <si>
    <t>712 ± 6</t>
  </si>
  <si>
    <t>11-17%</t>
  </si>
  <si>
    <t>Tokty-Oi</t>
  </si>
  <si>
    <t>prd + dn → gb + di</t>
  </si>
  <si>
    <t>wh, prd</t>
  </si>
  <si>
    <r>
      <t xml:space="preserve">Polyakov </t>
    </r>
    <r>
      <rPr>
        <i/>
        <sz val="10"/>
        <color theme="1"/>
        <rFont val="Times New Roman"/>
        <family val="1"/>
      </rPr>
      <t>et al.</t>
    </r>
    <r>
      <rPr>
        <sz val="10"/>
        <color theme="1"/>
        <rFont val="Times New Roman"/>
        <family val="1"/>
      </rPr>
      <t xml:space="preserve"> 2013; Mekhonoshin </t>
    </r>
    <r>
      <rPr>
        <i/>
        <sz val="10"/>
        <color theme="1"/>
        <rFont val="Times New Roman"/>
        <family val="1"/>
      </rPr>
      <t>et al.</t>
    </r>
    <r>
      <rPr>
        <sz val="10"/>
        <color theme="1"/>
        <rFont val="Times New Roman"/>
        <family val="1"/>
      </rPr>
      <t xml:space="preserve"> 2018; Barkov </t>
    </r>
    <r>
      <rPr>
        <i/>
        <sz val="10"/>
        <color theme="1"/>
        <rFont val="Times New Roman"/>
        <family val="1"/>
      </rPr>
      <t>et al.</t>
    </r>
    <r>
      <rPr>
        <sz val="10"/>
        <color theme="1"/>
        <rFont val="Times New Roman"/>
        <family val="1"/>
      </rPr>
      <t xml:space="preserve"> 2019</t>
    </r>
  </si>
  <si>
    <r>
      <t xml:space="preserve">Polyakov </t>
    </r>
    <r>
      <rPr>
        <i/>
        <sz val="10"/>
        <color theme="1"/>
        <rFont val="Times New Roman"/>
        <family val="1"/>
      </rPr>
      <t>et al.</t>
    </r>
    <r>
      <rPr>
        <sz val="10"/>
        <color theme="1"/>
        <rFont val="Times New Roman"/>
        <family val="1"/>
      </rPr>
      <t xml:space="preserve"> 2013; Kolotilina </t>
    </r>
    <r>
      <rPr>
        <i/>
        <sz val="10"/>
        <color theme="1"/>
        <rFont val="Times New Roman"/>
        <family val="1"/>
      </rPr>
      <t>et al.</t>
    </r>
    <r>
      <rPr>
        <sz val="10"/>
        <color theme="1"/>
        <rFont val="Times New Roman"/>
        <family val="1"/>
      </rPr>
      <t xml:space="preserve"> 2019</t>
    </r>
  </si>
  <si>
    <t>dn + prd → px → amph</t>
  </si>
  <si>
    <t>Kingash(-Verkhnii)</t>
  </si>
  <si>
    <t>Shangzhuang (not Shangzhuang in Lajisan Belt)</t>
  </si>
  <si>
    <r>
      <t xml:space="preserve">Starostin &amp; Sorokhtin 2011; Vladimirov </t>
    </r>
    <r>
      <rPr>
        <i/>
        <sz val="10"/>
        <color theme="1"/>
        <rFont val="Times New Roman"/>
        <family val="1"/>
      </rPr>
      <t>et al.</t>
    </r>
    <r>
      <rPr>
        <sz val="10"/>
        <color theme="1"/>
        <rFont val="Times New Roman"/>
        <family val="1"/>
      </rPr>
      <t xml:space="preserve"> 2013</t>
    </r>
  </si>
  <si>
    <t>Eastern Sayan Zone / Siberian Craton</t>
  </si>
  <si>
    <t>Lower Derbin</t>
  </si>
  <si>
    <t>West Sayan Zone / Siberian Craton</t>
  </si>
  <si>
    <r>
      <t xml:space="preserve">Borodina </t>
    </r>
    <r>
      <rPr>
        <i/>
        <sz val="10"/>
        <color theme="1"/>
        <rFont val="Times New Roman"/>
        <family val="1"/>
      </rPr>
      <t>et al.</t>
    </r>
    <r>
      <rPr>
        <sz val="10"/>
        <color theme="1"/>
        <rFont val="Times New Roman"/>
        <family val="1"/>
      </rPr>
      <t xml:space="preserve"> 2011; 2016</t>
    </r>
  </si>
  <si>
    <t>dn → tc → gb</t>
  </si>
  <si>
    <t>&lt; 0.4% Ni</t>
  </si>
  <si>
    <t>Lucha</t>
  </si>
  <si>
    <t>Zeya</t>
  </si>
  <si>
    <t>tc + dn → ogb → gb + gbn</t>
  </si>
  <si>
    <t>Marginal</t>
  </si>
  <si>
    <t>4 Ni, 1 Cu</t>
  </si>
  <si>
    <t>3% Ni, 1% Cu and &lt; 7.5 ppb PGE from grab sample</t>
  </si>
  <si>
    <r>
      <t xml:space="preserve">Stepanov </t>
    </r>
    <r>
      <rPr>
        <i/>
        <sz val="10"/>
        <color theme="1"/>
        <rFont val="Times New Roman"/>
        <family val="1"/>
      </rPr>
      <t>et al.</t>
    </r>
    <r>
      <rPr>
        <sz val="10"/>
        <color theme="1"/>
        <rFont val="Times New Roman"/>
        <family val="1"/>
      </rPr>
      <t xml:space="preserve"> 2007; Khomich &amp; Boriskina 2011; Melnikov </t>
    </r>
    <r>
      <rPr>
        <i/>
        <sz val="10"/>
        <color theme="1"/>
        <rFont val="Times New Roman"/>
        <family val="1"/>
      </rPr>
      <t>et al.</t>
    </r>
    <r>
      <rPr>
        <sz val="10"/>
        <color theme="1"/>
        <rFont val="Times New Roman"/>
        <family val="1"/>
      </rPr>
      <t xml:space="preserve"> 2017; Kepezhinskas </t>
    </r>
    <r>
      <rPr>
        <i/>
        <sz val="10"/>
        <color theme="1"/>
        <rFont val="Times New Roman"/>
        <family val="1"/>
      </rPr>
      <t>et al.</t>
    </r>
    <r>
      <rPr>
        <sz val="10"/>
        <color theme="1"/>
        <rFont val="Times New Roman"/>
        <family val="1"/>
      </rPr>
      <t xml:space="preserve"> 2020</t>
    </r>
  </si>
  <si>
    <t>Stanovoi Belt / CAOB / Siberian</t>
  </si>
  <si>
    <t>dn + prd → tc → ogb + gb</t>
  </si>
  <si>
    <t>Central Asian Orogenic Belt / Siberian Craton</t>
  </si>
  <si>
    <t>Maristyi (+ several poorly-studied massifs)</t>
  </si>
  <si>
    <t>Lysogorsk Complex / Altai-Sayan Belt / Siberian</t>
  </si>
  <si>
    <t>Bolsheatalyk</t>
  </si>
  <si>
    <r>
      <t xml:space="preserve">Vladimirov </t>
    </r>
    <r>
      <rPr>
        <i/>
        <sz val="10"/>
        <color theme="1"/>
        <rFont val="Times New Roman"/>
        <family val="1"/>
      </rPr>
      <t>et al.</t>
    </r>
    <r>
      <rPr>
        <sz val="10"/>
        <color theme="1"/>
        <rFont val="Times New Roman"/>
        <family val="1"/>
      </rPr>
      <t xml:space="preserve"> 2013; Egorova &amp; Shelepaev 2020</t>
    </r>
  </si>
  <si>
    <t>484 ± 5</t>
  </si>
  <si>
    <t>95-80</t>
  </si>
  <si>
    <t>Shaman (Shamansky)</t>
  </si>
  <si>
    <t>Sikhote-Alin Orogenic Belt / Siberian</t>
  </si>
  <si>
    <t>Koksharovska (+ Ariadninsky &amp; Shoumninsky)</t>
  </si>
  <si>
    <r>
      <t xml:space="preserve">Oktyabr-skii </t>
    </r>
    <r>
      <rPr>
        <i/>
        <sz val="10"/>
        <color theme="1"/>
        <rFont val="Times New Roman"/>
        <family val="1"/>
      </rPr>
      <t>et al.</t>
    </r>
    <r>
      <rPr>
        <sz val="10"/>
        <color theme="1"/>
        <rFont val="Times New Roman"/>
        <family val="1"/>
      </rPr>
      <t xml:space="preserve"> 2010; Kemkin </t>
    </r>
    <r>
      <rPr>
        <i/>
        <sz val="10"/>
        <color theme="1"/>
        <rFont val="Times New Roman"/>
        <family val="1"/>
      </rPr>
      <t>et al.</t>
    </r>
    <r>
      <rPr>
        <sz val="10"/>
        <color theme="1"/>
        <rFont val="Times New Roman"/>
        <family val="1"/>
      </rPr>
      <t xml:space="preserve"> 2016</t>
    </r>
  </si>
  <si>
    <t>Ds/Layers</t>
  </si>
  <si>
    <t>172-160</t>
  </si>
  <si>
    <t>Nizhne-Derbinsk (+ poorly studied plutons of Ashtatski, Azertakski, Konzulski, Medvezhi, Tubilski)</t>
  </si>
  <si>
    <t>Nizhne-Derbinsk Belt / CAOB / Siberian</t>
  </si>
  <si>
    <t>olv → olv + cpx → cpx + opx → opx  + plg</t>
  </si>
  <si>
    <r>
      <t xml:space="preserve">Correia </t>
    </r>
    <r>
      <rPr>
        <i/>
        <sz val="10"/>
        <color theme="1"/>
        <rFont val="Times New Roman"/>
        <family val="1"/>
      </rPr>
      <t>et al.</t>
    </r>
    <r>
      <rPr>
        <sz val="10"/>
        <color theme="1"/>
        <rFont val="Times New Roman"/>
        <family val="1"/>
      </rPr>
      <t xml:space="preserve"> 1997; Giovanardi </t>
    </r>
    <r>
      <rPr>
        <i/>
        <sz val="10"/>
        <color theme="1"/>
        <rFont val="Times New Roman"/>
        <family val="1"/>
      </rPr>
      <t>et al.</t>
    </r>
    <r>
      <rPr>
        <sz val="10"/>
        <color theme="1"/>
        <rFont val="Times New Roman"/>
        <family val="1"/>
      </rPr>
      <t xml:space="preserve"> 2017</t>
    </r>
  </si>
  <si>
    <t>Matos &amp; Filho 2018</t>
  </si>
  <si>
    <r>
      <t xml:space="preserve">Vuorelainen </t>
    </r>
    <r>
      <rPr>
        <i/>
        <sz val="10"/>
        <color theme="1"/>
        <rFont val="Times New Roman"/>
        <family val="1"/>
      </rPr>
      <t>et al.</t>
    </r>
    <r>
      <rPr>
        <sz val="10"/>
        <color theme="1"/>
        <rFont val="Times New Roman"/>
        <family val="1"/>
      </rPr>
      <t xml:space="preserve"> 1982; Iljina </t>
    </r>
    <r>
      <rPr>
        <i/>
        <sz val="10"/>
        <color theme="1"/>
        <rFont val="Times New Roman"/>
        <family val="1"/>
      </rPr>
      <t xml:space="preserve">et al. </t>
    </r>
    <r>
      <rPr>
        <sz val="10"/>
        <color theme="1"/>
        <rFont val="Times New Roman"/>
        <family val="1"/>
      </rPr>
      <t>1992; Iljina &amp; Hanski 2005</t>
    </r>
  </si>
  <si>
    <r>
      <t xml:space="preserve">Barrueto &amp; Hunt 2010; Costa </t>
    </r>
    <r>
      <rPr>
        <i/>
        <sz val="10"/>
        <color theme="1"/>
        <rFont val="Times New Roman"/>
        <family val="1"/>
      </rPr>
      <t>et al.</t>
    </r>
    <r>
      <rPr>
        <sz val="10"/>
        <color theme="1"/>
        <rFont val="Times New Roman"/>
        <family val="1"/>
      </rPr>
      <t xml:space="preserve"> 2014</t>
    </r>
  </si>
  <si>
    <t>Matos &amp; Ferreria Filho 2018</t>
  </si>
  <si>
    <r>
      <t xml:space="preserve">Ferreira Filho </t>
    </r>
    <r>
      <rPr>
        <i/>
        <sz val="10"/>
        <color theme="1"/>
        <rFont val="Times New Roman"/>
        <family val="1"/>
      </rPr>
      <t>et al.</t>
    </r>
    <r>
      <rPr>
        <sz val="10"/>
        <color theme="1"/>
        <rFont val="Times New Roman"/>
        <family val="1"/>
      </rPr>
      <t xml:space="preserve"> 1995; Pimentel </t>
    </r>
    <r>
      <rPr>
        <i/>
        <sz val="10"/>
        <color theme="1"/>
        <rFont val="Times New Roman"/>
        <family val="1"/>
      </rPr>
      <t>et al.</t>
    </r>
    <r>
      <rPr>
        <sz val="10"/>
        <color theme="1"/>
        <rFont val="Times New Roman"/>
        <family val="1"/>
      </rPr>
      <t xml:space="preserve"> 2004; Garuti </t>
    </r>
    <r>
      <rPr>
        <i/>
        <sz val="10"/>
        <color theme="1"/>
        <rFont val="Times New Roman"/>
        <family val="1"/>
      </rPr>
      <t>et al.</t>
    </r>
    <r>
      <rPr>
        <sz val="10"/>
        <color theme="1"/>
        <rFont val="Times New Roman"/>
        <family val="1"/>
      </rPr>
      <t xml:space="preserve"> 2012; Giovanardi</t>
    </r>
    <r>
      <rPr>
        <i/>
        <sz val="10"/>
        <color theme="1"/>
        <rFont val="Times New Roman"/>
        <family val="1"/>
      </rPr>
      <t xml:space="preserve"> et al</t>
    </r>
    <r>
      <rPr>
        <sz val="10"/>
        <color theme="1"/>
        <rFont val="Times New Roman"/>
        <family val="1"/>
      </rPr>
      <t>. 2017</t>
    </r>
  </si>
  <si>
    <t>dn → prd → px → gbn → gb → mgb</t>
  </si>
  <si>
    <t>Burakovsky (Burakovskii)</t>
  </si>
  <si>
    <r>
      <t xml:space="preserve">Alapieti </t>
    </r>
    <r>
      <rPr>
        <i/>
        <sz val="10"/>
        <color theme="1"/>
        <rFont val="Times New Roman"/>
        <family val="1"/>
      </rPr>
      <t>et al.</t>
    </r>
    <r>
      <rPr>
        <sz val="10"/>
        <color theme="1"/>
        <rFont val="Times New Roman"/>
        <family val="1"/>
      </rPr>
      <t xml:space="preserve"> 1990; Sharkov </t>
    </r>
    <r>
      <rPr>
        <i/>
        <sz val="10"/>
        <color theme="1"/>
        <rFont val="Times New Roman"/>
        <family val="1"/>
      </rPr>
      <t>et al</t>
    </r>
    <r>
      <rPr>
        <sz val="10"/>
        <color theme="1"/>
        <rFont val="Times New Roman"/>
        <family val="1"/>
      </rPr>
      <t xml:space="preserve">. 1995; Bailly </t>
    </r>
    <r>
      <rPr>
        <i/>
        <sz val="10"/>
        <color theme="1"/>
        <rFont val="Times New Roman"/>
        <family val="1"/>
      </rPr>
      <t>et al.</t>
    </r>
    <r>
      <rPr>
        <sz val="10"/>
        <color theme="1"/>
        <rFont val="Times New Roman"/>
        <family val="1"/>
      </rPr>
      <t xml:space="preserve"> 2009; 2011</t>
    </r>
  </si>
  <si>
    <t>2431 ± 6</t>
  </si>
  <si>
    <t>Karelia / Baltic Shield</t>
  </si>
  <si>
    <r>
      <t xml:space="preserve">Peck </t>
    </r>
    <r>
      <rPr>
        <i/>
        <sz val="10"/>
        <color theme="1"/>
        <rFont val="Times New Roman"/>
        <family val="1"/>
      </rPr>
      <t>et al</t>
    </r>
    <r>
      <rPr>
        <sz val="10"/>
        <color theme="1"/>
        <rFont val="Times New Roman"/>
        <family val="1"/>
      </rPr>
      <t xml:space="preserve">. 2001 ; James </t>
    </r>
    <r>
      <rPr>
        <i/>
        <sz val="10"/>
        <color theme="1"/>
        <rFont val="Times New Roman"/>
        <family val="1"/>
      </rPr>
      <t>et al.</t>
    </r>
    <r>
      <rPr>
        <sz val="10"/>
        <color theme="1"/>
        <rFont val="Times New Roman"/>
        <family val="1"/>
      </rPr>
      <t xml:space="preserve"> 2002</t>
    </r>
  </si>
  <si>
    <t>Barkov et al. 1997; Bayanova et al. 2009; Egorova &amp; Latypov 2012</t>
  </si>
  <si>
    <r>
      <t xml:space="preserve">Nasr </t>
    </r>
    <r>
      <rPr>
        <i/>
        <sz val="10"/>
        <color theme="1"/>
        <rFont val="Times New Roman"/>
        <family val="1"/>
      </rPr>
      <t>et al.</t>
    </r>
    <r>
      <rPr>
        <sz val="10"/>
        <color theme="1"/>
        <rFont val="Times New Roman"/>
        <family val="1"/>
      </rPr>
      <t xml:space="preserve"> 2000; Makhlouf </t>
    </r>
    <r>
      <rPr>
        <i/>
        <sz val="10"/>
        <color theme="1"/>
        <rFont val="Times New Roman"/>
        <family val="1"/>
      </rPr>
      <t>et al.</t>
    </r>
    <r>
      <rPr>
        <sz val="10"/>
        <color theme="1"/>
        <rFont val="Times New Roman"/>
        <family val="1"/>
      </rPr>
      <t xml:space="preserve"> 2008; Khedr </t>
    </r>
    <r>
      <rPr>
        <i/>
        <sz val="10"/>
        <color theme="1"/>
        <rFont val="Times New Roman"/>
        <family val="1"/>
      </rPr>
      <t xml:space="preserve">et al. </t>
    </r>
    <r>
      <rPr>
        <sz val="10"/>
        <color theme="1"/>
        <rFont val="Times New Roman"/>
        <family val="1"/>
      </rPr>
      <t>2020</t>
    </r>
  </si>
  <si>
    <r>
      <t xml:space="preserve">Nasr </t>
    </r>
    <r>
      <rPr>
        <i/>
        <sz val="10"/>
        <color theme="1"/>
        <rFont val="Times New Roman"/>
        <family val="1"/>
      </rPr>
      <t>et al.</t>
    </r>
    <r>
      <rPr>
        <sz val="10"/>
        <color theme="1"/>
        <rFont val="Times New Roman"/>
        <family val="1"/>
      </rPr>
      <t xml:space="preserve"> 2000; Makhlouf </t>
    </r>
    <r>
      <rPr>
        <i/>
        <sz val="10"/>
        <color theme="1"/>
        <rFont val="Times New Roman"/>
        <family val="1"/>
      </rPr>
      <t>et al.</t>
    </r>
    <r>
      <rPr>
        <sz val="10"/>
        <color theme="1"/>
        <rFont val="Times New Roman"/>
        <family val="1"/>
      </rPr>
      <t xml:space="preserve"> 2008; Khedr</t>
    </r>
    <r>
      <rPr>
        <i/>
        <sz val="10"/>
        <color theme="1"/>
        <rFont val="Times New Roman"/>
        <family val="1"/>
      </rPr>
      <t xml:space="preserve"> et al</t>
    </r>
    <r>
      <rPr>
        <sz val="10"/>
        <color theme="1"/>
        <rFont val="Times New Roman"/>
        <family val="1"/>
      </rPr>
      <t>. 2020</t>
    </r>
  </si>
  <si>
    <r>
      <t xml:space="preserve">Abdel Halim </t>
    </r>
    <r>
      <rPr>
        <i/>
        <sz val="10"/>
        <color theme="1"/>
        <rFont val="Times New Roman"/>
        <family val="1"/>
      </rPr>
      <t>et al.</t>
    </r>
    <r>
      <rPr>
        <sz val="10"/>
        <color theme="1"/>
        <rFont val="Times New Roman"/>
        <family val="1"/>
      </rPr>
      <t xml:space="preserve"> 2016</t>
    </r>
  </si>
  <si>
    <r>
      <t xml:space="preserve">Dixon 1981; Azer </t>
    </r>
    <r>
      <rPr>
        <i/>
        <sz val="10"/>
        <color theme="1"/>
        <rFont val="Times New Roman"/>
        <family val="1"/>
      </rPr>
      <t>et al.</t>
    </r>
    <r>
      <rPr>
        <sz val="10"/>
        <color theme="1"/>
        <rFont val="Times New Roman"/>
        <family val="1"/>
      </rPr>
      <t xml:space="preserve"> 2017; El-Ela 2020</t>
    </r>
  </si>
  <si>
    <r>
      <t xml:space="preserve">Be'eri-Shlevin </t>
    </r>
    <r>
      <rPr>
        <i/>
        <sz val="10"/>
        <color theme="1"/>
        <rFont val="Times New Roman"/>
        <family val="1"/>
      </rPr>
      <t>et al.</t>
    </r>
    <r>
      <rPr>
        <sz val="10"/>
        <color theme="1"/>
        <rFont val="Times New Roman"/>
        <family val="1"/>
      </rPr>
      <t xml:space="preserve"> 2009; Azer </t>
    </r>
    <r>
      <rPr>
        <i/>
        <sz val="10"/>
        <color theme="1"/>
        <rFont val="Times New Roman"/>
        <family val="1"/>
      </rPr>
      <t>et al.</t>
    </r>
    <r>
      <rPr>
        <sz val="10"/>
        <color theme="1"/>
        <rFont val="Times New Roman"/>
        <family val="1"/>
      </rPr>
      <t xml:space="preserve"> 2016</t>
    </r>
  </si>
  <si>
    <t>Ghoneim 1989; El-Ela 1999; Abu Anbar 2001</t>
  </si>
  <si>
    <t>1500 (fragmented)</t>
  </si>
  <si>
    <t>2498 ± 6 (gabbro-10)</t>
  </si>
  <si>
    <r>
      <t xml:space="preserve">Alapieti </t>
    </r>
    <r>
      <rPr>
        <i/>
        <sz val="10"/>
        <color theme="1"/>
        <rFont val="Times New Roman"/>
        <family val="1"/>
      </rPr>
      <t>et al.</t>
    </r>
    <r>
      <rPr>
        <sz val="10"/>
        <color theme="1"/>
        <rFont val="Times New Roman"/>
        <family val="1"/>
      </rPr>
      <t xml:space="preserve"> 1990; Sharkov &amp; Chistyakov 2012; Karykowski </t>
    </r>
    <r>
      <rPr>
        <i/>
        <sz val="10"/>
        <color theme="1"/>
        <rFont val="Times New Roman"/>
        <family val="1"/>
      </rPr>
      <t>et al.</t>
    </r>
    <r>
      <rPr>
        <sz val="10"/>
        <color theme="1"/>
        <rFont val="Times New Roman"/>
        <family val="1"/>
      </rPr>
      <t xml:space="preserve"> 2018; Groshev </t>
    </r>
    <r>
      <rPr>
        <i/>
        <sz val="10"/>
        <color theme="1"/>
        <rFont val="Times New Roman"/>
        <family val="1"/>
      </rPr>
      <t>et al.</t>
    </r>
    <r>
      <rPr>
        <sz val="10"/>
        <color theme="1"/>
        <rFont val="Times New Roman"/>
        <family val="1"/>
      </rPr>
      <t xml:space="preserve"> 2018</t>
    </r>
  </si>
  <si>
    <t>2493 ± 6.5 (gbn)</t>
  </si>
  <si>
    <r>
      <t xml:space="preserve">Marsh </t>
    </r>
    <r>
      <rPr>
        <i/>
        <sz val="10"/>
        <color theme="1"/>
        <rFont val="Times New Roman"/>
        <family val="1"/>
      </rPr>
      <t>et al.</t>
    </r>
    <r>
      <rPr>
        <sz val="10"/>
        <color theme="1"/>
        <rFont val="Times New Roman"/>
        <family val="1"/>
      </rPr>
      <t xml:space="preserve"> 2008; Owen-Smith &amp; Ashwal 2015</t>
    </r>
  </si>
  <si>
    <r>
      <t xml:space="preserve">Leelanandam 1997; Dharma Rao </t>
    </r>
    <r>
      <rPr>
        <i/>
        <sz val="10"/>
        <color theme="1"/>
        <rFont val="Times New Roman"/>
        <family val="1"/>
      </rPr>
      <t>et al.</t>
    </r>
    <r>
      <rPr>
        <sz val="10"/>
        <color theme="1"/>
        <rFont val="Times New Roman"/>
        <family val="1"/>
      </rPr>
      <t xml:space="preserve"> 2012; Meshram 2020</t>
    </r>
  </si>
  <si>
    <r>
      <t xml:space="preserve">Mondal </t>
    </r>
    <r>
      <rPr>
        <i/>
        <sz val="10"/>
        <color theme="1"/>
        <rFont val="Times New Roman"/>
        <family val="1"/>
      </rPr>
      <t>et al.</t>
    </r>
    <r>
      <rPr>
        <sz val="10"/>
        <color theme="1"/>
        <rFont val="Times New Roman"/>
        <family val="1"/>
      </rPr>
      <t xml:space="preserve"> 2001; Mondal &amp; Zhou 2010; Khatun </t>
    </r>
    <r>
      <rPr>
        <i/>
        <sz val="10"/>
        <color theme="1"/>
        <rFont val="Times New Roman"/>
        <family val="1"/>
      </rPr>
      <t>et al.</t>
    </r>
    <r>
      <rPr>
        <sz val="10"/>
        <color theme="1"/>
        <rFont val="Times New Roman"/>
        <family val="1"/>
      </rPr>
      <t xml:space="preserve"> 2014</t>
    </r>
  </si>
  <si>
    <r>
      <t xml:space="preserve">Turnbull </t>
    </r>
    <r>
      <rPr>
        <i/>
        <sz val="10"/>
        <color theme="1"/>
        <rFont val="Times New Roman"/>
        <family val="1"/>
      </rPr>
      <t>et al.</t>
    </r>
    <r>
      <rPr>
        <sz val="10"/>
        <color theme="1"/>
        <rFont val="Times New Roman"/>
        <family val="1"/>
      </rPr>
      <t xml:space="preserve"> 2017</t>
    </r>
  </si>
  <si>
    <r>
      <t xml:space="preserve">Khain </t>
    </r>
    <r>
      <rPr>
        <i/>
        <sz val="10"/>
        <color theme="1"/>
        <rFont val="Times New Roman"/>
        <family val="1"/>
      </rPr>
      <t>et al.</t>
    </r>
    <r>
      <rPr>
        <sz val="10"/>
        <color theme="1"/>
        <rFont val="Times New Roman"/>
        <family val="1"/>
      </rPr>
      <t xml:space="preserve"> 1996; Izokh </t>
    </r>
    <r>
      <rPr>
        <i/>
        <sz val="10"/>
        <color theme="1"/>
        <rFont val="Times New Roman"/>
        <family val="1"/>
      </rPr>
      <t>et al.</t>
    </r>
    <r>
      <rPr>
        <sz val="10"/>
        <color theme="1"/>
        <rFont val="Times New Roman"/>
        <family val="1"/>
      </rPr>
      <t xml:space="preserve"> 1998; Chistyakova &amp; Latypov 2015</t>
    </r>
  </si>
  <si>
    <r>
      <t xml:space="preserve">Gibb &amp; Henderson 1989; 2006; Holness </t>
    </r>
    <r>
      <rPr>
        <i/>
        <sz val="10"/>
        <color theme="1"/>
        <rFont val="Times New Roman"/>
        <family val="1"/>
      </rPr>
      <t>et al.</t>
    </r>
    <r>
      <rPr>
        <sz val="10"/>
        <color theme="1"/>
        <rFont val="Times New Roman"/>
        <family val="1"/>
      </rPr>
      <t xml:space="preserve"> 2017</t>
    </r>
  </si>
  <si>
    <r>
      <t xml:space="preserve">Al-Saleh 2016; El-Sawry </t>
    </r>
    <r>
      <rPr>
        <i/>
        <sz val="10"/>
        <color theme="1"/>
        <rFont val="Times New Roman"/>
        <family val="1"/>
      </rPr>
      <t>et al.</t>
    </r>
    <r>
      <rPr>
        <sz val="10"/>
        <color theme="1"/>
        <rFont val="Times New Roman"/>
        <family val="1"/>
      </rPr>
      <t xml:space="preserve"> 2018</t>
    </r>
  </si>
  <si>
    <r>
      <t xml:space="preserve">Coleman </t>
    </r>
    <r>
      <rPr>
        <i/>
        <sz val="10"/>
        <color theme="1"/>
        <rFont val="Times New Roman"/>
        <family val="1"/>
      </rPr>
      <t>et al.</t>
    </r>
    <r>
      <rPr>
        <sz val="10"/>
        <color theme="1"/>
        <rFont val="Times New Roman"/>
        <family val="1"/>
      </rPr>
      <t xml:space="preserve"> 1977; Al-Saleh 2016</t>
    </r>
  </si>
  <si>
    <r>
      <t xml:space="preserve">Coleman </t>
    </r>
    <r>
      <rPr>
        <i/>
        <sz val="10"/>
        <color theme="1"/>
        <rFont val="Times New Roman"/>
        <family val="1"/>
      </rPr>
      <t>et al.</t>
    </r>
    <r>
      <rPr>
        <sz val="10"/>
        <color theme="1"/>
        <rFont val="Times New Roman"/>
        <family val="1"/>
      </rPr>
      <t xml:space="preserve"> 1977; McGuire &amp; Coleman 1986</t>
    </r>
  </si>
  <si>
    <t>Stewart 1946; Wadsworth 1991; Boyd &amp; Ashcroft 1992</t>
  </si>
  <si>
    <r>
      <t xml:space="preserve">Grant </t>
    </r>
    <r>
      <rPr>
        <i/>
        <sz val="10"/>
        <color theme="1"/>
        <rFont val="Times New Roman"/>
        <family val="1"/>
      </rPr>
      <t>et al.</t>
    </r>
    <r>
      <rPr>
        <sz val="10"/>
        <color theme="1"/>
        <rFont val="Times New Roman"/>
        <family val="1"/>
      </rPr>
      <t xml:space="preserve"> 2016; Larsen </t>
    </r>
    <r>
      <rPr>
        <i/>
        <sz val="10"/>
        <color theme="1"/>
        <rFont val="Times New Roman"/>
        <family val="1"/>
      </rPr>
      <t>et al.</t>
    </r>
    <r>
      <rPr>
        <sz val="10"/>
        <color theme="1"/>
        <rFont val="Times New Roman"/>
        <family val="1"/>
      </rPr>
      <t xml:space="preserve">  2018</t>
    </r>
  </si>
  <si>
    <r>
      <t xml:space="preserve">Jensen </t>
    </r>
    <r>
      <rPr>
        <i/>
        <sz val="10"/>
        <color theme="1"/>
        <rFont val="Times New Roman"/>
        <family val="1"/>
      </rPr>
      <t>et al.</t>
    </r>
    <r>
      <rPr>
        <sz val="10"/>
        <color theme="1"/>
        <rFont val="Times New Roman"/>
        <family val="1"/>
      </rPr>
      <t xml:space="preserve"> 1993; Wilson </t>
    </r>
    <r>
      <rPr>
        <i/>
        <sz val="10"/>
        <color theme="1"/>
        <rFont val="Times New Roman"/>
        <family val="1"/>
      </rPr>
      <t>et al.</t>
    </r>
    <r>
      <rPr>
        <sz val="10"/>
        <color theme="1"/>
        <rFont val="Times New Roman"/>
        <family val="1"/>
      </rPr>
      <t xml:space="preserve"> 1996; Robins </t>
    </r>
    <r>
      <rPr>
        <i/>
        <sz val="10"/>
        <color theme="1"/>
        <rFont val="Times New Roman"/>
        <family val="1"/>
      </rPr>
      <t xml:space="preserve">et al. </t>
    </r>
    <r>
      <rPr>
        <sz val="10"/>
        <color theme="1"/>
        <rFont val="Times New Roman"/>
        <family val="1"/>
      </rPr>
      <t xml:space="preserve">1997; Meyer </t>
    </r>
    <r>
      <rPr>
        <i/>
        <sz val="10"/>
        <color theme="1"/>
        <rFont val="Times New Roman"/>
        <family val="1"/>
      </rPr>
      <t>et al.</t>
    </r>
    <r>
      <rPr>
        <sz val="10"/>
        <color theme="1"/>
        <rFont val="Times New Roman"/>
        <family val="1"/>
      </rPr>
      <t xml:space="preserve"> 2002</t>
    </r>
  </si>
  <si>
    <r>
      <t xml:space="preserve">Widenfalk </t>
    </r>
    <r>
      <rPr>
        <i/>
        <sz val="10"/>
        <color theme="1"/>
        <rFont val="Times New Roman"/>
        <family val="1"/>
      </rPr>
      <t>et al.</t>
    </r>
    <r>
      <rPr>
        <sz val="10"/>
        <color theme="1"/>
        <rFont val="Times New Roman"/>
        <family val="1"/>
      </rPr>
      <t xml:space="preserve"> 1985; ul Hassan 2008</t>
    </r>
  </si>
  <si>
    <r>
      <t xml:space="preserve">Evans </t>
    </r>
    <r>
      <rPr>
        <i/>
        <sz val="10"/>
        <color theme="1"/>
        <rFont val="Times New Roman"/>
        <family val="1"/>
      </rPr>
      <t>et al.</t>
    </r>
    <r>
      <rPr>
        <sz val="10"/>
        <color theme="1"/>
        <rFont val="Times New Roman"/>
        <family val="1"/>
      </rPr>
      <t xml:space="preserve"> 2000; Duchesne </t>
    </r>
    <r>
      <rPr>
        <i/>
        <sz val="10"/>
        <color theme="1"/>
        <rFont val="Times New Roman"/>
        <family val="1"/>
      </rPr>
      <t>et al.</t>
    </r>
    <r>
      <rPr>
        <sz val="10"/>
        <color theme="1"/>
        <rFont val="Times New Roman"/>
        <family val="1"/>
      </rPr>
      <t xml:space="preserve"> 2004; Maier </t>
    </r>
    <r>
      <rPr>
        <i/>
        <sz val="10"/>
        <color theme="1"/>
        <rFont val="Times New Roman"/>
        <family val="1"/>
      </rPr>
      <t>et al.</t>
    </r>
    <r>
      <rPr>
        <sz val="10"/>
        <color theme="1"/>
        <rFont val="Times New Roman"/>
        <family val="1"/>
      </rPr>
      <t xml:space="preserve"> 2010a/b; Evans 2017; Zi</t>
    </r>
    <r>
      <rPr>
        <i/>
        <sz val="10"/>
        <color theme="1"/>
        <rFont val="Times New Roman"/>
        <family val="1"/>
      </rPr>
      <t xml:space="preserve"> et al. </t>
    </r>
    <r>
      <rPr>
        <sz val="10"/>
        <color theme="1"/>
        <rFont val="Times New Roman"/>
        <family val="1"/>
      </rPr>
      <t>2019</t>
    </r>
  </si>
  <si>
    <r>
      <t xml:space="preserve">Evans </t>
    </r>
    <r>
      <rPr>
        <i/>
        <sz val="10"/>
        <color theme="1"/>
        <rFont val="Times New Roman"/>
        <family val="1"/>
      </rPr>
      <t>et al.</t>
    </r>
    <r>
      <rPr>
        <sz val="10"/>
        <color theme="1"/>
        <rFont val="Times New Roman"/>
        <family val="1"/>
      </rPr>
      <t xml:space="preserve"> 2000; Duchesne </t>
    </r>
    <r>
      <rPr>
        <i/>
        <sz val="10"/>
        <color theme="1"/>
        <rFont val="Times New Roman"/>
        <family val="1"/>
      </rPr>
      <t>et al.</t>
    </r>
    <r>
      <rPr>
        <sz val="10"/>
        <color theme="1"/>
        <rFont val="Times New Roman"/>
        <family val="1"/>
      </rPr>
      <t xml:space="preserve"> 2004; Maier </t>
    </r>
    <r>
      <rPr>
        <i/>
        <sz val="10"/>
        <color theme="1"/>
        <rFont val="Times New Roman"/>
        <family val="1"/>
      </rPr>
      <t>et al.</t>
    </r>
    <r>
      <rPr>
        <sz val="10"/>
        <color theme="1"/>
        <rFont val="Times New Roman"/>
        <family val="1"/>
      </rPr>
      <t xml:space="preserve"> 2010a/b;  Evans 2017</t>
    </r>
  </si>
  <si>
    <r>
      <t xml:space="preserve">Maier </t>
    </r>
    <r>
      <rPr>
        <i/>
        <sz val="10"/>
        <color theme="1"/>
        <rFont val="Times New Roman"/>
        <family val="1"/>
      </rPr>
      <t>et al.</t>
    </r>
    <r>
      <rPr>
        <sz val="10"/>
        <color theme="1"/>
        <rFont val="Times New Roman"/>
        <family val="1"/>
      </rPr>
      <t xml:space="preserve"> 2003;  Nkomo 2020</t>
    </r>
  </si>
  <si>
    <r>
      <t xml:space="preserve">Song </t>
    </r>
    <r>
      <rPr>
        <i/>
        <sz val="10"/>
        <color theme="1"/>
        <rFont val="Times New Roman"/>
        <family val="1"/>
      </rPr>
      <t>et al.</t>
    </r>
    <r>
      <rPr>
        <sz val="10"/>
        <color theme="1"/>
        <rFont val="Times New Roman"/>
        <family val="1"/>
      </rPr>
      <t xml:space="preserve"> 2004; 2007</t>
    </r>
  </si>
  <si>
    <t>2475 ± 38</t>
  </si>
  <si>
    <t>Kodaro-Udokan Area / Siberian</t>
  </si>
  <si>
    <r>
      <t xml:space="preserve">Barkov </t>
    </r>
    <r>
      <rPr>
        <i/>
        <sz val="10"/>
        <color theme="1"/>
        <rFont val="Times New Roman"/>
        <family val="1"/>
      </rPr>
      <t>et al.</t>
    </r>
    <r>
      <rPr>
        <sz val="10"/>
        <color theme="1"/>
        <rFont val="Times New Roman"/>
        <family val="1"/>
      </rPr>
      <t xml:space="preserve"> 2016; 2017; Serov </t>
    </r>
    <r>
      <rPr>
        <i/>
        <sz val="10"/>
        <color theme="1"/>
        <rFont val="Times New Roman"/>
        <family val="1"/>
      </rPr>
      <t>et al.</t>
    </r>
    <r>
      <rPr>
        <sz val="10"/>
        <color theme="1"/>
        <rFont val="Times New Roman"/>
        <family val="1"/>
      </rPr>
      <t xml:space="preserve"> 2020</t>
    </r>
  </si>
  <si>
    <t>Serpentinite Belt / Kola</t>
  </si>
  <si>
    <t>Vetreny Belt / Karelia</t>
  </si>
  <si>
    <t>2491 ± 1.5</t>
  </si>
  <si>
    <t>&gt; 250 (400 for F-P complex)</t>
  </si>
  <si>
    <t>2485 ± 9</t>
  </si>
  <si>
    <t>4?</t>
  </si>
  <si>
    <t>100?</t>
  </si>
  <si>
    <r>
      <t xml:space="preserve">Smolkin 1977; Brugmann </t>
    </r>
    <r>
      <rPr>
        <i/>
        <sz val="10"/>
        <color theme="1"/>
        <rFont val="Times New Roman"/>
        <family val="1"/>
      </rPr>
      <t>et al</t>
    </r>
    <r>
      <rPr>
        <sz val="10"/>
        <color theme="1"/>
        <rFont val="Times New Roman"/>
        <family val="1"/>
      </rPr>
      <t xml:space="preserve">. 2000; Latypov </t>
    </r>
    <r>
      <rPr>
        <i/>
        <sz val="10"/>
        <color theme="1"/>
        <rFont val="Times New Roman"/>
        <family val="1"/>
      </rPr>
      <t xml:space="preserve">et al. </t>
    </r>
    <r>
      <rPr>
        <sz val="10"/>
        <color theme="1"/>
        <rFont val="Times New Roman"/>
        <family val="1"/>
      </rPr>
      <t>2001; Hanski</t>
    </r>
    <r>
      <rPr>
        <i/>
        <sz val="10"/>
        <color theme="1"/>
        <rFont val="Times New Roman"/>
        <family val="1"/>
      </rPr>
      <t xml:space="preserve"> et al</t>
    </r>
    <r>
      <rPr>
        <sz val="10"/>
        <color theme="1"/>
        <rFont val="Times New Roman"/>
        <family val="1"/>
      </rPr>
      <t>. 2011; Maier &amp; Hanski 2017</t>
    </r>
  </si>
  <si>
    <t>Pilgujärvi</t>
  </si>
  <si>
    <t>2434 ± 7</t>
  </si>
  <si>
    <t>Ferropicrite</t>
  </si>
  <si>
    <t>olv + cr → ox + cpx → plg</t>
  </si>
  <si>
    <t>1988 ± 3</t>
  </si>
  <si>
    <r>
      <t xml:space="preserve">Bogdanova &amp; Bibikova 1993; Krasnova </t>
    </r>
    <r>
      <rPr>
        <i/>
        <sz val="10"/>
        <color theme="1"/>
        <rFont val="Times New Roman"/>
        <family val="1"/>
      </rPr>
      <t>et al.</t>
    </r>
    <r>
      <rPr>
        <sz val="10"/>
        <color theme="1"/>
        <rFont val="Times New Roman"/>
        <family val="1"/>
      </rPr>
      <t xml:space="preserve"> 1997</t>
    </r>
  </si>
  <si>
    <t>Voikar Ophiolite Association / Ural Belt</t>
  </si>
  <si>
    <t>Voikar-Syninski (Syn'inskii/Synya)</t>
  </si>
  <si>
    <r>
      <t xml:space="preserve">Sharkov </t>
    </r>
    <r>
      <rPr>
        <i/>
        <sz val="10"/>
        <color theme="1"/>
        <rFont val="Times New Roman"/>
        <family val="1"/>
      </rPr>
      <t>et al.</t>
    </r>
    <r>
      <rPr>
        <sz val="10"/>
        <color theme="1"/>
        <rFont val="Times New Roman"/>
        <family val="1"/>
      </rPr>
      <t xml:space="preserve"> 2001; Shmelev 2011; Estrada </t>
    </r>
    <r>
      <rPr>
        <i/>
        <sz val="10"/>
        <color theme="1"/>
        <rFont val="Times New Roman"/>
        <family val="1"/>
      </rPr>
      <t>et al.</t>
    </r>
    <r>
      <rPr>
        <sz val="10"/>
        <color theme="1"/>
        <rFont val="Times New Roman"/>
        <family val="1"/>
      </rPr>
      <t xml:space="preserve"> 2012</t>
    </r>
  </si>
  <si>
    <r>
      <t xml:space="preserve">Mitrofanov &amp; Nerovich 2003; Bayanova </t>
    </r>
    <r>
      <rPr>
        <i/>
        <sz val="10"/>
        <color theme="1"/>
        <rFont val="Times New Roman"/>
        <family val="1"/>
      </rPr>
      <t>et al.</t>
    </r>
    <r>
      <rPr>
        <sz val="10"/>
        <color theme="1"/>
        <rFont val="Times New Roman"/>
        <family val="1"/>
      </rPr>
      <t xml:space="preserve"> 2014; Mints </t>
    </r>
    <r>
      <rPr>
        <i/>
        <sz val="10"/>
        <color theme="1"/>
        <rFont val="Times New Roman"/>
        <family val="1"/>
      </rPr>
      <t>et al.</t>
    </r>
    <r>
      <rPr>
        <sz val="10"/>
        <color theme="1"/>
        <rFont val="Times New Roman"/>
        <family val="1"/>
      </rPr>
      <t xml:space="preserve"> 2015</t>
    </r>
  </si>
  <si>
    <t>2445 ± 1.7</t>
  </si>
  <si>
    <t>0.5 (Volchi), 2.5 (Moncha)</t>
  </si>
  <si>
    <t>Volch'i- &amp; Moncha Tundra</t>
  </si>
  <si>
    <t>120 (Moncha)</t>
  </si>
  <si>
    <t>Khibina (Khibiny)</t>
  </si>
  <si>
    <t>383 ± 7</t>
  </si>
  <si>
    <t>Kola (ores are ~ 10 myr younger)</t>
  </si>
  <si>
    <t>KD-LIP? (Kola Alkaline LIP)</t>
  </si>
  <si>
    <t>2445 ± 5</t>
  </si>
  <si>
    <t>olv → olv + opx → opx + plg → cpx</t>
  </si>
  <si>
    <t>~ 15.5</t>
  </si>
  <si>
    <r>
      <t xml:space="preserve">Pechersky </t>
    </r>
    <r>
      <rPr>
        <i/>
        <sz val="10"/>
        <color theme="1"/>
        <rFont val="Times New Roman"/>
        <family val="1"/>
      </rPr>
      <t>et al.</t>
    </r>
    <r>
      <rPr>
        <sz val="10"/>
        <color theme="1"/>
        <rFont val="Times New Roman"/>
        <family val="1"/>
      </rPr>
      <t xml:space="preserve"> 2004; Revyako </t>
    </r>
    <r>
      <rPr>
        <i/>
        <sz val="10"/>
        <color theme="1"/>
        <rFont val="Times New Roman"/>
        <family val="1"/>
      </rPr>
      <t>et al.</t>
    </r>
    <r>
      <rPr>
        <sz val="10"/>
        <color theme="1"/>
        <rFont val="Times New Roman"/>
        <family val="1"/>
      </rPr>
      <t xml:space="preserve"> 2012; Barkov &amp; Nikiforov 2016; Bychkova </t>
    </r>
    <r>
      <rPr>
        <i/>
        <sz val="10"/>
        <color theme="1"/>
        <rFont val="Times New Roman"/>
        <family val="1"/>
      </rPr>
      <t>et al.</t>
    </r>
    <r>
      <rPr>
        <sz val="10"/>
        <color theme="1"/>
        <rFont val="Times New Roman"/>
        <family val="1"/>
      </rPr>
      <t xml:space="preserve"> 2019</t>
    </r>
  </si>
  <si>
    <t>Dukuk Complex / Kamchatka Peninsula</t>
  </si>
  <si>
    <t>50.8 ± 1.4</t>
  </si>
  <si>
    <t>60 (length)</t>
  </si>
  <si>
    <t>Aldan Shield / Siberian</t>
  </si>
  <si>
    <t>~ 36</t>
  </si>
  <si>
    <t>~ 250</t>
  </si>
  <si>
    <t>T-LI/UAI</t>
  </si>
  <si>
    <t>Mesozoic rifting? S-LIP? (many ages)</t>
  </si>
  <si>
    <t>2441 ± 1</t>
  </si>
  <si>
    <t>Paanajärvi–Tsipring Rift / Karelia</t>
  </si>
  <si>
    <t>~ 40</t>
  </si>
  <si>
    <t>450 ± 5</t>
  </si>
  <si>
    <t>Ophiolite/Rifted margin?</t>
  </si>
  <si>
    <r>
      <t xml:space="preserve">Zaccarini </t>
    </r>
    <r>
      <rPr>
        <i/>
        <sz val="10"/>
        <color theme="1"/>
        <rFont val="Times New Roman"/>
        <family val="1"/>
      </rPr>
      <t>et al.</t>
    </r>
    <r>
      <rPr>
        <sz val="10"/>
        <color theme="1"/>
        <rFont val="Times New Roman"/>
        <family val="1"/>
      </rPr>
      <t xml:space="preserve"> 2000; 2015; Malitch </t>
    </r>
    <r>
      <rPr>
        <i/>
        <sz val="10"/>
        <color theme="1"/>
        <rFont val="Times New Roman"/>
        <family val="1"/>
      </rPr>
      <t>et al.</t>
    </r>
    <r>
      <rPr>
        <sz val="10"/>
        <color theme="1"/>
        <rFont val="Times New Roman"/>
        <family val="1"/>
      </rPr>
      <t xml:space="preserve"> 2016; Krasnobaev </t>
    </r>
    <r>
      <rPr>
        <i/>
        <sz val="10"/>
        <color theme="1"/>
        <rFont val="Times New Roman"/>
        <family val="1"/>
      </rPr>
      <t>et al.</t>
    </r>
    <r>
      <rPr>
        <sz val="10"/>
        <color theme="1"/>
        <rFont val="Times New Roman"/>
        <family val="1"/>
      </rPr>
      <t xml:space="preserve"> 2018</t>
    </r>
  </si>
  <si>
    <r>
      <t xml:space="preserve">Zaccarini </t>
    </r>
    <r>
      <rPr>
        <i/>
        <sz val="10"/>
        <color theme="1"/>
        <rFont val="Times New Roman"/>
        <family val="1"/>
      </rPr>
      <t>et al.</t>
    </r>
    <r>
      <rPr>
        <sz val="10"/>
        <color theme="1"/>
        <rFont val="Times New Roman"/>
        <family val="1"/>
      </rPr>
      <t xml:space="preserve"> 2004; Poltavets </t>
    </r>
    <r>
      <rPr>
        <i/>
        <sz val="10"/>
        <color theme="1"/>
        <rFont val="Times New Roman"/>
        <family val="1"/>
      </rPr>
      <t>et al.</t>
    </r>
    <r>
      <rPr>
        <sz val="10"/>
        <color theme="1"/>
        <rFont val="Times New Roman"/>
        <family val="1"/>
      </rPr>
      <t xml:space="preserve"> 2006; 2011; Anikina </t>
    </r>
    <r>
      <rPr>
        <i/>
        <sz val="10"/>
        <color theme="1"/>
        <rFont val="Times New Roman"/>
        <family val="1"/>
      </rPr>
      <t>et al.</t>
    </r>
    <r>
      <rPr>
        <sz val="10"/>
        <color theme="1"/>
        <rFont val="Times New Roman"/>
        <family val="1"/>
      </rPr>
      <t xml:space="preserve">  2014</t>
    </r>
  </si>
  <si>
    <t>Meteshikha (+ poorly studied plutons of Burlakovskii, Burlya, Furai, Ostraya Sopka, Vodorazdel'nyi)</t>
  </si>
  <si>
    <t>Ikat Intrusive Complex / Siberian</t>
  </si>
  <si>
    <t>Kondyor (Kondor) (+ poorly studied plutons of Chad, Feklistov, Sybah, Inagli)</t>
  </si>
  <si>
    <r>
      <t xml:space="preserve">Huhma </t>
    </r>
    <r>
      <rPr>
        <i/>
        <sz val="10"/>
        <color theme="1"/>
        <rFont val="Times New Roman"/>
        <family val="1"/>
      </rPr>
      <t>et al.</t>
    </r>
    <r>
      <rPr>
        <sz val="10"/>
        <color theme="1"/>
        <rFont val="Times New Roman"/>
        <family val="1"/>
      </rPr>
      <t xml:space="preserve"> 2018; Tepsell </t>
    </r>
    <r>
      <rPr>
        <i/>
        <sz val="10"/>
        <color theme="1"/>
        <rFont val="Times New Roman"/>
        <family val="1"/>
      </rPr>
      <t>et al.</t>
    </r>
    <r>
      <rPr>
        <sz val="10"/>
        <color theme="1"/>
        <rFont val="Times New Roman"/>
        <family val="1"/>
      </rPr>
      <t xml:space="preserve"> 2020</t>
    </r>
  </si>
  <si>
    <r>
      <t xml:space="preserve">Kudryashov </t>
    </r>
    <r>
      <rPr>
        <i/>
        <sz val="10"/>
        <color theme="1"/>
        <rFont val="Times New Roman"/>
        <family val="1"/>
      </rPr>
      <t>et al.</t>
    </r>
    <r>
      <rPr>
        <sz val="10"/>
        <color theme="1"/>
        <rFont val="Times New Roman"/>
        <family val="1"/>
      </rPr>
      <t xml:space="preserve"> 1999</t>
    </r>
  </si>
  <si>
    <t>Altai-Sayan Belt / Siberian</t>
  </si>
  <si>
    <t>Caledonian?</t>
  </si>
  <si>
    <t>Arc/Ophiolite?</t>
  </si>
  <si>
    <t>Sarany (N &amp; S) (+ poorly studied massifs of Teplogorsk, Tserkovny)</t>
  </si>
  <si>
    <t>~ 2</t>
  </si>
  <si>
    <t>Ai-LIP?</t>
  </si>
  <si>
    <t>Northern Ural Belt / Siberian</t>
  </si>
  <si>
    <t xml:space="preserve">Siberian </t>
  </si>
  <si>
    <t>Veselyi (+ poorly studied Petropavlovsk)</t>
  </si>
  <si>
    <r>
      <t>15.3% FeO, 5.9% TiO</t>
    </r>
    <r>
      <rPr>
        <vertAlign val="subscript"/>
        <sz val="10"/>
        <color theme="1"/>
        <rFont val="Times New Roman"/>
        <family val="1"/>
      </rPr>
      <t>2</t>
    </r>
    <r>
      <rPr>
        <sz val="10"/>
        <color theme="1"/>
        <rFont val="Times New Roman"/>
        <family val="1"/>
      </rPr>
      <t>, 0.08% V2O</t>
    </r>
    <r>
      <rPr>
        <vertAlign val="subscript"/>
        <sz val="10"/>
        <color theme="1"/>
        <rFont val="Times New Roman"/>
        <family val="1"/>
      </rPr>
      <t>5</t>
    </r>
  </si>
  <si>
    <r>
      <t xml:space="preserve">Likhanov </t>
    </r>
    <r>
      <rPr>
        <i/>
        <sz val="10"/>
        <color theme="1"/>
        <rFont val="Times New Roman"/>
        <family val="1"/>
      </rPr>
      <t>et al</t>
    </r>
    <r>
      <rPr>
        <sz val="10"/>
        <color theme="1"/>
        <rFont val="Times New Roman"/>
        <family val="1"/>
      </rPr>
      <t>. 1995; 2001; Gaskov 2018</t>
    </r>
  </si>
  <si>
    <t>334-330</t>
  </si>
  <si>
    <t>800 (pre-deformation)</t>
  </si>
  <si>
    <t>Belomorian Mobile Melt / Karelia</t>
  </si>
  <si>
    <t>Anamakit–Muya Zone / Siberian</t>
  </si>
  <si>
    <t>Bayantsagaan (+ poorly studied plutons of Ortsogula, Zapevalikha, Khyargasnuur, Dzhabkhan, and Tugurik)</t>
  </si>
  <si>
    <t>dn →(olv-) gb</t>
  </si>
  <si>
    <t>Rudny (+ Kontactovy)</t>
  </si>
  <si>
    <t>Uncertainty (Ma)</t>
  </si>
  <si>
    <t>Kabyé Massif</t>
  </si>
  <si>
    <t>Hautajärvi</t>
  </si>
  <si>
    <t>Kauhajärvi</t>
  </si>
  <si>
    <t>Otanmäki</t>
  </si>
  <si>
    <t>Perämaa</t>
  </si>
  <si>
    <t>4.02 ± 0.03</t>
  </si>
  <si>
    <t>Talbi et al. 2020</t>
  </si>
  <si>
    <t>Augé et al. 2012</t>
  </si>
  <si>
    <t>Cottin et al. 1998; Augé et al. 2012</t>
  </si>
  <si>
    <t>Aıt-Djafer et al. 2003</t>
  </si>
  <si>
    <t>Maier et al. 2013</t>
  </si>
  <si>
    <t>Marshak et al. 1981; Nelson et al. 2020</t>
  </si>
  <si>
    <t>Marsh 2004; Bédard et al. 2007; Jerram et al. 2010</t>
  </si>
  <si>
    <t>Ford 1983; Minor &amp; Mukasa 1997; Semenov et al. 2014; Van Tongeren et al. 2019</t>
  </si>
  <si>
    <t>Vuori et al. 2003; Semenov et al. 2014</t>
  </si>
  <si>
    <t>Girssom et al. 1998; DeBari 1991; Villar &amp; Chernicoff 2019</t>
  </si>
  <si>
    <t>Otamendi et al. 2010</t>
  </si>
  <si>
    <t>Mogessie et al. 2000; Claudia et al. 2011; Ferracutti et al. 2013</t>
  </si>
  <si>
    <t>Ferracutti et al. 2013; 2017</t>
  </si>
  <si>
    <t>Sun et al. 1991; Hoatson &amp; Sun 2002</t>
  </si>
  <si>
    <t>Hoatson et al. 1992</t>
  </si>
  <si>
    <t>Ivanic et al. 2010</t>
  </si>
  <si>
    <t>46.4% Fe2O3, 15.1% TiO2, 0.78% V2O5</t>
  </si>
  <si>
    <t>Ward 1975; Ivanic et al. 2010; nsenergybusiness.com</t>
  </si>
  <si>
    <t>26% Cr2O3, 640 ppm Ni, 760 ppb Pd, 520 ppm Pt, grab sample</t>
  </si>
  <si>
    <t>Nesbitt &amp; Talbot 1966; Maier et al., 2015</t>
  </si>
  <si>
    <t>Sun et al. 1991; Hoatson et al. 1992</t>
  </si>
  <si>
    <t>52.5% Fe2O3, 39.4% TiO2, 0.23% V2O5</t>
  </si>
  <si>
    <t>0.3% V2O5, 2% Ti</t>
  </si>
  <si>
    <t>Sheppard et al. 2012; Ramsay et al. 2019</t>
  </si>
  <si>
    <t>34% Fe, 9% TiO2, 0.75% V2O5</t>
  </si>
  <si>
    <t>Yellow Rock Resources 2008; Ivanic et al. 2010</t>
  </si>
  <si>
    <t>Sun et al. 1991; Hoatson &amp; Blake 2000</t>
  </si>
  <si>
    <t>Maier et al. 2015; Karykowski et al. 2017</t>
  </si>
  <si>
    <t>Pawley et al. 2012</t>
  </si>
  <si>
    <t>Maier et al. 2015</t>
  </si>
  <si>
    <t>Langworthy &amp; Black 1978; Barnes et al. 2008</t>
  </si>
  <si>
    <t>Mathison &amp; Marshall 1981; Frick et al. 2001; Hoatson &amp; Sun 2002</t>
  </si>
  <si>
    <t>Hockley 1971; Ivanovic et al. 2010</t>
  </si>
  <si>
    <t>Seat et al. 2007; 2009; Godel et al. 2011</t>
  </si>
  <si>
    <t>Maier et al. 2016; Taranovic et al. 2019; Barnes et al. 2020</t>
  </si>
  <si>
    <t>Hoaton &amp; Blake 2000; Beinlich et al. 2020</t>
  </si>
  <si>
    <t>Hoatson et al. 1992; Frick  et al. 2001</t>
  </si>
  <si>
    <t>Wilkinson et al. 1975</t>
  </si>
  <si>
    <t>Thornett 1981; Hoatson &amp; Blake 2000; Hicks et al. 2017; Le Vaillant et al. 2020</t>
  </si>
  <si>
    <t>Sun et al. 1991</t>
  </si>
  <si>
    <t>Ballhaus &amp; Glikson 1995; Maier et al. 2015</t>
  </si>
  <si>
    <t>Talusani et al. 2005</t>
  </si>
  <si>
    <t>Mathison &amp; Ahmat 1996; Ivanic et al. 2010; 2013; 2018; Langford et al. 2020</t>
  </si>
  <si>
    <t>Ballhaus &amp; Glikson 1989; Maier et al. 2015; Putzolu et al. 2018</t>
  </si>
  <si>
    <t>0.33% V2O5</t>
  </si>
  <si>
    <t>Ivanic et al. 2010; Lithium Australia press release 2019</t>
  </si>
  <si>
    <t>Duclaux et al. 2006</t>
  </si>
  <si>
    <t>Prendergast 2000; Teixeira et al. 2015</t>
  </si>
  <si>
    <t>Mokatse 2017; Rajesh et al. 2020</t>
  </si>
  <si>
    <t>Reichhardt 1994; Prendergast 2012; Kaavera et al. 2018</t>
  </si>
  <si>
    <t>Mapeo et al. 2004; Anhaeusser, 2006a</t>
  </si>
  <si>
    <t>Maier et al. 2008</t>
  </si>
  <si>
    <t>Pouliquen et al. 2008</t>
  </si>
  <si>
    <t>Hanson et al. 2006; Pouliquen et al. 2008</t>
  </si>
  <si>
    <t>34% Cr2O3</t>
  </si>
  <si>
    <t>Prichard et al. 2001; Spier &amp; Ferreira Filho 2001; Ferreira Filho &amp; Araujo 2009</t>
  </si>
  <si>
    <t>Correia et al. 1997; Giovanardi et al. 2017</t>
  </si>
  <si>
    <t>Salgado et al. 2016</t>
  </si>
  <si>
    <t>45% Fe, 21% TiO2, 0.71% V2O5</t>
  </si>
  <si>
    <t>Lord et al. 2004; Garuti et al. 2007</t>
  </si>
  <si>
    <t>30% FeO, 7% TiO2 @ 1 m</t>
  </si>
  <si>
    <t>Pinto et al. 2020</t>
  </si>
  <si>
    <t>Lima et al. 2008</t>
  </si>
  <si>
    <t>Barnes et al. 2011; Ferreira-Filho et al. 2013; Knight et al. 2011</t>
  </si>
  <si>
    <t>Barnes et al. 2011; Knight et al. 2011</t>
  </si>
  <si>
    <t>Pimentel et al. 2000; Silva et al. 2011</t>
  </si>
  <si>
    <t>Angeli et al. 2004</t>
  </si>
  <si>
    <t>30-40% Cr2O3 with 0.3 ppm PGE @ 10 m</t>
  </si>
  <si>
    <t>Angeli et al. 2001; Lord et al. 2004; Marques et al. 2017; Friedrich et al. 2020</t>
  </si>
  <si>
    <t>Teixeira et al. 2015</t>
  </si>
  <si>
    <t>Mansur &amp; Ferreira Filho 2016; Mansur et al. 2020</t>
  </si>
  <si>
    <t>Laux et al. 2004; Silva et al. 2011; Augustin &amp; Giustina 2019</t>
  </si>
  <si>
    <t>Lima et al. 2008; cerradogold.com/exploration</t>
  </si>
  <si>
    <t>Ferreira Filho et al. 1995; Pimentel et al. 2004; Garuti et al. 2012; Giovanardi et al. 2017</t>
  </si>
  <si>
    <t>Sa et al. 2005; Barkov et al. 2015</t>
  </si>
  <si>
    <t>Barrueto &amp; Hunt 2010; Costa et al. 2014</t>
  </si>
  <si>
    <t>Teixeira et al. 2015; Siepierski &amp; Ferreira Filho 2020</t>
  </si>
  <si>
    <t>Maier et al. 2010</t>
  </si>
  <si>
    <t>Deblond &amp; Tack 1999; Paredis et al. 2017</t>
  </si>
  <si>
    <t>Deblond &amp; Tack 1999; Duchesne et al. 2004; Maier et al. 2008</t>
  </si>
  <si>
    <t>Fernandez-Alonso et al. 2012</t>
  </si>
  <si>
    <t>Parsons et al. 1986</t>
  </si>
  <si>
    <t>Vogel et al. 1998; 1990</t>
  </si>
  <si>
    <t>Steenkamp et al. 2013; St. Onge et al. 2015</t>
  </si>
  <si>
    <t>Freeman 1939; Maier et al. 1996; Goutier 2005; Munoz Taborda 2010</t>
  </si>
  <si>
    <t>Carson et al. 2016; Houlé et al. 2020</t>
  </si>
  <si>
    <t>Ashwal et al. 1992</t>
  </si>
  <si>
    <t>Kuzmich 2016; Houlé et al. 2020</t>
  </si>
  <si>
    <t>Turek et al. 1984; Shaw 1997; Ames et al. 2017</t>
  </si>
  <si>
    <t>Polat et al. 2018; Mathieu 2019</t>
  </si>
  <si>
    <t>Mungall et al. 2010; Houlé et al. 2020</t>
  </si>
  <si>
    <t>Peck et al. 2001 ; James et al. 2002</t>
  </si>
  <si>
    <t>Martel et al. 2004; Campos-Alvarez 2012; Acosta-Gongora et al. 2017</t>
  </si>
  <si>
    <t>Heaman et al. 1986; Desharnais 2005</t>
  </si>
  <si>
    <t>Charlier et al. 2008</t>
  </si>
  <si>
    <t>Barrie &amp; Davis 1990; Barrie et al. 1991; Hathway et al. 2008</t>
  </si>
  <si>
    <t>Morse 1969; Barmina &amp; Ariskin 2002; Morse 2015; Fourny et al. 2019</t>
  </si>
  <si>
    <t>Sutcliffe et al. 1989; Brugmann et al. 1989; Hinchey et al. 2005; Barnes &amp; Gomwe 2011</t>
  </si>
  <si>
    <t>0.3% V2O5</t>
  </si>
  <si>
    <t>Novak 1992; Mazur &amp; Osmani 2002; Houlé et al. 2020</t>
  </si>
  <si>
    <t>Kenaley 1982; Turek et al. 2000</t>
  </si>
  <si>
    <t>Yang et al. 2011; 2014; Sotiriou et al. 2020</t>
  </si>
  <si>
    <t>Houlé et al. 2002</t>
  </si>
  <si>
    <t>Emslie 1965; Dyke et al. 2004</t>
  </si>
  <si>
    <t>Barnes &amp; Frances 1995; Day et al. 2008</t>
  </si>
  <si>
    <t>Morrison et al. 1985; 1986; Carignan et al. 1995</t>
  </si>
  <si>
    <t>Heaman et al. 2007; Wilson &amp; Harper 2013; Bleeker et al. 2020</t>
  </si>
  <si>
    <t>Higgins 2005; Namur et al. 2010</t>
  </si>
  <si>
    <t>Sproule et al. 2007; Dasti 2014; Davey et al. 2018</t>
  </si>
  <si>
    <t>Lightfoot et al. 2001; Therriault et al. 2002</t>
  </si>
  <si>
    <t>Trevisan 2014; Bleeker et al. 2020</t>
  </si>
  <si>
    <t>Li &amp; Naldrett 1999; Li et al. 2000; Amelin et al. 1999</t>
  </si>
  <si>
    <t>30% Fe, 7% TiO2, 0.2% V2O5</t>
  </si>
  <si>
    <t>Yu et al. 2014</t>
  </si>
  <si>
    <t>26% Fe, 7% TiO2, 0.21% V2O5</t>
  </si>
  <si>
    <t>Zhang et al. 2012; Liu et al. 2014</t>
  </si>
  <si>
    <t>Wang et al. 2006</t>
  </si>
  <si>
    <t>Li et al. 2019</t>
  </si>
  <si>
    <t>Sun et al. 2013</t>
  </si>
  <si>
    <t>14.2% P2O5, 12.8% Fe</t>
  </si>
  <si>
    <t>Cheng &amp; Sun 2003; Ren et al. 2009; Niu et al. 2012; Hou et al. 2015</t>
  </si>
  <si>
    <t>He et al. 2016; Zhu et al. 2018</t>
  </si>
  <si>
    <t>27% Fe, 11% TiO2, 0.24% V2O5</t>
  </si>
  <si>
    <t>Zhong et al. 2002; 2003; Luan et al. 2014</t>
  </si>
  <si>
    <t>Sun et al. 2013; Mao et al. 2015</t>
  </si>
  <si>
    <t>Zhao et al. 2015</t>
  </si>
  <si>
    <t>Tao et al. 2007</t>
  </si>
  <si>
    <t>Tao et al. 2008; Zhang et al. 2009</t>
  </si>
  <si>
    <t>Wang et al. 2014; Shi et al. 2018</t>
  </si>
  <si>
    <t>33% Fe, 12% TiO2, 0.3% V2O5</t>
  </si>
  <si>
    <t>20% FeO, 11% TiO2</t>
  </si>
  <si>
    <t>Cao et al. 2019</t>
  </si>
  <si>
    <t>Xia et al. 2013; Xue et al. 2016; Yao et al. 2017</t>
  </si>
  <si>
    <t>27% Fe2O3, 5-6% TiO2, 2% V2O5</t>
  </si>
  <si>
    <t>She et al. 2014; 2015</t>
  </si>
  <si>
    <t>Sun et al. 2013; Wang et al. 2015</t>
  </si>
  <si>
    <t>20% FeO, 7% TiO2, 0.14% V2O5</t>
  </si>
  <si>
    <t>Li et al. 2012; Cao et al. 2014</t>
  </si>
  <si>
    <t>Su et al. 2014</t>
  </si>
  <si>
    <t>Gao &amp; Zhou 2013; Sun et al. 2013; Shi et al. 2018</t>
  </si>
  <si>
    <t>Wei et al. 2014</t>
  </si>
  <si>
    <t>Li et al. 2015; Wang et al. 2019; Chen et al. 2021</t>
  </si>
  <si>
    <t>Wang et al. 2008; Zhu et al. 2010</t>
  </si>
  <si>
    <t>Tang et al. 2013</t>
  </si>
  <si>
    <t>van der Veen &amp; Maaskant 1995; Pašava et al. 2003; Ackerman et al. 2013</t>
  </si>
  <si>
    <t>Ouattara, 1998; Gouedji et al. 2020</t>
  </si>
  <si>
    <t>Abdel Halim et al. 2016</t>
  </si>
  <si>
    <t>Dixon 1981; Azer et al. 2017; El-Ela 2020</t>
  </si>
  <si>
    <t>Makhlouf et al. 2008; Khedr et al. 2020</t>
  </si>
  <si>
    <t>Be'eri-Shlevin et al. 2009; Azer et al. 2016</t>
  </si>
  <si>
    <t>3.5% P2O5</t>
  </si>
  <si>
    <t>Woldemichael &amp; Kimura 2008; Woldemichael et al. 2010; Mammo Ghebre 2010</t>
  </si>
  <si>
    <t>6-32% Cr2O3, 0.8-1.1% V2O5 @ 1 m</t>
  </si>
  <si>
    <t>Mutanen &amp; Huhma 2001; Hanski et al. 2001</t>
  </si>
  <si>
    <t>Lauri et al. 2012</t>
  </si>
  <si>
    <t>Karkkainen &amp; Appelqvist 1999; Lehtinen et al. 2005</t>
  </si>
  <si>
    <t>26% Cr2O3</t>
  </si>
  <si>
    <t>Alapieti et al. 1989; 1990; Iljina &amp; Hanski 2005</t>
  </si>
  <si>
    <t>Mutanen &amp; Huhma 2001; Yang et al. 2013; Luolavirta et al. 2018</t>
  </si>
  <si>
    <t>Alapieti et al. 1990; Iljina et al. 2001; 2015</t>
  </si>
  <si>
    <t>10-32% Cr2O3, 0.87% V2O5 @ 1 m</t>
  </si>
  <si>
    <t>Mutanen &amp; Huhma 2001; Hanski et al. 2001; Latypov et al. 2011</t>
  </si>
  <si>
    <t>0.7% V2O5</t>
  </si>
  <si>
    <t>Karkkainen &amp; Bornhorst 2003; Lehtinen et al. 2005</t>
  </si>
  <si>
    <t>Vuorelainen et al. 1982; Iljina et al. 1992; Iljina &amp; Hanski 2005</t>
  </si>
  <si>
    <t>Siika-Kämä</t>
  </si>
  <si>
    <t>Ramo 1986; Nironen et al. 2000; Lehtinen et al. 2005</t>
  </si>
  <si>
    <t>Huhma et al 2018; Tepsell et al. 2020</t>
  </si>
  <si>
    <t>Mäkinen &amp; Makkonen 2004; Makkonen &amp; Huhma 2007</t>
  </si>
  <si>
    <t>Guice et al. 2017</t>
  </si>
  <si>
    <t>Piirainen et al. 1974; Iljina et al. 1992; Iljina &amp; Hanski 2005</t>
  </si>
  <si>
    <t>26-32% Cr2O3</t>
  </si>
  <si>
    <t>Caroff et al. 2011; Barboni et al. 2013</t>
  </si>
  <si>
    <t>Maier et al. 2015; Barnes et al. 2016</t>
  </si>
  <si>
    <t>Sano et al. 2002</t>
  </si>
  <si>
    <t>Chambers &amp; Brown 1995; Tegner et al. 1998; Magee et al. 2010</t>
  </si>
  <si>
    <t>Lowry et al. 2003</t>
  </si>
  <si>
    <t>Nielsen 2004; Keays &amp; Tegner 2015; Anderson et al. 2017</t>
  </si>
  <si>
    <t>Furman et al. 1992; Thorarinsson &amp; Tegner 2009; Martin et al. 2011; Weidendorfer et al. 2014</t>
  </si>
  <si>
    <t>Roobol 1970; 1974; Tibaldi et al. 2013; Padilla 2015</t>
  </si>
  <si>
    <t>Moorbath et al. 1968; Tibaldi et al. 2013</t>
  </si>
  <si>
    <t>Roobol 1970; 1974; Mattson et al. 1986; Martin et al. 2011; Padilla 2015</t>
  </si>
  <si>
    <t>Dessai et al. 2009; Ishwar-Kumar et al. 2013; 2016</t>
  </si>
  <si>
    <t>Santosh et al. 2020</t>
  </si>
  <si>
    <t>Leelanandam 1997; Dharma Rao et al. 2012; Meshram 2020</t>
  </si>
  <si>
    <t>Singh 2018; Slabunov et al. 2018</t>
  </si>
  <si>
    <t>Mondal et al. 2001; Mondal &amp; Zhou 2010; Khatun et al. 2014</t>
  </si>
  <si>
    <t>Patra et al. 2020</t>
  </si>
  <si>
    <t>Subramaniam 1956; Dharma Rao et al. 2013</t>
  </si>
  <si>
    <t>4-9 wt.% TiO2</t>
  </si>
  <si>
    <t>Mirmohammadi et al. 2007; Mirmohammadi &amp; Kananian, 2008</t>
  </si>
  <si>
    <t>Ferrario et al. 1982; Peressini et al. 2007</t>
  </si>
  <si>
    <t>Franceschelli et al. 2005</t>
  </si>
  <si>
    <t>Petri et al. 2016; 2017</t>
  </si>
  <si>
    <t>Shibata et al. 1977; Agata 1983; 1988</t>
  </si>
  <si>
    <t>Degtyarev et al. 2012</t>
  </si>
  <si>
    <t>McDonald 2008; Bybee et al. 2010; Grieco et al. 2014</t>
  </si>
  <si>
    <t>~ 33% Cr2O3 grade with abundant PGM</t>
  </si>
  <si>
    <t>Grieco et al. 2012; 2014; Ishwar-Kumar et al. 2016</t>
  </si>
  <si>
    <t>McEnroe et al. 2004; Francis 2011</t>
  </si>
  <si>
    <t>Khain et al. 1996; Izokh et al. 1998; Chistyakova &amp; Latypov 2015</t>
  </si>
  <si>
    <t>Mao et al. 2018</t>
  </si>
  <si>
    <t>Vishnevskiy et al. 2012; Izokh et al. 2019</t>
  </si>
  <si>
    <t>Chistyakov &amp; Latypov 2014; Mao et al. 2018</t>
  </si>
  <si>
    <t>Vishnevskiy et al. 2016</t>
  </si>
  <si>
    <t>Essaifi et al. 2004; N'Diaya et al. 2015; Jarni et al. 2019</t>
  </si>
  <si>
    <t>Westerhof et al. 2008; Ibraimo &amp; Larsen 2015</t>
  </si>
  <si>
    <t>Evans et al. 1999; Maier et al. 2001; Westerhof et al. 2008</t>
  </si>
  <si>
    <t>Marsh et al. 2008; Owen-Smith &amp; Ashwal 2015</t>
  </si>
  <si>
    <t>Silva 1992; Mayer et al. 2004; Maier et al. 2015</t>
  </si>
  <si>
    <t>Spandler et al. 2000</t>
  </si>
  <si>
    <t>Spandler et al. 2005</t>
  </si>
  <si>
    <t>Price et al. 2006; 2011; Ashley et al. 2012</t>
  </si>
  <si>
    <t>Turnbull et al. 2017</t>
  </si>
  <si>
    <t>Baker et al. 1994</t>
  </si>
  <si>
    <t>Jensen et al. 1993; Wilson et al. 1996; Robins et al. 1997; Meyer et al. 2002</t>
  </si>
  <si>
    <t>Wilson et al. 1983; Wilson &amp; Sørensen 1996</t>
  </si>
  <si>
    <t>Tegner et al. 1999; Roberts et al. 2006; Larsen et al. 2018</t>
  </si>
  <si>
    <t>Robins et al. 1987; Tegner et al. 1996</t>
  </si>
  <si>
    <t>Bennet et al. 1986; Larsen et al. 2018</t>
  </si>
  <si>
    <t>Robins et al. 1991; Larsen et al. 2018</t>
  </si>
  <si>
    <t>Bennet et al. 1986; Griffin et al. 2013; Larsen et al. 2018</t>
  </si>
  <si>
    <t>Boyd &amp; Mathison 1979; Boyd et al. 1987;  Tucker et al. 1990</t>
  </si>
  <si>
    <t>Grant et al. 2016; Larsen et al.  2018</t>
  </si>
  <si>
    <t>Robins 1982; Larsen et al. 2018</t>
  </si>
  <si>
    <t>Mikoshiba et al. 1999; Schaltegger et al. 2002; Takahashi et al. 2007</t>
  </si>
  <si>
    <t>Jan &amp; Howie 1980; Miller et al. 1991; Schaltegger et al. 2002; Dhuime et al. 2007</t>
  </si>
  <si>
    <t>Jesus et al. 2003; 2007; 2016</t>
  </si>
  <si>
    <t>Vladimirov et al. 2013</t>
  </si>
  <si>
    <t>Borodina et al. 2011; 2016</t>
  </si>
  <si>
    <t>12-30% Cr2O3</t>
  </si>
  <si>
    <t>Alapieti et al. 1990; Sharkov et al. 1995; Bailly et al. 2009; 2011</t>
  </si>
  <si>
    <t>Tolstykh 2008; Gongalsky et al. 2016</t>
  </si>
  <si>
    <t>Bolikhovskaya  et al. 2007; Ariskin et al. 2009; 2013; 2016</t>
  </si>
  <si>
    <t>Konnikov et al. 2010</t>
  </si>
  <si>
    <t>Chernyshov et al. 2012; 2017</t>
  </si>
  <si>
    <t>Popov 2009; Sidorov et al. 2020</t>
  </si>
  <si>
    <t>Polyakov et al. 2013</t>
  </si>
  <si>
    <t>Stepanov et al. 2007; Khomich &amp; Boriskina 2011; Melnikov et al. 2017; Kepezhinskas et al. 2020</t>
  </si>
  <si>
    <t>Augé et al. 2005; Medvedev &amp; Medvedev 2016</t>
  </si>
  <si>
    <t>Podlipsky &amp; Krivenko 2001; Nesterenko et al. 2019</t>
  </si>
  <si>
    <t>15.3% FeO, 5.9% TiO2, 0.08% V2O5</t>
  </si>
  <si>
    <t>Likhanov et al. 1995; 2001; Gaskov 2018</t>
  </si>
  <si>
    <t>10-20% P2O5, 8,891 ppm REE2O3</t>
  </si>
  <si>
    <t>Pechersky et al. 2004; Revyako et al. 2012; Barkov &amp; Nikiforov 2016; Bychkova et al. 2019</t>
  </si>
  <si>
    <t>Oktyabr-skii et al. 2010; Kemkin et al. 2016</t>
  </si>
  <si>
    <t>Ecke 2004; Steshenkoatal et al. 2020</t>
  </si>
  <si>
    <t>Shagalov et al. 2021</t>
  </si>
  <si>
    <t>Huhma et al. 2018; Tepsell et al. 2020</t>
  </si>
  <si>
    <t>Konnikov et al. 2006; 2009</t>
  </si>
  <si>
    <t>Augé et al. 2005; Petrov et al. 2010; Zaccarini et al. 2011</t>
  </si>
  <si>
    <t>Buchko et al. 2010; Khomich &amp; Boriskina 2011</t>
  </si>
  <si>
    <t>Vladimirov et al. 2013; Egorova &amp; Shelepaev 2020</t>
  </si>
  <si>
    <t>Kholodnov &amp; Shagalov 2012; Shagalov et al. 2021</t>
  </si>
  <si>
    <t>Orsoev et al. 2015</t>
  </si>
  <si>
    <t>Alapieti et al. 1990; Sharkov &amp; Chistyakov 2012; Karykowski et al. 2018; Groshev et al. 2018</t>
  </si>
  <si>
    <t>Barkov et al. 1999; Bayanova et al. 2009</t>
  </si>
  <si>
    <t>Anikina et al. 2014; Tessalina et al. 2016</t>
  </si>
  <si>
    <t>Zaccarini et al. 2000; 2015; Malitch et al. 2016; Krasnobaev et al. 2018</t>
  </si>
  <si>
    <t>Polyakov et al. 2013; Mekhonoshin et al. 2018; Barkov et al. 2019</t>
  </si>
  <si>
    <t>Barkov et al. 2016; 2017; Serov et al. 2020</t>
  </si>
  <si>
    <t>Augé et al. 2005</t>
  </si>
  <si>
    <t>Mitrofanov &amp; Nerovich 2003; Bayanova et al. 2014; Mints et al. 2015</t>
  </si>
  <si>
    <t>Kulikov et al. 2008</t>
  </si>
  <si>
    <t>Krasnobaeva et al. 2013; Sustavov et al. 2019</t>
  </si>
  <si>
    <t>Nesterenko et al. 2019</t>
  </si>
  <si>
    <t>Polyakov et al. 2013; Kolotilina et al. 2019</t>
  </si>
  <si>
    <t>Bogdanova &amp; Bibikova 1993; Krasnova et al. 1997</t>
  </si>
  <si>
    <t>Amelin et al. 1995; Semenov et al. 1995; Glebovitsky et al. 2001</t>
  </si>
  <si>
    <t>Garuti et al. 2003; Augé et al. 2005; Zaccarini et al. 2013</t>
  </si>
  <si>
    <t>Buchko et al. 2007</t>
  </si>
  <si>
    <t>Sharkov et al. 2001; Shmelev 2011; Estrada et al. 2012</t>
  </si>
  <si>
    <t>Zaccarini et al. 2004; Poltavets et al. 2006; 2011; Anikina et al.  2014</t>
  </si>
  <si>
    <t>Kudryashov et al. 1999</t>
  </si>
  <si>
    <t>Al-Saleh 2016; El-Sawry et al. 2018</t>
  </si>
  <si>
    <t>Coleman et al. 1977; Al-Saleh 2016</t>
  </si>
  <si>
    <t>Coleman et al. 1977; McGuire &amp; Coleman 1986</t>
  </si>
  <si>
    <t>Harbi 2008; Johnson et al. 2011; Al-Saleh 2017</t>
  </si>
  <si>
    <t>Lobjoit 1959; Skelhorn et al. 1979; Henderson et al. 1982</t>
  </si>
  <si>
    <t>Parson 1965; Styles et al. 2004; Searle et al. 2010</t>
  </si>
  <si>
    <t>Upton et al. 2002; Holness 2005; O'Driscoll et al. 2009; 2010</t>
  </si>
  <si>
    <t>Gibb &amp; Henderson 1989; 2006; Holness et al. 2017</t>
  </si>
  <si>
    <t>Dia et al. 1997; Hirdes et al. 2002; Gueye et al. 2008</t>
  </si>
  <si>
    <t>Bowles et al. 2013; Callegaro et al. 2017</t>
  </si>
  <si>
    <t>Eales &amp; Cawthorn 1996;Kinnaird 2005; Cawthorn 2015; Grobler et al. 2019</t>
  </si>
  <si>
    <t>de Waal et al. 2006</t>
  </si>
  <si>
    <t>Maier et al. 2001</t>
  </si>
  <si>
    <t>45.9% Fe, 11.5% TiO2, 0.56% V2O5</t>
  </si>
  <si>
    <t>Barton et al. 1979; Barton 1996</t>
  </si>
  <si>
    <t>Anhaeusser 2006; Hoffman et al. 2021</t>
  </si>
  <si>
    <t>Anhaeusser 2006; Stiegler et al. 2012</t>
  </si>
  <si>
    <t>0.6-0.7% V2O5, grab sample</t>
  </si>
  <si>
    <t>Maier et al. 2003;  Nkomo 2020</t>
  </si>
  <si>
    <t>Anhaeusser 2001; 2006; Bolhar et al. 2021</t>
  </si>
  <si>
    <t>1.82 wt.% V2O5, grab sample</t>
  </si>
  <si>
    <t>Dix 1981; Johnston et al. 2001</t>
  </si>
  <si>
    <t>0.35% Ni, 0.13% Cu, 0.63 ppm PGE + 33.47% Cr2O3</t>
  </si>
  <si>
    <t>Song et al. 2004; 2007</t>
  </si>
  <si>
    <t>Tornos et al. 2006; Pina et al. 2006; 2010</t>
  </si>
  <si>
    <t>Kleinschrodt et al. 1991; 1997</t>
  </si>
  <si>
    <t>Hellström 2004; Meurer et al. 2004</t>
  </si>
  <si>
    <t>Bjärnborget al. 2015</t>
  </si>
  <si>
    <t>Widenfalk et al. 1985; ul Hassan 2008</t>
  </si>
  <si>
    <t>Monjoie et al. 2005; 2007</t>
  </si>
  <si>
    <t>Maier et al. 2007; 2008</t>
  </si>
  <si>
    <t>Evans et al. 2000; Duchesne et al. 2004; Maier et al. 2010a/b; Evans 2017; Zi et al. 2019</t>
  </si>
  <si>
    <t>Evans et al. 2000; Duchesne et al. 2004; Maier et al. 2010a/b;  Evans 2017</t>
  </si>
  <si>
    <t>Maier et al. 2010; Macheyeki 2012</t>
  </si>
  <si>
    <t>Edmunson et al. 2009; Elardo et al. 2012</t>
  </si>
  <si>
    <t>Amelin et al. 1994; Duchesne et al. 2006</t>
  </si>
  <si>
    <t>Ceuleneer &amp; Le Sueur 2008; Henry et al. 2021</t>
  </si>
  <si>
    <t>`12-1</t>
  </si>
  <si>
    <t>`15-5</t>
  </si>
  <si>
    <t>Whitney et al. 2008</t>
  </si>
  <si>
    <t>Miller et al. 1999; Maes et al. 2007; Lundstrom et al. 2014</t>
  </si>
  <si>
    <t>McCallum 1996; Spandler et al. 2005; Wall et al. 2018</t>
  </si>
  <si>
    <t>Goldner 2011; Taranovic et al. 2015</t>
  </si>
  <si>
    <t>Hogan &amp; Sinha 1989; Cuba 2007; Hawkins et al. 2009; Wiebe &amp; Hawkins 2015</t>
  </si>
  <si>
    <t>Vladimirov et al. 2012</t>
  </si>
  <si>
    <t>Polyakov et al. 2009</t>
  </si>
  <si>
    <t>Bevins et al. 1994</t>
  </si>
  <si>
    <t>Greenough et al. 2011; Venturi et al. 2015</t>
  </si>
  <si>
    <t>0.36% V2O5</t>
  </si>
  <si>
    <t>Wilson 1991; Wilson &amp; Chaumba 1997; Armstrong &amp; Wilson 2000; Li et al. 2008; Oberthur 2011</t>
  </si>
  <si>
    <t>Markwitz et al. 2010; Prendergast &amp; Wilson 2015</t>
  </si>
  <si>
    <t>hz + dn&gt;lz&gt;gb</t>
  </si>
  <si>
    <t>olv + sp + opx&gt;cpx</t>
  </si>
  <si>
    <t>wh&gt;gb</t>
  </si>
  <si>
    <t>dn&gt;ogb&gt;di</t>
  </si>
  <si>
    <t>px&gt;dr</t>
  </si>
  <si>
    <t>dl&gt;and&gt;rhy</t>
  </si>
  <si>
    <t xml:space="preserve"> plg + cpx&gt;ox</t>
  </si>
  <si>
    <t xml:space="preserve">dn&gt;tc&gt;ogn </t>
  </si>
  <si>
    <t>prd + px&gt;an</t>
  </si>
  <si>
    <t>gbn + tc&gt;an</t>
  </si>
  <si>
    <t>dn + hz&gt;opx</t>
  </si>
  <si>
    <t>prd&gt;gbn&gt;gb + lgn&gt;an</t>
  </si>
  <si>
    <t>cpx&gt;bt&gt;ap&gt;mgn&gt;kfd</t>
  </si>
  <si>
    <t>dn + wh + tc&gt;wb + px</t>
  </si>
  <si>
    <t>lz + wb + dn&gt;opx&gt;gb</t>
  </si>
  <si>
    <t>gb&gt;prd + px&gt;lgb + an</t>
  </si>
  <si>
    <t>gb&gt;lgb&gt;gph</t>
  </si>
  <si>
    <t>dn&gt;prd&gt;cpx + cr</t>
  </si>
  <si>
    <t xml:space="preserve">dn + cr&gt;px&gt;gb </t>
  </si>
  <si>
    <t>tc&gt;an&gt;ogb</t>
  </si>
  <si>
    <t>dn + hz&gt;opx + cr&gt;gb + gbn</t>
  </si>
  <si>
    <t>prd + tc&gt;(olv-)gb</t>
  </si>
  <si>
    <t>wh + dn&gt;px + prd&gt;ogb&gt;gbn + syn</t>
  </si>
  <si>
    <t>(olv-)cpx + wh + dn&gt;ogb</t>
  </si>
  <si>
    <t>prd + px&gt;ogb&gt;gbn</t>
  </si>
  <si>
    <t>olv + plg + cpx&gt;ox</t>
  </si>
  <si>
    <t>olv&gt;olv + cpx&gt;cpx + opx&gt;opx  + plg</t>
  </si>
  <si>
    <t>dn&gt;prd&gt;px&gt;gbn&gt;gb&gt;mgb</t>
  </si>
  <si>
    <t>dn&gt;prd&gt;px&gt;gb</t>
  </si>
  <si>
    <t>dn&gt;tc&gt;gb</t>
  </si>
  <si>
    <t>dn + wh&gt;cpx&gt;gb</t>
  </si>
  <si>
    <t>olv&gt;olv + opx&gt;opx + plg&gt;cpx</t>
  </si>
  <si>
    <t>gbn&gt;dn&gt;prd&gt;px</t>
  </si>
  <si>
    <t>tc + dn&gt;ogb&gt;gb + gbn</t>
  </si>
  <si>
    <t>dn + prd&gt;tc&gt;ogb + gb</t>
  </si>
  <si>
    <t>dn&gt;prd&gt;gb&gt;nr</t>
  </si>
  <si>
    <t>olv + cr&gt;ox + cpx&gt;plg</t>
  </si>
  <si>
    <t>dn + prd&gt;gb + gbn&gt;di</t>
  </si>
  <si>
    <t>dn + wh&gt;prd&gt;gb</t>
  </si>
  <si>
    <t>prd + dn&gt;gb + di</t>
  </si>
  <si>
    <t>dn + prd&gt;px&gt;amph</t>
  </si>
  <si>
    <t>dn + cr + opx&gt;gb + wb&gt;hz + gb + prd</t>
  </si>
  <si>
    <t xml:space="preserve">lz&gt;dn + cpx&gt;px </t>
  </si>
  <si>
    <t>Las Aguilas</t>
  </si>
  <si>
    <t>Virorco</t>
  </si>
  <si>
    <t>Laouni</t>
  </si>
  <si>
    <t>Mantamaru</t>
  </si>
  <si>
    <t>Dais</t>
  </si>
  <si>
    <t>Bucknalla</t>
  </si>
  <si>
    <t>Gnanagooragoo</t>
  </si>
  <si>
    <t xml:space="preserve">Nebo-Babel </t>
  </si>
  <si>
    <t>Tsetseng Complex</t>
  </si>
  <si>
    <t>Morro Sem Boné</t>
  </si>
  <si>
    <t>Bird River</t>
  </si>
  <si>
    <t>Mulcahy Lake</t>
  </si>
  <si>
    <t>Quruqtagh</t>
  </si>
  <si>
    <t>El-Motaghairat</t>
  </si>
  <si>
    <t>Koillismaa Complex</t>
  </si>
  <si>
    <t>Narkaus</t>
  </si>
  <si>
    <t>Konttijärvi</t>
  </si>
  <si>
    <t>Monts de Cristal Complex</t>
  </si>
  <si>
    <t>Suhanko</t>
  </si>
  <si>
    <t>Austurhorn</t>
  </si>
  <si>
    <t>Lysuskard</t>
  </si>
  <si>
    <t>Reydarfjall</t>
  </si>
  <si>
    <t>Slaufrudal</t>
  </si>
  <si>
    <t>Chithradurga</t>
  </si>
  <si>
    <t>Asama Complex</t>
  </si>
  <si>
    <t>Ombuku</t>
  </si>
  <si>
    <t>Honningsvåg</t>
  </si>
  <si>
    <t xml:space="preserve">Melkvann </t>
  </si>
  <si>
    <t>Burlaksky</t>
  </si>
  <si>
    <t>Burakovsky</t>
  </si>
  <si>
    <t>Dovyren</t>
  </si>
  <si>
    <t>Deneshkin Kame</t>
  </si>
  <si>
    <t>Epilchik</t>
  </si>
  <si>
    <t xml:space="preserve">Khibina </t>
  </si>
  <si>
    <t xml:space="preserve">Kivakka </t>
  </si>
  <si>
    <t>Koksharovska</t>
  </si>
  <si>
    <t>Kondyor</t>
  </si>
  <si>
    <t>Lipov Kust</t>
  </si>
  <si>
    <t>Lukkulaisvaara</t>
  </si>
  <si>
    <t xml:space="preserve">Maristyi </t>
  </si>
  <si>
    <t>Nizhne-Derbinsk</t>
  </si>
  <si>
    <t>Tsipringa</t>
  </si>
  <si>
    <t>Voikar-Syninski</t>
  </si>
  <si>
    <t xml:space="preserve">Zhemchuzhnyi </t>
  </si>
  <si>
    <t xml:space="preserve">Wadi Kamal </t>
  </si>
  <si>
    <t xml:space="preserve">Ben Buie </t>
  </si>
  <si>
    <t>Centre 3</t>
  </si>
  <si>
    <t xml:space="preserve">Koster </t>
  </si>
  <si>
    <t>Schikfontein</t>
  </si>
  <si>
    <t>Bottenbäcken</t>
  </si>
  <si>
    <t xml:space="preserve">Heazlewood River Complex </t>
  </si>
  <si>
    <t>Bear Creek</t>
  </si>
  <si>
    <t xml:space="preserve">Bovine Igneous Complex </t>
  </si>
  <si>
    <t>Echo Lake</t>
  </si>
  <si>
    <t xml:space="preserve">Mochila Complex </t>
  </si>
  <si>
    <t>Mynydd Penarfynydd</t>
  </si>
  <si>
    <t>St David's Head</t>
  </si>
  <si>
    <t xml:space="preserve">Madziwa </t>
  </si>
  <si>
    <t xml:space="preserve">prd + hz&gt;px + cr nr + tc + gb + gbn + an + gph </t>
  </si>
  <si>
    <t>dn&gt;hzpx&gt;wb&gt;nr&gt;gbn</t>
  </si>
  <si>
    <t>px&gt;prdwh&gt;gbn + gb</t>
  </si>
  <si>
    <t>hzpx + dnnr + gbn&gt;gb</t>
  </si>
  <si>
    <t>olv + crolv + opx + cropx + cr</t>
  </si>
  <si>
    <t>px&gt;gbn + nr&gt;gblgb + an</t>
  </si>
  <si>
    <t>olvcpx + plgopxam + ox</t>
  </si>
  <si>
    <t xml:space="preserve">hz&gt;onr&gt;gbnlgb + mgb </t>
  </si>
  <si>
    <t>olvopx plgoxap</t>
  </si>
  <si>
    <t>1 ppm Pt+Pd+Au @ 35 m</t>
  </si>
  <si>
    <t>olv + opxcpxplg</t>
  </si>
  <si>
    <t>ogbtc + ogbgb + lgb + angph</t>
  </si>
  <si>
    <t>500 ppm Ni, grab sample</t>
  </si>
  <si>
    <t xml:space="preserve">2,700 ppm Ni+Co, 490 ppm Cu, 150 ppb PGE, grab sample  </t>
  </si>
  <si>
    <t>4,700 ppm Cu, 1.5 ppb PGE, grab sample</t>
  </si>
  <si>
    <t>0.145 ppm Pt, 0.44 ppm Pd</t>
  </si>
  <si>
    <t>0.5% Cu, 0.3 ppm Pd+Au</t>
  </si>
  <si>
    <t>0.1-0.2% sulphide</t>
  </si>
  <si>
    <t>1.5 ppm Pt+Pd+Au @ 1 m</t>
  </si>
  <si>
    <t>500 ppb PGE</t>
  </si>
  <si>
    <t>0.43% Cu, 0.7% Ni, 190 ppb Pt+Pd+Au @ 5-10 m</t>
  </si>
  <si>
    <t>400 ppm Cu, 2 ppm Pt+Pd+Au @ ~ 2 m</t>
  </si>
  <si>
    <t>1.1 ppm Pt+Pd+Au, grab sample</t>
  </si>
  <si>
    <t>0.3% Ni, 0.15% Cu, 200 ppm Pt+Pd+Au</t>
  </si>
  <si>
    <t>200 ppb IPGE, 250 ppb Pt+Pd+Au</t>
  </si>
  <si>
    <t>10 ppm PGE, grab sample</t>
  </si>
  <si>
    <t>0.26% Ni, 0.05% Cu, 130 ppm Pt+Pd+Au, grab sample</t>
  </si>
  <si>
    <t>0.5% V2O5, 1.2 ppm PGE</t>
  </si>
  <si>
    <t>low Ni tenor 0.5% Ni</t>
  </si>
  <si>
    <t>4.25 ppm Rh+Pt+Pd @ 9 m</t>
  </si>
  <si>
    <t>58 ppb Pd, 40 ppb Pt</t>
  </si>
  <si>
    <t>0.81% Ni, 0.2% Cu &amp; 0.6 ppm PGE @ 0.5 m</t>
  </si>
  <si>
    <t>2.1 ppm Pt+Pd</t>
  </si>
  <si>
    <t>1.1% Ni + Cu</t>
  </si>
  <si>
    <t>1.44% Ni, 0.68% Cu &amp; 100 ppb PGE @ 50-70 m</t>
  </si>
  <si>
    <t>3-10% Ni and Cu, 1 ppm PGE @ 10 m</t>
  </si>
  <si>
    <t>2.4% Ni, 3.9% Cu, 62 ppb PGE</t>
  </si>
  <si>
    <t>2.6% Ni, 1.3% Cu, 31 ppb PPGE, &lt;10 ppb IPGE, grab sample</t>
  </si>
  <si>
    <t>180 ppb Pt+Pd</t>
  </si>
  <si>
    <t>0.8% Ni and Cu, 3 ppm Pt_Pd</t>
  </si>
  <si>
    <t>4% Ni, 3 wt.% Cu</t>
  </si>
  <si>
    <t>29% Fe2O3, 7.6% TiO2 @ 103 m</t>
  </si>
  <si>
    <t>0.5 ppm Pt+Pd @ 30 m</t>
  </si>
  <si>
    <t>3.7 ppm Pd, 1.2 ppm Pt</t>
  </si>
  <si>
    <t>15 ppm PGE @ 1 m</t>
  </si>
  <si>
    <t>0.9% Ni, 0.3% Cu</t>
  </si>
  <si>
    <t>10 ppm Pt+Pd+Au @ 1-2 m</t>
  </si>
  <si>
    <t>1.1 ppm Pt+Pd+Au, drill sample intercept</t>
  </si>
  <si>
    <t>20 ppm Pt+Pd @ 1 m</t>
  </si>
  <si>
    <t>0.3 ppm PGE @ 3 m and 6 ppm Au grab sample</t>
  </si>
  <si>
    <t>1.3 ppm PGE, grab sample</t>
  </si>
  <si>
    <t>9.6 ppm Pt, 17.9 ppm Pd, 6.6 ppm Ag, grab sample</t>
  </si>
  <si>
    <t>560 ppb Pt, 140 ppb Pd, grab sample</t>
  </si>
  <si>
    <t>2 ppm PGE, grab sample</t>
  </si>
  <si>
    <t>0.35% Cu, 0.50% Ni, 750 ppb PGE, grab sample</t>
  </si>
  <si>
    <t>3,900 ppm Cr, 1,400 ppm Ni, grab sample</t>
  </si>
  <si>
    <t>1,500 ppm Ni, 1,600 ppm Cu, 16 ppb PGE, grab sample</t>
  </si>
  <si>
    <t>50 ppb PGE, grab sample</t>
  </si>
  <si>
    <t>20 ppb Pt, 20 ppb Pd</t>
  </si>
  <si>
    <t>0.33% Ni, 0.08% Cu, 1-5 ppb Pt, 1-7 ppb Pd</t>
  </si>
  <si>
    <t>52 ppb Pt, 34 ppb Pd, 38 ppb Au, grab sample</t>
  </si>
  <si>
    <t>0.42% Cu, 0.34% Ni, 3 ppm Pt+Pd+Au, grab samples</t>
  </si>
  <si>
    <t>1.3% Cu, 0.45 ppm Pt, 2 ppm Pd, 0.32 ppm Au</t>
  </si>
  <si>
    <t>2 ppm Pt+Pd + Au @ 4 m</t>
  </si>
  <si>
    <t>0.4% Ni</t>
  </si>
  <si>
    <t>0.2% Cu, 0.13% Ni, grab sample</t>
  </si>
  <si>
    <t>22 ppm PGE, grab sample</t>
  </si>
  <si>
    <t>0.54% Cu, 0.85% Ni, 0.04% Co, grab sample</t>
  </si>
  <si>
    <t>3% Ni, 1% Cu and 7.5 ppb PGE from grab sample</t>
  </si>
  <si>
    <t>40 ppb Pt+Pd, grab sample</t>
  </si>
  <si>
    <t>0.4% Ni, 0.3% Cu, 0.02% Co, 0.3 g/t PGE, grab sample</t>
  </si>
  <si>
    <t>200 ppm Ni, grab sample</t>
  </si>
  <si>
    <t>550 ppb Pd, 328 ppb Pt @ 2 km length for 500 m</t>
  </si>
  <si>
    <t>400 ppb Pt+Pd</t>
  </si>
  <si>
    <t>100 ppb PGE @ 10 m</t>
  </si>
  <si>
    <t>4.2 g/t Pd, grab sample</t>
  </si>
  <si>
    <t>1% Ni, 0.5 g/t Pt+Pd+Au, grab sample</t>
  </si>
  <si>
    <t>1.56 ppm Pt+Pd+Au @ 14 m</t>
  </si>
  <si>
    <t>2.64% Ni, 0.27% Cu, 0.16% Co (10 ppm PGE tenor)</t>
  </si>
  <si>
    <t>6 ppm PGE</t>
  </si>
  <si>
    <t>2 ppm PGE @ 10s m</t>
  </si>
  <si>
    <t>1 ppm PGE @ 10s m</t>
  </si>
  <si>
    <t>1% Ni</t>
  </si>
  <si>
    <t>0.5-0.7% Ni, 150 ppm Cu</t>
  </si>
  <si>
    <t>Ni-Cu-(PGE)+Fe-Ti-V</t>
  </si>
  <si>
    <t>PGE-(Cu-Ni)+Fe-Ti-V</t>
  </si>
  <si>
    <t>PGE-(Cu-Ni)+Laterite</t>
  </si>
  <si>
    <t>Ni-Cu-(PGE)+PGE-(Cu-Ni)</t>
  </si>
  <si>
    <t>PGE-(Cu-Ni)+Cr</t>
  </si>
  <si>
    <t>Ni-Cu-(PGE)+Cr</t>
  </si>
  <si>
    <t>PGE-(Cu-Ni)+Fe-Ti-V+Cr</t>
  </si>
  <si>
    <t>Ni-Cu-(PGE)+Laterite</t>
  </si>
  <si>
    <t>REE+Cr</t>
  </si>
  <si>
    <t>Fe-Ti-V+Cr</t>
  </si>
  <si>
    <t>Oceania</t>
  </si>
  <si>
    <t>Europe</t>
  </si>
  <si>
    <t>Ba-LIP? (few ages)</t>
  </si>
  <si>
    <t>Loney &amp; Himmelberg 1992; Watkinson &amp; Melling 1992; Thakurta &amp; Findlay 2013</t>
  </si>
  <si>
    <r>
      <t xml:space="preserve">Hogan &amp; Sinha 1989; Wiebe 1993; 1997; Waight </t>
    </r>
    <r>
      <rPr>
        <i/>
        <sz val="10"/>
        <color theme="1"/>
        <rFont val="Times New Roman"/>
        <family val="1"/>
      </rPr>
      <t>et al.</t>
    </r>
    <r>
      <rPr>
        <sz val="10"/>
        <color theme="1"/>
        <rFont val="Times New Roman"/>
        <family val="1"/>
      </rPr>
      <t xml:space="preserve"> 2001</t>
    </r>
  </si>
  <si>
    <r>
      <t xml:space="preserve">Rao &amp; Ripley 1983; Theriault </t>
    </r>
    <r>
      <rPr>
        <i/>
        <sz val="10"/>
        <color theme="1"/>
        <rFont val="Times New Roman"/>
        <family val="1"/>
      </rPr>
      <t>et al.</t>
    </r>
    <r>
      <rPr>
        <sz val="10"/>
        <color theme="1"/>
        <rFont val="Times New Roman"/>
        <family val="1"/>
      </rPr>
      <t xml:space="preserve"> 2000; Hoaglund 2010</t>
    </r>
  </si>
  <si>
    <t>Koerber &amp; Thakurta 2019</t>
  </si>
  <si>
    <r>
      <t xml:space="preserve">Horn &amp; Mogk 1991; Horn </t>
    </r>
    <r>
      <rPr>
        <i/>
        <sz val="10"/>
        <color theme="1"/>
        <rFont val="Times New Roman"/>
        <family val="1"/>
      </rPr>
      <t>et al.</t>
    </r>
    <r>
      <rPr>
        <sz val="10"/>
        <color theme="1"/>
        <rFont val="Times New Roman"/>
        <family val="1"/>
      </rPr>
      <t xml:space="preserve"> 1992; Sarkar </t>
    </r>
    <r>
      <rPr>
        <i/>
        <sz val="10"/>
        <color theme="1"/>
        <rFont val="Times New Roman"/>
        <family val="1"/>
      </rPr>
      <t>et al.</t>
    </r>
    <r>
      <rPr>
        <sz val="10"/>
        <color theme="1"/>
        <rFont val="Times New Roman"/>
        <family val="1"/>
      </rPr>
      <t xml:space="preserve"> 2009</t>
    </r>
  </si>
  <si>
    <t>Kargi &amp; Barnes 1995</t>
  </si>
  <si>
    <t>Abbott &amp; Ferguson 1965; Cawthorn 1983; Coatzee &amp; Kruger 1989</t>
  </si>
  <si>
    <r>
      <t xml:space="preserve">Luyt 1976; Reynolds 1984; Thomas </t>
    </r>
    <r>
      <rPr>
        <i/>
        <sz val="10"/>
        <color theme="1"/>
        <rFont val="Times New Roman"/>
        <family val="1"/>
      </rPr>
      <t>et al.</t>
    </r>
    <r>
      <rPr>
        <sz val="10"/>
        <color theme="1"/>
        <rFont val="Times New Roman"/>
        <family val="1"/>
      </rPr>
      <t xml:space="preserve"> 1990; Johnston </t>
    </r>
    <r>
      <rPr>
        <i/>
        <sz val="10"/>
        <color theme="1"/>
        <rFont val="Times New Roman"/>
        <family val="1"/>
      </rPr>
      <t>et al.</t>
    </r>
    <r>
      <rPr>
        <sz val="10"/>
        <color theme="1"/>
        <rFont val="Times New Roman"/>
        <family val="1"/>
      </rPr>
      <t xml:space="preserve"> 2001</t>
    </r>
  </si>
  <si>
    <r>
      <t xml:space="preserve">Lightfoot &amp; Naldret, 1983; Cawthorn </t>
    </r>
    <r>
      <rPr>
        <i/>
        <sz val="10"/>
        <color theme="1"/>
        <rFont val="Times New Roman"/>
        <family val="1"/>
      </rPr>
      <t>et al.</t>
    </r>
    <r>
      <rPr>
        <sz val="10"/>
        <color theme="1"/>
        <rFont val="Times New Roman"/>
        <family val="1"/>
      </rPr>
      <t xml:space="preserve"> 1988; Maier </t>
    </r>
    <r>
      <rPr>
        <i/>
        <sz val="10"/>
        <color theme="1"/>
        <rFont val="Times New Roman"/>
        <family val="1"/>
      </rPr>
      <t xml:space="preserve">et al. </t>
    </r>
    <r>
      <rPr>
        <sz val="10"/>
        <color theme="1"/>
        <rFont val="Times New Roman"/>
        <family val="1"/>
      </rPr>
      <t>2002; Cawthorn &amp; Kruger 2004</t>
    </r>
  </si>
  <si>
    <r>
      <t xml:space="preserve">Maier &amp; Passaportis 2004; Gumsley </t>
    </r>
    <r>
      <rPr>
        <i/>
        <sz val="10"/>
        <color theme="1"/>
        <rFont val="Times New Roman"/>
        <family val="1"/>
      </rPr>
      <t xml:space="preserve">et al. </t>
    </r>
    <r>
      <rPr>
        <sz val="10"/>
        <color theme="1"/>
        <rFont val="Times New Roman"/>
        <family val="1"/>
      </rPr>
      <t>2015</t>
    </r>
  </si>
  <si>
    <r>
      <t>Ortlepp 1959; Maier</t>
    </r>
    <r>
      <rPr>
        <i/>
        <sz val="10"/>
        <color theme="1"/>
        <rFont val="Times New Roman"/>
        <family val="1"/>
      </rPr>
      <t xml:space="preserve"> et al.</t>
    </r>
    <r>
      <rPr>
        <sz val="10"/>
        <color theme="1"/>
        <rFont val="Times New Roman"/>
        <family val="1"/>
      </rPr>
      <t xml:space="preserve"> 2003; Maré </t>
    </r>
    <r>
      <rPr>
        <i/>
        <sz val="10"/>
        <color theme="1"/>
        <rFont val="Times New Roman"/>
        <family val="1"/>
      </rPr>
      <t>et al.</t>
    </r>
    <r>
      <rPr>
        <sz val="10"/>
        <color theme="1"/>
        <rFont val="Times New Roman"/>
        <family val="1"/>
      </rPr>
      <t xml:space="preserve"> 2006 </t>
    </r>
  </si>
  <si>
    <r>
      <t xml:space="preserve">Gauert </t>
    </r>
    <r>
      <rPr>
        <i/>
        <sz val="10"/>
        <color theme="1"/>
        <rFont val="Times New Roman"/>
        <family val="1"/>
      </rPr>
      <t>et al.</t>
    </r>
    <r>
      <rPr>
        <sz val="10"/>
        <color theme="1"/>
        <rFont val="Times New Roman"/>
        <family val="1"/>
      </rPr>
      <t xml:space="preserve"> 1995; de Waal </t>
    </r>
    <r>
      <rPr>
        <i/>
        <sz val="10"/>
        <color theme="1"/>
        <rFont val="Times New Roman"/>
        <family val="1"/>
      </rPr>
      <t>et al.,</t>
    </r>
    <r>
      <rPr>
        <sz val="10"/>
        <color theme="1"/>
        <rFont val="Times New Roman"/>
        <family val="1"/>
      </rPr>
      <t xml:space="preserve"> 2001; Maier </t>
    </r>
    <r>
      <rPr>
        <i/>
        <sz val="10"/>
        <color theme="1"/>
        <rFont val="Times New Roman"/>
        <family val="1"/>
      </rPr>
      <t>et al.</t>
    </r>
    <r>
      <rPr>
        <sz val="10"/>
        <color theme="1"/>
        <rFont val="Times New Roman"/>
        <family val="1"/>
      </rPr>
      <t xml:space="preserve"> 2018</t>
    </r>
  </si>
  <si>
    <r>
      <t xml:space="preserve">Hammerbeck 1982; Hegner </t>
    </r>
    <r>
      <rPr>
        <i/>
        <sz val="10"/>
        <color theme="1"/>
        <rFont val="Times New Roman"/>
        <family val="1"/>
      </rPr>
      <t xml:space="preserve">et al. </t>
    </r>
    <r>
      <rPr>
        <sz val="10"/>
        <color theme="1"/>
        <rFont val="Times New Roman"/>
        <family val="1"/>
      </rPr>
      <t>1984; Anhaeusse, 2006; Gumsley</t>
    </r>
    <r>
      <rPr>
        <i/>
        <sz val="10"/>
        <color theme="1"/>
        <rFont val="Times New Roman"/>
        <family val="1"/>
      </rPr>
      <t xml:space="preserve"> et al.</t>
    </r>
    <r>
      <rPr>
        <sz val="10"/>
        <color theme="1"/>
        <rFont val="Times New Roman"/>
        <family val="1"/>
      </rPr>
      <t xml:space="preserve"> 2015</t>
    </r>
  </si>
  <si>
    <r>
      <t xml:space="preserve">Rytsk </t>
    </r>
    <r>
      <rPr>
        <i/>
        <sz val="10"/>
        <color theme="1"/>
        <rFont val="Times New Roman"/>
        <family val="1"/>
      </rPr>
      <t>et al.</t>
    </r>
    <r>
      <rPr>
        <sz val="10"/>
        <color theme="1"/>
        <rFont val="Times New Roman"/>
        <family val="1"/>
      </rPr>
      <t xml:space="preserve"> 2007; Chistyakov &amp; Latypov 2015; Kislov </t>
    </r>
    <r>
      <rPr>
        <i/>
        <sz val="10"/>
        <color theme="1"/>
        <rFont val="Times New Roman"/>
        <family val="1"/>
      </rPr>
      <t>et al.</t>
    </r>
    <r>
      <rPr>
        <sz val="10"/>
        <color theme="1"/>
        <rFont val="Times New Roman"/>
        <family val="1"/>
      </rPr>
      <t xml:space="preserve"> 2020</t>
    </r>
  </si>
  <si>
    <t>Chistyakov &amp; Latypov 2015</t>
  </si>
  <si>
    <r>
      <t xml:space="preserve">Hrominchuk 2005; Price </t>
    </r>
    <r>
      <rPr>
        <i/>
        <sz val="10"/>
        <color theme="1"/>
        <rFont val="Times New Roman"/>
        <family val="1"/>
      </rPr>
      <t>et al.</t>
    </r>
    <r>
      <rPr>
        <sz val="10"/>
        <color theme="1"/>
        <rFont val="Times New Roman"/>
        <family val="1"/>
      </rPr>
      <t xml:space="preserve"> 2010; Holwell </t>
    </r>
    <r>
      <rPr>
        <i/>
        <sz val="10"/>
        <color theme="1"/>
        <rFont val="Times New Roman"/>
        <family val="1"/>
      </rPr>
      <t>et al.</t>
    </r>
    <r>
      <rPr>
        <sz val="10"/>
        <color theme="1"/>
        <rFont val="Times New Roman"/>
        <family val="1"/>
      </rPr>
      <t xml:space="preserve"> 2014</t>
    </r>
  </si>
  <si>
    <t>Hogan &amp; Sinha 1989; Paktunc 1990; IMX Resources press release 2013</t>
  </si>
  <si>
    <r>
      <t xml:space="preserve">Zhou </t>
    </r>
    <r>
      <rPr>
        <i/>
        <sz val="10"/>
        <color theme="1"/>
        <rFont val="Times New Roman"/>
        <family val="1"/>
      </rPr>
      <t>et al.</t>
    </r>
    <r>
      <rPr>
        <sz val="10"/>
        <color theme="1"/>
        <rFont val="Times New Roman"/>
        <family val="1"/>
      </rPr>
      <t xml:space="preserve"> 2002; Wang &amp; Wang 2020; Zhang </t>
    </r>
    <r>
      <rPr>
        <i/>
        <sz val="10"/>
        <color theme="1"/>
        <rFont val="Times New Roman"/>
        <family val="1"/>
      </rPr>
      <t>et al.</t>
    </r>
    <r>
      <rPr>
        <sz val="10"/>
        <color theme="1"/>
        <rFont val="Times New Roman"/>
        <family val="1"/>
      </rPr>
      <t xml:space="preserve"> 2020</t>
    </r>
  </si>
  <si>
    <r>
      <t xml:space="preserve">Tao </t>
    </r>
    <r>
      <rPr>
        <i/>
        <sz val="10"/>
        <color theme="1"/>
        <rFont val="Times New Roman"/>
        <family val="1"/>
      </rPr>
      <t>et al.</t>
    </r>
    <r>
      <rPr>
        <sz val="10"/>
        <color theme="1"/>
        <rFont val="Times New Roman"/>
        <family val="1"/>
      </rPr>
      <t xml:space="preserve"> 2008; Zhang </t>
    </r>
    <r>
      <rPr>
        <i/>
        <sz val="10"/>
        <color theme="1"/>
        <rFont val="Times New Roman"/>
        <family val="1"/>
      </rPr>
      <t>et al</t>
    </r>
    <r>
      <rPr>
        <sz val="10"/>
        <color theme="1"/>
        <rFont val="Times New Roman"/>
        <family val="1"/>
      </rPr>
      <t>. 2009</t>
    </r>
  </si>
  <si>
    <r>
      <t xml:space="preserve">Zhang </t>
    </r>
    <r>
      <rPr>
        <i/>
        <sz val="10"/>
        <color theme="1"/>
        <rFont val="Times New Roman"/>
        <family val="1"/>
      </rPr>
      <t>et al.</t>
    </r>
    <r>
      <rPr>
        <sz val="10"/>
        <color theme="1"/>
        <rFont val="Times New Roman"/>
        <family val="1"/>
      </rPr>
      <t xml:space="preserve"> 2011</t>
    </r>
  </si>
  <si>
    <r>
      <t xml:space="preserve">Liu </t>
    </r>
    <r>
      <rPr>
        <i/>
        <sz val="10"/>
        <color theme="1"/>
        <rFont val="Times New Roman"/>
        <family val="1"/>
      </rPr>
      <t>et al.</t>
    </r>
    <r>
      <rPr>
        <sz val="10"/>
        <color theme="1"/>
        <rFont val="Times New Roman"/>
        <family val="1"/>
      </rPr>
      <t xml:space="preserve"> 2015; Teng </t>
    </r>
    <r>
      <rPr>
        <i/>
        <sz val="10"/>
        <color theme="1"/>
        <rFont val="Times New Roman"/>
        <family val="1"/>
      </rPr>
      <t>et al.</t>
    </r>
    <r>
      <rPr>
        <sz val="10"/>
        <color theme="1"/>
        <rFont val="Times New Roman"/>
        <family val="1"/>
      </rPr>
      <t xml:space="preserve"> 2018</t>
    </r>
  </si>
  <si>
    <r>
      <t xml:space="preserve">Sun </t>
    </r>
    <r>
      <rPr>
        <i/>
        <sz val="10"/>
        <color theme="1"/>
        <rFont val="Times New Roman"/>
        <family val="1"/>
      </rPr>
      <t>et al.</t>
    </r>
    <r>
      <rPr>
        <sz val="10"/>
        <color theme="1"/>
        <rFont val="Times New Roman"/>
        <family val="1"/>
      </rPr>
      <t xml:space="preserve"> 2013; Wang </t>
    </r>
    <r>
      <rPr>
        <i/>
        <sz val="10"/>
        <color theme="1"/>
        <rFont val="Times New Roman"/>
        <family val="1"/>
      </rPr>
      <t>et al.</t>
    </r>
    <r>
      <rPr>
        <sz val="10"/>
        <color theme="1"/>
        <rFont val="Times New Roman"/>
        <family val="1"/>
      </rPr>
      <t xml:space="preserve"> 2015</t>
    </r>
  </si>
  <si>
    <r>
      <t xml:space="preserve">Zhou </t>
    </r>
    <r>
      <rPr>
        <i/>
        <sz val="10"/>
        <color theme="1"/>
        <rFont val="Times New Roman"/>
        <family val="1"/>
      </rPr>
      <t>et al.</t>
    </r>
    <r>
      <rPr>
        <sz val="10"/>
        <color theme="1"/>
        <rFont val="Times New Roman"/>
        <family val="1"/>
      </rPr>
      <t xml:space="preserve"> 2002; Wang &amp; Wang 2020; Zhang</t>
    </r>
    <r>
      <rPr>
        <i/>
        <sz val="10"/>
        <color theme="1"/>
        <rFont val="Times New Roman"/>
        <family val="1"/>
      </rPr>
      <t xml:space="preserve"> et al.</t>
    </r>
    <r>
      <rPr>
        <sz val="10"/>
        <color theme="1"/>
        <rFont val="Times New Roman"/>
        <family val="1"/>
      </rPr>
      <t xml:space="preserve"> 2020</t>
    </r>
  </si>
  <si>
    <r>
      <t xml:space="preserve">Gao &amp; Zhou 2013; Sun </t>
    </r>
    <r>
      <rPr>
        <i/>
        <sz val="10"/>
        <color theme="1"/>
        <rFont val="Times New Roman"/>
        <family val="1"/>
      </rPr>
      <t xml:space="preserve">et al. </t>
    </r>
    <r>
      <rPr>
        <sz val="10"/>
        <color theme="1"/>
        <rFont val="Times New Roman"/>
        <family val="1"/>
      </rPr>
      <t xml:space="preserve">2013; Shi </t>
    </r>
    <r>
      <rPr>
        <i/>
        <sz val="10"/>
        <color theme="1"/>
        <rFont val="Times New Roman"/>
        <family val="1"/>
      </rPr>
      <t>et al.</t>
    </r>
    <r>
      <rPr>
        <sz val="10"/>
        <color theme="1"/>
        <rFont val="Times New Roman"/>
        <family val="1"/>
      </rPr>
      <t xml:space="preserve"> 2018</t>
    </r>
  </si>
  <si>
    <r>
      <t xml:space="preserve">Zhao &amp; Zhou 2009; Wang </t>
    </r>
    <r>
      <rPr>
        <i/>
        <sz val="10"/>
        <color theme="1"/>
        <rFont val="Times New Roman"/>
        <family val="1"/>
      </rPr>
      <t>et al.</t>
    </r>
    <r>
      <rPr>
        <sz val="10"/>
        <color theme="1"/>
        <rFont val="Times New Roman"/>
        <family val="1"/>
      </rPr>
      <t xml:space="preserve"> 2016</t>
    </r>
  </si>
  <si>
    <r>
      <t xml:space="preserve">Liu </t>
    </r>
    <r>
      <rPr>
        <i/>
        <sz val="10"/>
        <color theme="1"/>
        <rFont val="Times New Roman"/>
        <family val="1"/>
      </rPr>
      <t>et al.</t>
    </r>
    <r>
      <rPr>
        <sz val="10"/>
        <color theme="1"/>
        <rFont val="Times New Roman"/>
        <family val="1"/>
      </rPr>
      <t xml:space="preserve"> 2017</t>
    </r>
  </si>
  <si>
    <t>Cao &amp; Wang 2017</t>
  </si>
  <si>
    <r>
      <t xml:space="preserve">Zhou </t>
    </r>
    <r>
      <rPr>
        <i/>
        <sz val="10"/>
        <color theme="1"/>
        <rFont val="Times New Roman"/>
        <family val="1"/>
      </rPr>
      <t>et al.</t>
    </r>
    <r>
      <rPr>
        <sz val="10"/>
        <color theme="1"/>
        <rFont val="Times New Roman"/>
        <family val="1"/>
      </rPr>
      <t xml:space="preserve"> 2005; Pang </t>
    </r>
    <r>
      <rPr>
        <i/>
        <sz val="10"/>
        <color theme="1"/>
        <rFont val="Times New Roman"/>
        <family val="1"/>
      </rPr>
      <t>et al.</t>
    </r>
    <r>
      <rPr>
        <sz val="10"/>
        <color theme="1"/>
        <rFont val="Times New Roman"/>
        <family val="1"/>
      </rPr>
      <t xml:space="preserve"> 2009; Zhang </t>
    </r>
    <r>
      <rPr>
        <i/>
        <sz val="10"/>
        <color theme="1"/>
        <rFont val="Times New Roman"/>
        <family val="1"/>
      </rPr>
      <t>et al.</t>
    </r>
    <r>
      <rPr>
        <sz val="10"/>
        <color theme="1"/>
        <rFont val="Times New Roman"/>
        <family val="1"/>
      </rPr>
      <t xml:space="preserve"> 2009; Song </t>
    </r>
    <r>
      <rPr>
        <i/>
        <sz val="10"/>
        <color theme="1"/>
        <rFont val="Times New Roman"/>
        <family val="1"/>
      </rPr>
      <t>et al.</t>
    </r>
    <r>
      <rPr>
        <sz val="10"/>
        <color theme="1"/>
        <rFont val="Times New Roman"/>
        <family val="1"/>
      </rPr>
      <t xml:space="preserve"> 2013</t>
    </r>
  </si>
  <si>
    <r>
      <t xml:space="preserve">Wang </t>
    </r>
    <r>
      <rPr>
        <i/>
        <sz val="10"/>
        <color theme="1"/>
        <rFont val="Times New Roman"/>
        <family val="1"/>
      </rPr>
      <t xml:space="preserve">et al. </t>
    </r>
    <r>
      <rPr>
        <sz val="10"/>
        <color theme="1"/>
        <rFont val="Times New Roman"/>
        <family val="1"/>
      </rPr>
      <t>2005</t>
    </r>
  </si>
  <si>
    <t>Parsons &amp; Butterfield 1981; Parsons &amp; Brown 1988; Upton 2013</t>
  </si>
  <si>
    <t>Jones 1980; Bradshaw 1988; Upton 2013, Tukiainen 2014</t>
  </si>
  <si>
    <t>Parson &amp; Butterfield 1981; Hodson 1997; Upton 2013</t>
  </si>
  <si>
    <r>
      <t xml:space="preserve">Nilsson </t>
    </r>
    <r>
      <rPr>
        <i/>
        <sz val="10"/>
        <color theme="1"/>
        <rFont val="Times New Roman"/>
        <family val="1"/>
      </rPr>
      <t xml:space="preserve">et al. </t>
    </r>
    <r>
      <rPr>
        <sz val="10"/>
        <color theme="1"/>
        <rFont val="Times New Roman"/>
        <family val="1"/>
      </rPr>
      <t xml:space="preserve">2010; Aarestrup </t>
    </r>
    <r>
      <rPr>
        <i/>
        <sz val="10"/>
        <color theme="1"/>
        <rFont val="Times New Roman"/>
        <family val="1"/>
      </rPr>
      <t>et al.</t>
    </r>
    <r>
      <rPr>
        <sz val="10"/>
        <color theme="1"/>
        <rFont val="Times New Roman"/>
        <family val="1"/>
      </rPr>
      <t xml:space="preserve"> 2020</t>
    </r>
  </si>
  <si>
    <r>
      <t>Ferguson 1964; Marks &amp; Markl 2001; 2015; Upton 2013, Thrane</t>
    </r>
    <r>
      <rPr>
        <i/>
        <sz val="10"/>
        <color theme="1"/>
        <rFont val="Times New Roman"/>
        <family val="1"/>
      </rPr>
      <t xml:space="preserve"> et al. </t>
    </r>
    <r>
      <rPr>
        <sz val="10"/>
        <color theme="1"/>
        <rFont val="Times New Roman"/>
        <family val="1"/>
      </rPr>
      <t>2014</t>
    </r>
  </si>
  <si>
    <r>
      <t xml:space="preserve">Brown &amp; Farmer 1971; Bernstein </t>
    </r>
    <r>
      <rPr>
        <i/>
        <sz val="10"/>
        <color theme="1"/>
        <rFont val="Times New Roman"/>
        <family val="1"/>
      </rPr>
      <t>et al.</t>
    </r>
    <r>
      <rPr>
        <sz val="10"/>
        <color theme="1"/>
        <rFont val="Times New Roman"/>
        <family val="1"/>
      </rPr>
      <t xml:space="preserve"> 1998; Tegner </t>
    </r>
    <r>
      <rPr>
        <i/>
        <sz val="10"/>
        <color theme="1"/>
        <rFont val="Times New Roman"/>
        <family val="1"/>
      </rPr>
      <t>et al.</t>
    </r>
    <r>
      <rPr>
        <sz val="10"/>
        <color theme="1"/>
        <rFont val="Times New Roman"/>
        <family val="1"/>
      </rPr>
      <t xml:space="preserve">  1998</t>
    </r>
  </si>
  <si>
    <r>
      <t xml:space="preserve">Tegner </t>
    </r>
    <r>
      <rPr>
        <i/>
        <sz val="10"/>
        <color theme="1"/>
        <rFont val="Times New Roman"/>
        <family val="1"/>
      </rPr>
      <t>et al.</t>
    </r>
    <r>
      <rPr>
        <sz val="10"/>
        <color theme="1"/>
        <rFont val="Times New Roman"/>
        <family val="1"/>
      </rPr>
      <t xml:space="preserve"> 1992; Nevle 1994; Bird </t>
    </r>
    <r>
      <rPr>
        <i/>
        <sz val="10"/>
        <color theme="1"/>
        <rFont val="Times New Roman"/>
        <family val="1"/>
      </rPr>
      <t>et al.</t>
    </r>
    <r>
      <rPr>
        <sz val="10"/>
        <color theme="1"/>
        <rFont val="Times New Roman"/>
        <family val="1"/>
      </rPr>
      <t xml:space="preserve"> 1995; Bernstein </t>
    </r>
    <r>
      <rPr>
        <i/>
        <sz val="10"/>
        <color theme="1"/>
        <rFont val="Times New Roman"/>
        <family val="1"/>
      </rPr>
      <t>et al.</t>
    </r>
    <r>
      <rPr>
        <sz val="10"/>
        <color theme="1"/>
        <rFont val="Times New Roman"/>
        <family val="1"/>
      </rPr>
      <t xml:space="preserve"> 1996</t>
    </r>
  </si>
  <si>
    <r>
      <t xml:space="preserve">Arnason </t>
    </r>
    <r>
      <rPr>
        <i/>
        <sz val="10"/>
        <color theme="1"/>
        <rFont val="Times New Roman"/>
        <family val="1"/>
      </rPr>
      <t>et al.</t>
    </r>
    <r>
      <rPr>
        <sz val="10"/>
        <color theme="1"/>
        <rFont val="Times New Roman"/>
        <family val="1"/>
      </rPr>
      <t xml:space="preserve"> 1997a/b; Tegner </t>
    </r>
    <r>
      <rPr>
        <i/>
        <sz val="10"/>
        <color theme="1"/>
        <rFont val="Times New Roman"/>
        <family val="1"/>
      </rPr>
      <t>et al.</t>
    </r>
    <r>
      <rPr>
        <sz val="10"/>
        <color theme="1"/>
        <rFont val="Times New Roman"/>
        <family val="1"/>
      </rPr>
      <t xml:space="preserve"> 1998</t>
    </r>
  </si>
  <si>
    <t>Coulson 2003; Upton 2013</t>
  </si>
  <si>
    <r>
      <t xml:space="preserve">Peltonen &amp; Elo 1999; Nironen </t>
    </r>
    <r>
      <rPr>
        <i/>
        <sz val="10"/>
        <color theme="1"/>
        <rFont val="Times New Roman"/>
        <family val="1"/>
      </rPr>
      <t>et al.</t>
    </r>
    <r>
      <rPr>
        <sz val="10"/>
        <color theme="1"/>
        <rFont val="Times New Roman"/>
        <family val="1"/>
      </rPr>
      <t xml:space="preserve"> 2006</t>
    </r>
  </si>
  <si>
    <r>
      <t xml:space="preserve">Mutanen &amp; Huhma 2001; Hanski </t>
    </r>
    <r>
      <rPr>
        <i/>
        <sz val="10"/>
        <color theme="1"/>
        <rFont val="Times New Roman"/>
        <family val="1"/>
      </rPr>
      <t>et al</t>
    </r>
    <r>
      <rPr>
        <sz val="10"/>
        <color theme="1"/>
        <rFont val="Times New Roman"/>
        <family val="1"/>
      </rPr>
      <t xml:space="preserve">. 2001; Latypov </t>
    </r>
    <r>
      <rPr>
        <i/>
        <sz val="10"/>
        <color theme="1"/>
        <rFont val="Times New Roman"/>
        <family val="1"/>
      </rPr>
      <t>et al.</t>
    </r>
    <r>
      <rPr>
        <sz val="10"/>
        <color theme="1"/>
        <rFont val="Times New Roman"/>
        <family val="1"/>
      </rPr>
      <t xml:space="preserve"> 2011</t>
    </r>
  </si>
  <si>
    <t>Gaal 1980; Makinen &amp; Makkonen 2004</t>
  </si>
  <si>
    <r>
      <t xml:space="preserve">Alapieti &amp; Lahtinen 1986; Iljina &amp; Hanski 2005; Maier </t>
    </r>
    <r>
      <rPr>
        <i/>
        <sz val="10"/>
        <color theme="1"/>
        <rFont val="Times New Roman"/>
        <family val="1"/>
      </rPr>
      <t>et al.</t>
    </r>
    <r>
      <rPr>
        <sz val="10"/>
        <color theme="1"/>
        <rFont val="Times New Roman"/>
        <family val="1"/>
      </rPr>
      <t xml:space="preserve"> 2015</t>
    </r>
  </si>
  <si>
    <r>
      <t xml:space="preserve">Ramo 1986; Nironen </t>
    </r>
    <r>
      <rPr>
        <i/>
        <sz val="10"/>
        <color theme="1"/>
        <rFont val="Times New Roman"/>
        <family val="1"/>
      </rPr>
      <t>et al</t>
    </r>
    <r>
      <rPr>
        <sz val="10"/>
        <color theme="1"/>
        <rFont val="Times New Roman"/>
        <family val="1"/>
      </rPr>
      <t xml:space="preserve">. 2000; Lehtinen </t>
    </r>
    <r>
      <rPr>
        <i/>
        <sz val="10"/>
        <color theme="1"/>
        <rFont val="Times New Roman"/>
        <family val="1"/>
      </rPr>
      <t>et al.</t>
    </r>
    <r>
      <rPr>
        <sz val="10"/>
        <color theme="1"/>
        <rFont val="Times New Roman"/>
        <family val="1"/>
      </rPr>
      <t xml:space="preserve"> 2005</t>
    </r>
  </si>
  <si>
    <r>
      <t xml:space="preserve">Peltonen 2005; Nironen </t>
    </r>
    <r>
      <rPr>
        <i/>
        <sz val="10"/>
        <color theme="1"/>
        <rFont val="Times New Roman"/>
        <family val="1"/>
      </rPr>
      <t>et al.</t>
    </r>
    <r>
      <rPr>
        <sz val="10"/>
        <color theme="1"/>
        <rFont val="Times New Roman"/>
        <family val="1"/>
      </rPr>
      <t xml:space="preserve"> 2006</t>
    </r>
  </si>
  <si>
    <r>
      <t xml:space="preserve">Cheng </t>
    </r>
    <r>
      <rPr>
        <i/>
        <sz val="10"/>
        <color theme="1"/>
        <rFont val="Times New Roman"/>
        <family val="1"/>
      </rPr>
      <t>et al.</t>
    </r>
    <r>
      <rPr>
        <sz val="10"/>
        <color theme="1"/>
        <rFont val="Times New Roman"/>
        <family val="1"/>
      </rPr>
      <t xml:space="preserve"> 2015</t>
    </r>
  </si>
  <si>
    <r>
      <t xml:space="preserve">Huhtelin </t>
    </r>
    <r>
      <rPr>
        <i/>
        <sz val="10"/>
        <color theme="1"/>
        <rFont val="Times New Roman"/>
        <family val="1"/>
      </rPr>
      <t>et al.</t>
    </r>
    <r>
      <rPr>
        <sz val="10"/>
        <color theme="1"/>
        <rFont val="Times New Roman"/>
        <family val="1"/>
      </rPr>
      <t xml:space="preserve"> 1989; Iljina &amp; Hanski 2005; Makkonen 2015</t>
    </r>
  </si>
  <si>
    <r>
      <t xml:space="preserve">Lahti </t>
    </r>
    <r>
      <rPr>
        <i/>
        <sz val="10"/>
        <color theme="1"/>
        <rFont val="Times New Roman"/>
        <family val="1"/>
      </rPr>
      <t>et al.</t>
    </r>
    <r>
      <rPr>
        <sz val="10"/>
        <color theme="1"/>
        <rFont val="Times New Roman"/>
        <family val="1"/>
      </rPr>
      <t xml:space="preserve"> 2018; Mäkisalo 2019</t>
    </r>
  </si>
  <si>
    <r>
      <t xml:space="preserve">Grundström 1985; Puustinen </t>
    </r>
    <r>
      <rPr>
        <i/>
        <sz val="10"/>
        <color theme="1"/>
        <rFont val="Times New Roman"/>
        <family val="1"/>
      </rPr>
      <t>et al.</t>
    </r>
    <r>
      <rPr>
        <sz val="10"/>
        <color theme="1"/>
        <rFont val="Times New Roman"/>
        <family val="1"/>
      </rPr>
      <t xml:space="preserve"> 1995; Peltonen 2005</t>
    </r>
  </si>
  <si>
    <t>Tsohkoaivi(-Kelottijärvi)</t>
  </si>
  <si>
    <r>
      <t xml:space="preserve">Konnunaho </t>
    </r>
    <r>
      <rPr>
        <i/>
        <sz val="10"/>
        <color theme="1"/>
        <rFont val="Times New Roman"/>
        <family val="1"/>
      </rPr>
      <t>et al.</t>
    </r>
    <r>
      <rPr>
        <sz val="10"/>
        <color theme="1"/>
        <rFont val="Times New Roman"/>
        <family val="1"/>
      </rPr>
      <t xml:space="preserve"> 2018</t>
    </r>
  </si>
  <si>
    <r>
      <t xml:space="preserve">Barkov </t>
    </r>
    <r>
      <rPr>
        <i/>
        <sz val="10"/>
        <color theme="1"/>
        <rFont val="Times New Roman"/>
        <family val="1"/>
      </rPr>
      <t>et al</t>
    </r>
    <r>
      <rPr>
        <sz val="10"/>
        <color theme="1"/>
        <rFont val="Times New Roman"/>
        <family val="1"/>
      </rPr>
      <t xml:space="preserve">. 1997; Bayanova </t>
    </r>
    <r>
      <rPr>
        <i/>
        <sz val="10"/>
        <color theme="1"/>
        <rFont val="Times New Roman"/>
        <family val="1"/>
      </rPr>
      <t>et al</t>
    </r>
    <r>
      <rPr>
        <sz val="10"/>
        <color theme="1"/>
        <rFont val="Times New Roman"/>
        <family val="1"/>
      </rPr>
      <t>. 2009; Egorova &amp; Latypov 2012</t>
    </r>
  </si>
  <si>
    <t>ogb → prd →  tc →  an</t>
  </si>
  <si>
    <t>plg → olv → cpx → ox → am</t>
  </si>
  <si>
    <t>70-30</t>
  </si>
  <si>
    <t>77-60</t>
  </si>
  <si>
    <t>60-35</t>
  </si>
  <si>
    <t>px, gb, tc</t>
  </si>
  <si>
    <t>Ouellet 2018; Maier 2021</t>
  </si>
  <si>
    <r>
      <t xml:space="preserve">Augé </t>
    </r>
    <r>
      <rPr>
        <i/>
        <sz val="10"/>
        <color theme="1"/>
        <rFont val="Times New Roman"/>
        <family val="1"/>
      </rPr>
      <t>et al.</t>
    </r>
    <r>
      <rPr>
        <sz val="10"/>
        <color theme="1"/>
        <rFont val="Times New Roman"/>
        <family val="1"/>
      </rPr>
      <t xml:space="preserve"> 2005; Efimov </t>
    </r>
    <r>
      <rPr>
        <i/>
        <sz val="10"/>
        <color theme="1"/>
        <rFont val="Times New Roman"/>
        <family val="1"/>
      </rPr>
      <t>et al.</t>
    </r>
    <r>
      <rPr>
        <sz val="10"/>
        <color theme="1"/>
        <rFont val="Times New Roman"/>
        <family val="1"/>
      </rPr>
      <t xml:space="preserve"> 2010</t>
    </r>
  </si>
  <si>
    <r>
      <t xml:space="preserve">Alapieti </t>
    </r>
    <r>
      <rPr>
        <i/>
        <sz val="10"/>
        <color theme="1"/>
        <rFont val="Times New Roman"/>
        <family val="1"/>
      </rPr>
      <t>et al.</t>
    </r>
    <r>
      <rPr>
        <sz val="10"/>
        <color theme="1"/>
        <rFont val="Times New Roman"/>
        <family val="1"/>
      </rPr>
      <t xml:space="preserve"> 1990; Schissel </t>
    </r>
    <r>
      <rPr>
        <i/>
        <sz val="10"/>
        <color theme="1"/>
        <rFont val="Times New Roman"/>
        <family val="1"/>
      </rPr>
      <t>et al.</t>
    </r>
    <r>
      <rPr>
        <sz val="10"/>
        <color theme="1"/>
        <rFont val="Times New Roman"/>
        <family val="1"/>
      </rPr>
      <t xml:space="preserve"> 2002; Dubrovsky &amp; Rundqvist 2009; Groshev </t>
    </r>
    <r>
      <rPr>
        <i/>
        <sz val="10"/>
        <color theme="1"/>
        <rFont val="Times New Roman"/>
        <family val="1"/>
      </rPr>
      <t>et al.</t>
    </r>
    <r>
      <rPr>
        <sz val="10"/>
        <color theme="1"/>
        <rFont val="Times New Roman"/>
        <family val="1"/>
      </rPr>
      <t xml:space="preserve"> 2019</t>
    </r>
  </si>
  <si>
    <r>
      <t xml:space="preserve">Augé </t>
    </r>
    <r>
      <rPr>
        <i/>
        <sz val="10"/>
        <color theme="1"/>
        <rFont val="Times New Roman"/>
        <family val="1"/>
      </rPr>
      <t>et al.</t>
    </r>
    <r>
      <rPr>
        <sz val="10"/>
        <color theme="1"/>
        <rFont val="Times New Roman"/>
        <family val="1"/>
      </rPr>
      <t xml:space="preserve"> 2005</t>
    </r>
  </si>
  <si>
    <r>
      <t xml:space="preserve">Stepanov </t>
    </r>
    <r>
      <rPr>
        <i/>
        <sz val="10"/>
        <color theme="1"/>
        <rFont val="Times New Roman"/>
        <family val="1"/>
      </rPr>
      <t>et al.</t>
    </r>
    <r>
      <rPr>
        <sz val="10"/>
        <color theme="1"/>
        <rFont val="Times New Roman"/>
        <family val="1"/>
      </rPr>
      <t xml:space="preserve"> 2007; Khomich &amp; Boriskina 2011; Buchko </t>
    </r>
    <r>
      <rPr>
        <i/>
        <sz val="10"/>
        <color theme="1"/>
        <rFont val="Times New Roman"/>
        <family val="1"/>
      </rPr>
      <t>et al.</t>
    </r>
    <r>
      <rPr>
        <sz val="10"/>
        <color theme="1"/>
        <rFont val="Times New Roman"/>
        <family val="1"/>
      </rPr>
      <t xml:space="preserve"> 2012; 2018; Melnikov </t>
    </r>
    <r>
      <rPr>
        <i/>
        <sz val="10"/>
        <color theme="1"/>
        <rFont val="Times New Roman"/>
        <family val="1"/>
      </rPr>
      <t>et al.</t>
    </r>
    <r>
      <rPr>
        <sz val="10"/>
        <color theme="1"/>
        <rFont val="Times New Roman"/>
        <family val="1"/>
      </rPr>
      <t xml:space="preserve"> 2017</t>
    </r>
  </si>
  <si>
    <r>
      <t xml:space="preserve">Alapieti </t>
    </r>
    <r>
      <rPr>
        <i/>
        <sz val="10"/>
        <color theme="1"/>
        <rFont val="Times New Roman"/>
        <family val="1"/>
      </rPr>
      <t>et al.</t>
    </r>
    <r>
      <rPr>
        <sz val="10"/>
        <color theme="1"/>
        <rFont val="Times New Roman"/>
        <family val="1"/>
      </rPr>
      <t xml:space="preserve"> 1990; Latypov </t>
    </r>
    <r>
      <rPr>
        <i/>
        <sz val="10"/>
        <color theme="1"/>
        <rFont val="Times New Roman"/>
        <family val="1"/>
      </rPr>
      <t>et al.</t>
    </r>
    <r>
      <rPr>
        <sz val="10"/>
        <color theme="1"/>
        <rFont val="Times New Roman"/>
        <family val="1"/>
      </rPr>
      <t xml:space="preserve"> 2001; Schissel </t>
    </r>
    <r>
      <rPr>
        <i/>
        <sz val="10"/>
        <color theme="1"/>
        <rFont val="Times New Roman"/>
        <family val="1"/>
      </rPr>
      <t>et al</t>
    </r>
    <r>
      <rPr>
        <sz val="10"/>
        <color theme="1"/>
        <rFont val="Times New Roman"/>
        <family val="1"/>
      </rPr>
      <t>. 2002</t>
    </r>
  </si>
  <si>
    <r>
      <t xml:space="preserve">Gertner </t>
    </r>
    <r>
      <rPr>
        <i/>
        <sz val="10"/>
        <color theme="1"/>
        <rFont val="Times New Roman"/>
        <family val="1"/>
      </rPr>
      <t>et al.</t>
    </r>
    <r>
      <rPr>
        <sz val="10"/>
        <color theme="1"/>
        <rFont val="Times New Roman"/>
        <family val="1"/>
      </rPr>
      <t xml:space="preserve"> 2009; Starostin &amp; Sorokhtin 2011; Polyakov </t>
    </r>
    <r>
      <rPr>
        <i/>
        <sz val="10"/>
        <color theme="1"/>
        <rFont val="Times New Roman"/>
        <family val="1"/>
      </rPr>
      <t>et al.</t>
    </r>
    <r>
      <rPr>
        <sz val="10"/>
        <color theme="1"/>
        <rFont val="Times New Roman"/>
        <family val="1"/>
      </rPr>
      <t xml:space="preserve"> 2013; Barkov </t>
    </r>
    <r>
      <rPr>
        <i/>
        <sz val="10"/>
        <color theme="1"/>
        <rFont val="Times New Roman"/>
        <family val="1"/>
      </rPr>
      <t>et al.</t>
    </r>
    <r>
      <rPr>
        <sz val="10"/>
        <color theme="1"/>
        <rFont val="Times New Roman"/>
        <family val="1"/>
      </rPr>
      <t xml:space="preserve"> 2017</t>
    </r>
  </si>
  <si>
    <r>
      <t xml:space="preserve">Slabunov </t>
    </r>
    <r>
      <rPr>
        <i/>
        <sz val="10"/>
        <color theme="1"/>
        <rFont val="Times New Roman"/>
        <family val="1"/>
      </rPr>
      <t>et al.</t>
    </r>
    <r>
      <rPr>
        <sz val="10"/>
        <color theme="1"/>
        <rFont val="Times New Roman"/>
        <family val="1"/>
      </rPr>
      <t xml:space="preserve"> 2006; Khodorevskaya &amp; Varlamov 2018</t>
    </r>
  </si>
  <si>
    <r>
      <t xml:space="preserve">Lazarenkov &amp; Malitch 1992; Cabri &amp; Laflamme 1997; Shcheka </t>
    </r>
    <r>
      <rPr>
        <i/>
        <sz val="10"/>
        <color theme="1"/>
        <rFont val="Times New Roman"/>
        <family val="1"/>
      </rPr>
      <t>et al.</t>
    </r>
    <r>
      <rPr>
        <sz val="10"/>
        <color theme="1"/>
        <rFont val="Times New Roman"/>
        <family val="1"/>
      </rPr>
      <t xml:space="preserve"> 2004; Malitch </t>
    </r>
    <r>
      <rPr>
        <i/>
        <sz val="10"/>
        <color theme="1"/>
        <rFont val="Times New Roman"/>
        <family val="1"/>
      </rPr>
      <t>et al.</t>
    </r>
    <r>
      <rPr>
        <sz val="10"/>
        <color theme="1"/>
        <rFont val="Times New Roman"/>
        <family val="1"/>
      </rPr>
      <t xml:space="preserve"> 2020</t>
    </r>
  </si>
  <si>
    <r>
      <t xml:space="preserve">Glebovitsky </t>
    </r>
    <r>
      <rPr>
        <i/>
        <sz val="10"/>
        <color theme="1"/>
        <rFont val="Times New Roman"/>
        <family val="1"/>
      </rPr>
      <t>et al.</t>
    </r>
    <r>
      <rPr>
        <sz val="10"/>
        <color theme="1"/>
        <rFont val="Times New Roman"/>
        <family val="1"/>
      </rPr>
      <t xml:space="preserve"> 2001; Barkov </t>
    </r>
    <r>
      <rPr>
        <i/>
        <sz val="10"/>
        <color theme="1"/>
        <rFont val="Times New Roman"/>
        <family val="1"/>
      </rPr>
      <t>et al.</t>
    </r>
    <r>
      <rPr>
        <sz val="10"/>
        <color theme="1"/>
        <rFont val="Times New Roman"/>
        <family val="1"/>
      </rPr>
      <t xml:space="preserve"> 2001; Latypov </t>
    </r>
    <r>
      <rPr>
        <i/>
        <sz val="10"/>
        <color theme="1"/>
        <rFont val="Times New Roman"/>
        <family val="1"/>
      </rPr>
      <t>et al.</t>
    </r>
    <r>
      <rPr>
        <sz val="10"/>
        <color theme="1"/>
        <rFont val="Times New Roman"/>
        <family val="1"/>
      </rPr>
      <t xml:space="preserve"> 2008; Semonov </t>
    </r>
    <r>
      <rPr>
        <i/>
        <sz val="10"/>
        <color theme="1"/>
        <rFont val="Times New Roman"/>
        <family val="1"/>
      </rPr>
      <t>et al.</t>
    </r>
    <r>
      <rPr>
        <sz val="10"/>
        <color theme="1"/>
        <rFont val="Times New Roman"/>
        <family val="1"/>
      </rPr>
      <t xml:space="preserve"> 2017</t>
    </r>
  </si>
  <si>
    <r>
      <t xml:space="preserve">Sharkov </t>
    </r>
    <r>
      <rPr>
        <i/>
        <sz val="10"/>
        <color theme="1"/>
        <rFont val="Times New Roman"/>
        <family val="1"/>
      </rPr>
      <t>et al.</t>
    </r>
    <r>
      <rPr>
        <sz val="10"/>
        <color theme="1"/>
        <rFont val="Times New Roman"/>
        <family val="1"/>
      </rPr>
      <t xml:space="preserve"> 2006; Bayanova </t>
    </r>
    <r>
      <rPr>
        <i/>
        <sz val="10"/>
        <color theme="1"/>
        <rFont val="Times New Roman"/>
        <family val="1"/>
      </rPr>
      <t xml:space="preserve">et al. </t>
    </r>
    <r>
      <rPr>
        <sz val="10"/>
        <color theme="1"/>
        <rFont val="Times New Roman"/>
        <family val="1"/>
      </rPr>
      <t xml:space="preserve">2010; Nerovich </t>
    </r>
    <r>
      <rPr>
        <i/>
        <sz val="10"/>
        <color theme="1"/>
        <rFont val="Times New Roman"/>
        <family val="1"/>
      </rPr>
      <t xml:space="preserve">et al. </t>
    </r>
    <r>
      <rPr>
        <sz val="10"/>
        <color theme="1"/>
        <rFont val="Times New Roman"/>
        <family val="1"/>
      </rPr>
      <t xml:space="preserve">2014; Chashchin </t>
    </r>
    <r>
      <rPr>
        <i/>
        <sz val="10"/>
        <color theme="1"/>
        <rFont val="Times New Roman"/>
        <family val="1"/>
      </rPr>
      <t>et al.</t>
    </r>
    <r>
      <rPr>
        <sz val="10"/>
        <color theme="1"/>
        <rFont val="Times New Roman"/>
        <family val="1"/>
      </rPr>
      <t xml:space="preserve"> 2020</t>
    </r>
  </si>
  <si>
    <r>
      <rPr>
        <b/>
        <sz val="10"/>
        <color theme="1"/>
        <rFont val="Times New Roman"/>
        <family val="1"/>
      </rPr>
      <t xml:space="preserve">Reference list: </t>
    </r>
    <r>
      <rPr>
        <sz val="10"/>
        <color theme="1"/>
        <rFont val="Times New Roman"/>
        <family val="1"/>
      </rPr>
      <t>We have compiled 'key' and 'recent' references of the intrusions listed in Tab. 1.</t>
    </r>
  </si>
  <si>
    <t>Hrominchuk 2005; Price et al. 2010; Holwell et al. 2014</t>
  </si>
  <si>
    <t>Zhao &amp; Zhou 2009; Wang et al. 2016</t>
  </si>
  <si>
    <t>Zhou et al. 2002; Wang &amp; Wang 2020; Zhang et al. 2020</t>
  </si>
  <si>
    <t>Liu et al. 2017</t>
  </si>
  <si>
    <t>Zhou et al. 2005; Pang et al. 2009; Zhang et al. 2009; Song et al. 2013</t>
  </si>
  <si>
    <t>Zhang et al. 2011</t>
  </si>
  <si>
    <t>Liu et al. 2015; Teng et al. 2018</t>
  </si>
  <si>
    <t>Wang et al. 2005</t>
  </si>
  <si>
    <t>Peltonen 2005; Nironen et al. 2006</t>
  </si>
  <si>
    <t>Peltonen &amp; Elo 1999; Nironen et al. 2006</t>
  </si>
  <si>
    <t>Grundström 1985; Puustinen et al. 1995; Peltonen 2005</t>
  </si>
  <si>
    <t>Huhtelin et al. 1989; Iljina &amp; Hanski 2005; Makkonen 2015</t>
  </si>
  <si>
    <t>Lahti et al. 2018; Mäkisalo 2019</t>
  </si>
  <si>
    <t>Alapieti &amp; Lahtinen 1986; Iljina &amp; Hanski 2005; Maier et al. 2015</t>
  </si>
  <si>
    <t>Konnunaho et al. 2018</t>
  </si>
  <si>
    <t>Nilsson et al. 2010; Aarestrup et al. 2020</t>
  </si>
  <si>
    <t>Ferguson 1964; Marks &amp; Markl 2001; 2015; Upton 2013, Thrane et al. 2014</t>
  </si>
  <si>
    <t>Brown &amp; Farmer 1971; Bernstein et al. 1998; Tegner et al.  1998</t>
  </si>
  <si>
    <t>Tegner et al. 1992; Nevle 1994; Bird et al. 1995; Bernstein et al. 1996</t>
  </si>
  <si>
    <t>Arnason et al. 1997a/b; Tegner et al. 1998</t>
  </si>
  <si>
    <t>Rytsk et al. 2007; Chistyakov &amp; Latypov 2015; Kislov et al. 2020</t>
  </si>
  <si>
    <t>Augé et al. 2005; Efimov et al. 2010</t>
  </si>
  <si>
    <t>Alapieti et al. 1990; Schissel et al. 2002; Dubrovsky &amp; Rundqvist 2009; Groshev et al. 2019</t>
  </si>
  <si>
    <t>Gertner et al. 2009; Starostin &amp; Sorokhtin 2011; Polyakov et al. 2013; Barkov et al. 2017</t>
  </si>
  <si>
    <t>Slabunov et al. 2006; Khodorevskaya &amp; Varlamov 2018</t>
  </si>
  <si>
    <t>Lazarenkov &amp; Malitch 1992; Cabri &amp; Laflamme 1997; Shcheka et al. 2004; Malitch et al. 2020</t>
  </si>
  <si>
    <t>Stepanov et al. 2007; Khomich &amp; Boriskina 2011; Buchko et al. 2012; 2018; Melnikov et al. 2017</t>
  </si>
  <si>
    <t>Glebovitsky et al. 2001; Barkov et al. 2001; Latypov et al. 2008; Semonov et al. 2017</t>
  </si>
  <si>
    <t>Alapieti et al. 1990; Latypov et al. 2001; Schissel et al. 2002</t>
  </si>
  <si>
    <t>Sharkov et al. 2006; Bayanova et al. 2010; Nerovich et al. 2014; Chashchin et al. 2020</t>
  </si>
  <si>
    <t>Luyt 1976; Reynolds 1984; Thomas et al. 1990; Johnston et al. 2001</t>
  </si>
  <si>
    <t>Lightfoot &amp; Naldret, 1983; Cawthorn et al. 1988; Maier et al. 2002; Cawthorn &amp; Kruger 2004</t>
  </si>
  <si>
    <t>Maier &amp; Passaportis 2004; Gumsley et al. 2015</t>
  </si>
  <si>
    <t xml:space="preserve">Ortlepp 1959; Maier et al. 2003; Maré et al. 2006 </t>
  </si>
  <si>
    <t>Gauert et al. 1995; de Waal et al., 2001; Maier et al. 2018</t>
  </si>
  <si>
    <t>Hammerbeck 1982; Hegner et al. 1984; Anhaeusse, 2006; Gumsley et al. 2015</t>
  </si>
  <si>
    <t>Rao &amp; Ripley 1983; Theriault et al. 2000; Hoaglund 2010</t>
  </si>
  <si>
    <t>Horn &amp; Mogk 1991; Horn et al. 1992; Sarkar et al. 2009</t>
  </si>
  <si>
    <t>Hogan &amp; Sinha 1989; Wiebe 1993; 1997; Waight et al. 2001</t>
  </si>
  <si>
    <t>Alkaline layered intrusion*</t>
  </si>
  <si>
    <t>MUM</t>
  </si>
  <si>
    <t>Unspecified mafic-ultramafic intrusion</t>
  </si>
  <si>
    <t>Anikina, E. V, &amp; Malitch, K.N. (2014) The Nizhny Tagil and Volkovsky massifs of the Uralian Platinum Belt , and related deposits.</t>
  </si>
  <si>
    <t>Armstrong, R.A. (1988) A report on a geochronological study on the Grootfontein Mafic Body.</t>
  </si>
  <si>
    <t>Barrie, C.T., &amp; Naldrett, A.J. (1989) Geology and tectonic setting of the Montcalm Gabbroic Complex and Ni-Cu deposit ,.</t>
  </si>
  <si>
    <t>Berg, J.H. (1974) Mineral assemblages in the contact aureole of the Hettasch Intrusion: PT Estimates.</t>
  </si>
  <si>
    <t>Bradshaw, C. (1988) A petrographic, structural and geochemical study of the alkaline igneous rocks of the Motzfeldt Centre, South Greenland. Durham University.</t>
  </si>
  <si>
    <t>Coleman, R.G., Ghent, E.D., &amp; Fleck, R.J. (1977) Jabal Shaʼiʻ Gabbro in Southwest Saudi Arabia. Directorate General of Mineral Resources.</t>
  </si>
  <si>
    <t>Cuba, N. (2007) Geochemical and Mineralogical Analysis of Magma Interaction Within the Vinalhaven Mafic and Silicic Layered Intrusion, Vinalhaven Island, Maine. Amherst College.</t>
  </si>
  <si>
    <t>Dasti, I.R. (2014) The Geochemistry and Petrogenesis of the Ni-Cu-PGE Shakespeare Deposit, Ontario, Canada, 121.</t>
  </si>
  <si>
    <t>Ecke, N.S. (2004) Evolution of mafic rock-types of the Kolvitsa Complex , Kola Peninsula ( Russia ): Implications for the metamorphic evolution of the Kolvitsa Belt and characterisation of related fluid-rock interactions.</t>
  </si>
  <si>
    <t>Ferguson, J. (1964) Geology of the Ilímaussaq alkaline intrusion, South Greenland: description of map and structure; Gr/onlands geologiske unders/ogelse. Reitzel.</t>
  </si>
  <si>
    <t>Ferreira Filho, C.F., Cunha, J.C., Cunha, E.M., &amp; Canela, J.H.C. (2013) Deposito d Niquel-Cobre Sulfetado de Santa Rita.</t>
  </si>
  <si>
    <t>Ghebre, W.M. (2010) Geology and mineralization of Bikilal phosphate deposit , western Ethiopia, implication and outline of gabbro intrusion to east Africa zone ., 26–28.</t>
  </si>
  <si>
    <t>Goode, A.D.T. (2002) The Western Musgrave Block — Australia. Data Metallogenica, District Overview, 42 p.</t>
  </si>
  <si>
    <t>Hammerbeck, E.C.I. (1982) The geology of the Usuhwana Complex and associated formations, South-eastern Transvaal.</t>
  </si>
  <si>
    <t>Heino, T. (1997) Leppävirta, Särkiniemi. Nikkeliesiintymän mine raalivarantoarvio. Geological Survey of Finland. archive report.</t>
  </si>
  <si>
    <t>Hoatson, D.M., &amp; Blake, D.H. (2000) Geology and economic potential of the Palaeoproterozoic layered mafic-ultramafic intrusions in the East Kimberley , Western Australia, 0–317 p.</t>
  </si>
  <si>
    <t>Hornsey, R. (2020) Emplacement of the Bushveld Magmatic Province - Evidence and controls from three footwall satellite sills.</t>
  </si>
  <si>
    <t>Houlé, M.G., LaFleche, M.R., Hebert, R., Beaudoin, G., &amp; Goutier, J. (2002) PGE mineralization in the Archean Menarik Igneous Complex, James Bay, Québec, Canada.</t>
  </si>
  <si>
    <t>Hrominchuk, J.L. (2005) Geology, stratigraphy, mineralogy, geochemistry, petrogenesis, and platinum group element-copper-nickel mineralization in the River Valley intrusion, Sudbury area, Ontario, Canada.</t>
  </si>
  <si>
    <t>Huhtelin, T.A., Lahtinen, J.J., Alapieti, T.T., Korvuo, E., &amp; Sotka, P. (1989) The Narkaus intrusion and related PGE and sulphide mineralizations.</t>
  </si>
  <si>
    <t>Johnston, S.T., Armstrong, R.A., Heaman, L.M., Mccourt, S., Mitche, A., Bisnath, A., &amp; Arima, M. (2001) Preliminary U-Pb geochronology of the Tugela terrane , Natal belt , eastern South Africa younger orogenic belts , and against the margins of present day continental blocks . The point ( Fig . 1 ). The belt is truncated to the east against the Indian Ocean, 40–58.</t>
  </si>
  <si>
    <t>Jones, A.P. (1980) The petrology and structure of the Motzfeldt centre, Igaliko, south Greenland. Durham University.</t>
  </si>
  <si>
    <t>Kislov, E.V., Kamenetsky, V.S., Malyshev, A.V., &amp; Vanteev, V.V. (2020) Concentrically-Zoned Mafic-Ultramafic Marinkin Massif, Middle Vitim Highland, Baikal Region, Russia: Inclusions in Chrome Spinel—Key to Mineral Formation Processes, 111–118.</t>
  </si>
  <si>
    <t>Klewin, K.W. (1988) The petrology and geochemistry of the Keweenawan Potato River Intrusion, Northern Wisconsin.</t>
  </si>
  <si>
    <t>Kuzmich, B.N. (2016) Petrogenesis of the ferrogabbroic intrusions and associated Fe-Ti-V-P mineralization within the McFaulds Greenstone belt, Superior Province, Canada.</t>
  </si>
  <si>
    <t>Lamberg, P. (2005) From genetic concepts to practice: lithogeochemical identification of Ni-Cu mineralised intrusions and localisation of the ore Vol. 402. Geological survey of Finland.</t>
  </si>
  <si>
    <t>Langa, W.M. (2019) The petrology and economic potential of mafic-ultramafic intrusions west of the Kunene Anorthosite Complex, SW Angola.</t>
  </si>
  <si>
    <t>Laukamp, C. (2006) Structural and Fluid System Evolution in the Otavi Mountainland (Namibia) and its Significance for the Genesis of Sulphide and Nonsulphide Mineralisation Structural and Fluid System Evolution in the Otavi.</t>
  </si>
  <si>
    <t>Lehtinen, M., Nurmi, P.A., &amp; Ramo, O.T. (2005) Precambrian Geology of Finland. Elsevier.</t>
  </si>
  <si>
    <t>Maier, W.D., &amp; Passaportis, L. (2004) The Petrogenesis and Magmatic Sulfide Potential of the Thole Sills and the Usushwana Complex, South Africa-Swaziland Geoscience Africa.</t>
  </si>
  <si>
    <t>Mäkisalo, A.J. (2019) Geological characterization of anorthositic rocks in the Otanmaki intrusion, Central Finland: Constraints on magma evolution and Fe-Ti-V oxide ore genesis.</t>
  </si>
  <si>
    <t>Martel, E., Sandeman, H.A., &amp; Nicholson, J. (2004) Geology and deformation history around the Ferguson Lake Ni-Cu-PGE deposit , Yathkyed greenstone belt , western Churchill Province , Nunavut.</t>
  </si>
  <si>
    <t>Mazur, R.J., &amp; Osmani, I.A. (2002) Lansdowne House Property, Bartman Lake Area, Northwestern Ontario for Aurora Platinum Corp, 45 p.</t>
  </si>
  <si>
    <t>Miller, J.D. (1999) Geochemical evaluation of platinum group element (PGE) mineralization in the Sonju Lake intrusion, Finland, Minnesota. Minnesota Geological Survey, University of Minnesota.</t>
  </si>
  <si>
    <t>Moore, A.C. (1970) The geology of the Gosse Pile ultramafic intrusion and of the surrounding granulites, Tomkinson Ranges, Central Australia.</t>
  </si>
  <si>
    <t>Morse, S.A. (1969) The Kiglapait layered intrusion, labrador Vol. 112. Geological Society of America.</t>
  </si>
  <si>
    <t>Munoz Taborda, C.M. (2010) Distribution of platinum-group elements in the Ebay claim, central part of the Bell River Complex, Matagami, Quebec. Université du Québec à Chicoutimi.</t>
  </si>
  <si>
    <t>Munoz Taborda, C.M. (2010) Distribution of platinum-group elements in the Ebay Claim, central part of the Bell River Complex, Matagami, Quebec.</t>
  </si>
  <si>
    <t>Naldrett, A.J. (2004) Magmatic Sulfide Deposits: Geology, Geochemistry and Exploration. Springer Science &amp; Business Media.</t>
  </si>
  <si>
    <t>Nevle, R.J. (1994) Hydrothermal processes in gabbros during continental breakup, the Kap Edvard Holm Complex, East Greenland: Unpublished Ph. D. dissertation, Stanford, California, Stanford University.</t>
  </si>
  <si>
    <t>Nkomo, N. (2020) The nature of geochemical anomalies associated with the PGE mineralization in the Stella layered intrusion, North West province, South Africa.</t>
  </si>
  <si>
    <t>North, 21st (2014) The Fiskenaesset PGE prospect: unexplored PGE mineralisation within ultramafic rocks of the Fiskenaesset Gabbro-Anorthosite Complex.</t>
  </si>
  <si>
    <t>Ouellet, R. (2018) Rapport des Travaux 2017-2018 sur la proriete Lac Fabien 31 P/16, Le Groupe des Cinq p.</t>
  </si>
  <si>
    <t>Padilla, A.J. (2015) Elemental and isotopic geochemistry of crystal-melt systems: elucidating the construction and evolution of silicic magmas in the shallow crust, using examples from southeast Iceland and southwest USA. Vanderbilt University.</t>
  </si>
  <si>
    <t>Puustinen, K., Saltikoff, B., &amp; Tontti, M. (1995) Distribution and metallogenic types of nickel deposits in Finland. Geological Survey of Finland.</t>
  </si>
  <si>
    <t>Robins, B., Gading, M., Yurdakul, M., &amp; Aitcheson, S.J. (1991) The origin of macrorhythmic units in the Lower Zone of the Lille Kufjord intrusion , northern Norway The origin of macrorhythmic units in the Lower Zone of the Lille Kufjord Intrusion , northern Norway, 13–50.</t>
  </si>
  <si>
    <t>Ruddock, I. (1999) Mineral Occurrences and Exploration Potential of the West Pilbara: 000. Geological Survey of Western Australia.</t>
  </si>
  <si>
    <t>Sanders, T.S. (1999) Mineralization of the Halls Creek Orogen, east Kimberley region, Western Australia Vol. 66. Information Centre, Department of Minerals and Energy.</t>
  </si>
  <si>
    <t>Sheppard, A., Page, R.W., Griffin, T.J., Rassmussen, B., Fletcher, I.R., Tyler, I.M., Kirkland, C.L., Wingate, M.T.D., Hollis, J.A., &amp; Thorne, A.M. (2012) Geochronological and Isotopic Constraints on the Tectonic Setting of the C . 1800 Ma Hart Dolerite and the Kimberley and Speewah Basins , Geochronological and Isotopic Constraints on the Tectonic Setting of the C . 1800 Ma Hart Dolerite and the Kimberley.</t>
  </si>
  <si>
    <t>Subramaniam, A.P. (1377) Mineralogy and petrology of the Sittampundi Complex, Salem District, Madras State, India, 68–70.</t>
  </si>
  <si>
    <t>Sutcliffe, R.H. (1987) The petrology, mineral chemistry and tectonics of Proterozoic rift-related igneous rocks at Lake Nipigon, Ontario.</t>
  </si>
  <si>
    <t>Vaillancourt, C., &amp; Bliss, I. (2007) Report on Diamond Drilling Highbank Lake Property Northern Ontario , Canada.</t>
  </si>
  <si>
    <t>Yang, X.-M., Gilbert, H.P., Corkery, M.T., &amp; Houlé, M.G. (2011) The Mayville mafic–ultramafic intrusion in the Neoarchean Bird River greenstone belt, southeastern Manitoba (part of NTS 52L12): preliminary geochemical investigation and implication for PGE-Ni-Cu-(Cr) mineralization GS-12.</t>
  </si>
  <si>
    <t>Zaccarini, F., Pushkarev, E. V, Fershtater, B.G., Cabella, R., &amp; Garuti, G. (1992) Platinum-Group Element Mineralogy and Geochemistry in Chromitites of the Nurali Mafic-Ultramafic Complex ( Southern Urals , Russia ), 3–6.</t>
  </si>
  <si>
    <t>Zuccarelli, N. (2020) Sulfide textures, geochemistry, and genesis of the Komatiite-Associated Eagle’s Nest Ni-Cu-(PGE) Deposit, McFaulds Lake Greenstone Belt, Superior Province, Ontario, Canada. Laurentian University of Sudbury.</t>
  </si>
  <si>
    <t>Aarestrup, E., Jørgensen, T.R.C., Armitage, P.E.B., Nutman, A.P., Christiansen, O., &amp; Szilas, K. (2020) The Mesoarchean Amikoq Layered Complex of SW Greenland: Part 1. Constraints on the P–T evolution from igneous, metasomatic and metamorphic amphiboles. Mineralogical Magazine, 84, 662–690.</t>
  </si>
  <si>
    <t>Abbott, D., &amp; Ferguson, J. (1965) The Losberg intrusion, Fochville, Transvaal. South African Journal of Geology, 68, 31–52.</t>
  </si>
  <si>
    <t>Abdel Halim, A.H., Helmy, H.M., Abd El-Rahman, Y.M., Shibata, T., El Mahallawi, M.M., Yoshikawa, M., &amp; Arai, S. (2016) Petrology of the Motaghairat mafic-ultramafic complex, Eastern Desert, Egypt: A high-Mg post-collisional extension-related layered intrusion. Journal of Asian Earth Sciences, 116, 164–180.</t>
  </si>
  <si>
    <t>Ackerman, L., Pašava, J., &amp; Erban, V. (2013) Re-Os geochemistry and geochronology of the Ransko gabbro-peridotite massif, Bohemian Massif. Mineralium Deposita, 48, 799–804.</t>
  </si>
  <si>
    <t>Acosta-Góngora, P., Pehrsson, S.J., Sandeman, H.A., Martel, E., &amp; Peterson, T. (2018) The Ferguson Lake deposit: an example of Ni–Cu–Co–PGE mineralization emplaced in a back-arc basin setting? Canadian Journal of Earth Sciences, 55, 958–979.</t>
  </si>
  <si>
    <t>Agata, T. (1994) The Asama igneous complex, central Japan: An ultramafic-mafic layered intrusion in the Mikabu greenstone belt, Sambagawa metamorphic terrain. Lithos, 33, 241–263.</t>
  </si>
  <si>
    <t>Agata, T. (1983) Fractionation in the Oura igneous complex, Maizuru City, central Japan: Development of andesitic magma from tholeiitic liquid. Journal of Mineralogical and Petrological Sciences, 78, 84–104.</t>
  </si>
  <si>
    <t>Agata, T. (1998) Geochemistry of ilmenite from the Asama ultramafic-mafic layered igneous complex, Mikabu greenstone belt, Sambagawa metamorphic terrance, central Japan. Geochemical Journal, 32, 231–241.</t>
  </si>
  <si>
    <t>Agata, T. (1988) Chrome spinels from the Ōura layered igneous complex, central Japan. Lithos, 21, 97–108.</t>
  </si>
  <si>
    <t>Ahmed, A.A. (1991) Ultrabasic and basic intrusions of Um Ginud and Motaghairat area, South Eastern Desert, Egypt. Bulletin Faculty of Science of Assuit University, 20, 183–213.</t>
  </si>
  <si>
    <t>Aït-Djafer, S., Ouzegane, K., Liégeois, J.P., &amp; Kienast, J.R. (2003) An example of post-collisional mafic magmatism: The gabbro-anorthosite layered complex from the Tin Zebane area (western Hoggar, Algeria). Journal of African Earth Sciences, 37, 313–330.</t>
  </si>
  <si>
    <t>Åkerman, C. (n.d.) Nickel exploration in northern Sweden by the Outokumpu Oyj company, 55–61 p. Economic geology research and documentation Vol. 2.</t>
  </si>
  <si>
    <t>Alapieti, T.T., Filén, B.A., Lahtinen, J.J., Lavrov, M.M., Smolkin, V.F., &amp; Voitsekhovsky, S.N. (1990) Early Proterozoic layered intrusions in the northeastern part of the Fennoscandian Shield. Mineralogy and Petrology, 42, 1–22.</t>
  </si>
  <si>
    <t>Alapieti, T.T., Kujanpaa, J., Lahtinen, J.J., &amp; Papunen, H. (1989) The Kemi stratiform chromitite deposit, northern Finland. Economic Geology, 84, 1057–1077.</t>
  </si>
  <si>
    <t>Alapieti, T.T., &amp; Lahtinen, J.J. (1986) Stratigraphy, Petrology, and Platinum-Group Element Mineralization of. Economic Geology, 81, 1126–1136.</t>
  </si>
  <si>
    <t>Allan, C. (1970) The Morven-Cabrach basic intrusion, 6, 53–72.</t>
  </si>
  <si>
    <t>Al-Saleh, A.M. (2017) Enhancement of stream-sediment dispersion trails using r-mode factor analysis: An example from wadi kamal layered complex, nwarabian shield. Geochemistry: Exploration, Environment, Analysis, 17, 345–355.</t>
  </si>
  <si>
    <t>Al-Saleh, A.M. (2016) Assessing the potential of two typical layered complexes from the Arabian Shield for hosting Ni-Cu mineralization through stream sediment geochemistry. Arabian Journal of Geosciences, 9.</t>
  </si>
  <si>
    <t>Amelin, Y.V., Heaman, L.M., &amp; Semenov, V.S. (1995) U-Pb geochronology of layered mafic intrusions in the eastern Baltic Shield: implications for the timing and duration of Paleoproterozoic continental rifting. Precambrian Research, 75, 31–46.</t>
  </si>
  <si>
    <t>Amelin, Y.V., Heaman, L.M., Verchogliad, V.M., &amp; Skobelev, V.M. (1994) Geochronological constraints on the emplacement history of an anorthosite - rapakivi granite suite: U-Pb zircon and baddeleyite study of the Korosten complex, Ukraine. Contributions to Mineralogy and Petrology, 116, 411–419.</t>
  </si>
  <si>
    <t>Amelin, Y.V., Li, C., &amp; Naldrett, A.J. (1999) Geochronology of the Voisey’s Bay intrusion, Labrador, Canada, by precise U-Pb dating of coexisting baddeleyite, zircon, and apatite. Lithos, 47, 33–51.</t>
  </si>
  <si>
    <t>Ames, D.E., Kjarsgaard, I.M., McDonald, A.M., &amp; Good, D.J. (2017) Insights into the extreme PGE enrichment of the W Horizon, Marathon Cu-Pd deposit, Coldwell Alkaline Complex, Canada: Platinum-group mineralogy, compositions and genetic implications. Ore Geology Reviews, 90, 723–747.</t>
  </si>
  <si>
    <t>Andersen, J.C.Ø., Rollinson, G.K., McDonald, I., Tegner, C., &amp; Lesher, C.E. (2017) Platinum-group mineralization at the margin of the Skaergaard intrusion, East Greenland. Mineralium Deposita, 52, 929–942.</t>
  </si>
  <si>
    <t>Angeli, N., Fleet, M.E., Thibault, Y., &amp; Candia, M.A.F. (2001) Metamorphism and PGE-Au content of chromitite from the Ipanema mafic/ultramafic Complex, Minas Gerais, Brazil. Mineralogy and Petrology, 71, 173–194.</t>
  </si>
  <si>
    <t>Angeli, N., Teixeira, W., Heaman, L.M., Moore, M., Fleet, M.E., &amp; Sato, K. (2004) Geochronology of the Ipanema Layered Mafic-Ultramafic Complex, Minas Gerais, Brazil: Evidence of Extension at the Meso-Neoproterozoic Time Boundary. International Geology Review, 46, 730–744.</t>
  </si>
  <si>
    <t>Anhaeusser, C.R. (1985) Archean layered ultramafic complexes in the Barberton Mountain Land, South Africa. Evolution of Archean Supracrustal Sequences, 281–301.</t>
  </si>
  <si>
    <t>Anhaeusser, C.R. (2015) Metasomatized and hybrid rocks associated with a Palaeoarchaean layered ultramafic intrusion on the Johannesburg Dome, South Africa. Journal of African Earth Sciences, 102, 203–217.</t>
  </si>
  <si>
    <t>Anhaeusser, C.R. (2014) Archaean greenstone belts and associated granitic rocks - A review. Journal of African Earth Sciences, 100, 684–732.</t>
  </si>
  <si>
    <t>Anhaeusser, C.R. (2001) The anatomy of an extrusive-intrusive Archaean mafic-ultramafic sequence: The Nelshoogte Schist Belt and Stolzburg Layered Ultramafic Complex, Barberton Greenstone Belt, South Africa. South African Journal of Geology, 104, 167–204.</t>
  </si>
  <si>
    <t>Anhaeusser, C.R. (2006) Ultramafic and mafic intrusions of the Kaapvaal Craton, 281–301 p. Geology of South Africa.</t>
  </si>
  <si>
    <t>Årebäck, H., Wasström, A., &amp; Mattsson, B. (2006) Petrology and geochemistry of the Näsberget layered intrusion, Skellefte district, Northern Sweden. Bulletin of the Geological Society of Finland, Special issue Abstract, 1.</t>
  </si>
  <si>
    <t>Ariskin, A.A., Kislov, E.V., Danyushevsky, L.V., Nikolaev, G.S., Fiorentini, M.L., Gilbert, S., Goemann, K., &amp; Malyshev, A. (2016) Cu–Ni–PGE fertility of the Yoko-Dovyren layered massif (northern Transbaikalia, Russia): thermodynamic modeling of sulfide compositions in low mineralized dunite based on quantitative sulfide mineralogy. Mineralium Deposita, 51, 993–1011.</t>
  </si>
  <si>
    <t>Ariskin, A.A., Konnikov, E.G., Danyushevsky, L.V., Kislov, E.V., Nikolaev, G.S., Orsoev, D.A., Barmina, G.S., &amp; Bychkov, K.A. (2009) The Dovyren intrusive complex: Problems of petrology and Ni sulfide mineralization. Geochemistry International, 47, 425–453.</t>
  </si>
  <si>
    <t>Ariskin, A.A., Kostitsyn, Y.A., Konnikov, E.G., Danyushevsky, L.V., Meffre, S., Nikolaev, G.S., McNeill, A., Kislov, E.V., &amp; Orsoev, D.A. (2013) Geochronology of the Dovyren intrusive complex, northwestern Baikal area, Russia, in the Neoproterozoic. Geochemistry International, 51, 859–875.</t>
  </si>
  <si>
    <t>Armstrong, R.A., &amp; Wilson, A.H. (2000) A SHRIMP U-Pb study of zircons from the layered sequence of the Great Dyke, Zimbabwe, and a granitoid anatectic dyke. Earth and Planetary Science Letters, 180, 1–12.</t>
  </si>
  <si>
    <t>Arnason, J.G., Bird, D.K., Bernstein, S., &amp; Kelemen, P.B. (1997) Gold and platinum-group element mineralization in the Kruuse Fjord gabbro complex, East Greenland. Economic Geology, 92, 490–501.</t>
  </si>
  <si>
    <t>Arnason, J.G., Bird, D.K., Bernstein, S., Rose, N.M., &amp; Manning, C.E. (1997) Petrology and geochemistry of the Kruuse Fjord Gabbro Complex, East Greenland. Geological Magazine, 134, 67–89.</t>
  </si>
  <si>
    <t>Asadpour, M., &amp; Heuss, H. (2019) Investigation internal structure, mineral chemistry and origin of Fe-Ti oxide in Ghazan-Khanik mafic-ultramafic layered intrusion, NW Urmia. Iranian Journal of Crystallography and Mineralogy, 26, 929–944.</t>
  </si>
  <si>
    <t>Ashley, P.M., Craw, D., Mackenzie, D., Rombouts, M., &amp; Reay, A. (2012) Mafic and ultramafic rocks, and platinum mineralisation potential, in the Longwood Range, Southland, New Zealand. New Zealand Journal of Geology and Geophysics, 55, 3–19.</t>
  </si>
  <si>
    <t>Ashwal, L.D. (1992) Pre-Elsonian mafic magmatism in the Nain igneous complex, Labrador: the Bridges layered intrusion. Precambrian Research, 56, 73–87.</t>
  </si>
  <si>
    <t>Augé, T., Genna, A., Legendre, O., Ivanov, K.S., &amp; Volchenko, Y.A. (2005) Primary platinum mineralization in the Nizhny Tagil and Kachkanar Ultramafic Complexes, Urals, Russia: A genetic model for PGE concentration in chromite-rich zones. Economic Geology, 100, 707–732.</t>
  </si>
  <si>
    <t>Augé, T., Joubert, M., &amp; Bailly, L. (2012) Typology of mafic-ultramafic complexes in Hoggar, Algeria: Implications for PGE, chromite and base-metal sulphide mineralisation. Journal of African Earth Sciences, 63, 32–47.</t>
  </si>
  <si>
    <t>Augustin, C.T., &amp; Della Giustina, M.E.S. (2019) Geology and metamorphism of the neoproterozoic Mangabal Complex: An example of NiCu-PGE mineralized intrusion in the Goiás Magmatic Arc, central Brazil. Journal of South American Earth Sciences, 90, 504–519.</t>
  </si>
  <si>
    <t>Azer, M.K., &amp; El-Gharbawy, R.I. (2011) The Neoproterozoic layered mafic-ultramafic intrusion of Gabal Imleih, south Sinai, Egypt: Implications of post-collisional magmatism in the north Arabian-Nubian Shield. Journal of African Earth Sciences, 60, 253–272.</t>
  </si>
  <si>
    <t>Azer, M.K., Gahlan, H.A., Asimow, P.D., &amp; Al-Kahtany, K.M. (2017) The late Neoproterozoic Dahanib mafic-ultramafic intrusion, South eastern Desert, Egypt: Is it an Alaskan-type or a layered intrusion? American Journal of Science, 317, 901–940.</t>
  </si>
  <si>
    <t>Azer, M.K., Obeid, M.A., &amp; Gahlan, H.A. (2016) Late neoproterozoic layered mafic intrusion of arc-affinity in the Arabian-Nubian Shield: A case study from the Shahira layered mafic intrusion, southern Sinai, Egypt. Geologica Acta, 14, 237–259.</t>
  </si>
  <si>
    <t>Bailly, L., Augé, T., Coetzee, A., Trofimov, N., Golubev, A.I., Tkachev, A., &amp; Cherkasov, S. V (2009) New data on the age of the Burakovsky layered intrusion, Karelia. In Doklady Earth Sciences Vol. 426, p. 534. Springer Nature BV.</t>
  </si>
  <si>
    <t>Bailly, L., Augé, T., Trofimov, N., Golubev, A.I., Tkachev, A., Cherkasov, S. V, &amp; Cassard, D. (2011) The mineralization potential of the Burakovsky layered intrusion, Karelia, Russia. The Canadian Mineralogist, 49, 1455–1478.</t>
  </si>
  <si>
    <t>Baker, J.A., Gamble, J.A., &amp; Graham, I.J. (1994) The age, geology, and geochemistry of the Tapuaenuku Igneous Complex, Marlborough, New Zealand. New Zealand Journal of Geology and Geophysics, 37, 249–268.</t>
  </si>
  <si>
    <t>Ballhaus, C.G., &amp; Glikson, A.Y. (1989) Magma mixing and intraplutonic quenching in the Wingellina Hills Intrusion, Giles Complex, central Australia. Journal of Petrology, 30, 1443–1469.</t>
  </si>
  <si>
    <t>Barboni, M., Schoene, B., Ovtcharova, M., Bussy, F., Schaltegger, U., &amp; Gerdes, A. (2013) Timing of incremental pluton construction and magmatic activity in a back-arc setting revealed by ID-TIMS U/Pb and Hf isotopes on complex zircon grains. Chemical Geology, 342, 76–93.</t>
  </si>
  <si>
    <t>Barkov, A.Y., Bindi, L., Tamura, N., Shvedov, G.I., Winkler, B., Stan, C. V, Morgenroth, W., Martin, R.F., Zaccarini, F., &amp; Stanley, C.J. (2019) Ognitite, NiBiTe, a new mineral species, and Co-rich maucherite from the Ognit ultramafic complex, Eastern Sayans, Russia. Mineralogical Magazine, 83, 695–703.</t>
  </si>
  <si>
    <t>Barkov, A.Y., Fedortchouk, Y., Campbell, R.A., &amp; Halkoaho, T.A.A. (2015) Coupled substitutions in PGE-enriched cobaltite: new evidence from the Rio Jacaré layered complex, Bahia state, Brazil. Mineralogical Magazine, 79, 1185–1193.</t>
  </si>
  <si>
    <t>Barkov, A.Y., Halkoaho, T.A.A., Laajoki, K.V.O., Alapieti, T.T., &amp; Peura, R.A. (1997) Ruthenian pyrite and nickeloan malanite from the Imandra layered complex, northwestern Russia. The Canadian Mineralogist, 35, 887–897.</t>
  </si>
  <si>
    <t>Barkov, A.Y., Martin, R.F., Tarkian, M., Poirier, G., &amp; Thibault, Y. (2001) Pd-Ag tellurides from a Cl-rich environment in the Lukkulaisvaara layered intrusion, Northern Russian Karelia. Canadian Mineralogist, 39, 639–653.</t>
  </si>
  <si>
    <t>Barkov, A.Y., &amp; Nikiforov, A.A. (2016) Compositional variations of apatite, fractionation trends, and a pgebearing zone in the Kivakka layered intrusion, northern Karelia, Russia. Canadian Mineralogist, 54, 475–490.</t>
  </si>
  <si>
    <t>Barkov, A.Y., &amp; Nikiforov, A.A. (2016) Compositional variations of apatite, fractionation trends, and a PGE-bearing zone in the Kivakka layered intrusion, northern Karelia, Russia. The Canadian Mineralogist, 54, 475–490.</t>
  </si>
  <si>
    <t>Barkov, A.Y., Nikiforov, A.A., &amp; Martin, R.F. (2017) The structure and cryptic layering of the pados-tundra ultramafic complex, serpentinite belt, Kola Peninsula, Russia. Bulletin of the Geological Society of Finland, 89, 35–56.</t>
  </si>
  <si>
    <t>Barkov, A.Y., Shvedov, G.I., Flemming, R.L., Vymazalová, A., &amp; Martin, R.F. (2017) Melonite from Kingash and Kuskanak, Eastern Sayans, Russia, and the extent of Bi-for-Te substitution in melonite and synthetic Ni (Te, Bi) 2–x. Mineralogical Magazine, 81, 695–705.</t>
  </si>
  <si>
    <t>Barkov, A.Y., Thibault, Y., Laajoki, K.V.O., Melezhik, V.A., &amp; Nilsson, L.P. (1999) Zoning and substitutions in Co-Ni-(Fe)-PGE sulfarsenides from the Mount General’skaya layered intrusion, Arctic Russia. The Canadian Mineralogist, 37, 127–142.</t>
  </si>
  <si>
    <t>Barmina, G.S., &amp; Ariskin, A.A. (2002) Estimation of chemical and phase characteristics for the initial magma of the Kiglapait troctolite intrusion, Labrador, Canada. Geochemistry International, 40, 972–983.</t>
  </si>
  <si>
    <t>Barnes, G.B. (1995) Silver mineralisation at Elizabeth Hill, Munni Munni Complex, Western Australia. Recent developments in base metal geology and exploration. Australian Institute of Geoscientists, Bulletin, 16, 89–94.</t>
  </si>
  <si>
    <t>Barnes, S.J., Anderson, J.A.C., Smith, T.R., &amp; Bagas, L. (2008) The Mordor Alkaline Igneous Complex, Central Australia: PGE-enriched disseminated sulfide layers in cumulates from a lamprophyric magma. Mineralium Deposita, 43, 641–662.</t>
  </si>
  <si>
    <t>Barnes, S.J., Fischer, L.A., Godel, B.M., Pearce, M.A., Maier, W.D., Paterson, D., Howard, D.L., Ryan, C.G., &amp; Laird, J.S. (2016) Primary cumulus platinum minerals in the Monts de Cristal Complex, Gabon: magmatic microenvironments inferred from high-definition X-ray fluorescence microscopy. Contributions to Mineralogy and Petrology, 171, 1–18.</t>
  </si>
  <si>
    <t>Barnes, S.-J., &amp; Francis, D. (1995) The distribution of platinum-group elements, nickel, copper, and gold in the Muskox layered intrusion, Northwest Territories, Canada. Economic Geology, 90, 135–154.</t>
  </si>
  <si>
    <t>Barnes, S.-J., &amp; Gowne, T.S. (2011) The Pd Deposits of the Lac des Iles Complex , Northwestern Ontario. Reviews in Economic Geology, 17, 351–370.</t>
  </si>
  <si>
    <t>Barnes, S.J., &amp; Hoatson, D.M. (1994) The Munni Munni Complex, western Australia: stratigraphy, structure and petrogenesis. Journal of Petrology, 35, 715–751.</t>
  </si>
  <si>
    <t>Barnes, S.J., &amp; Jones, S. (2013) Deformed Chromitite Layers in the Coobina Intrusion, Pilbara Craton, Western Australia. Economic Geology, 108, 337–354.</t>
  </si>
  <si>
    <t>Barnes, S.J., Osborne, G.A., Cook, D., Barnes, L., Maier, W.D., &amp; Godel, B.M. (2011) The Santa Rita nickel sulfide deposit in the Fazenda Mirabela Intrusion, Bahia, Brazil: Geology, sulfide geochemistry, and genesis. Economic Geology, 106, 1083–1110.</t>
  </si>
  <si>
    <t>Barnes, S.J., Taranovic, V., Miller, J.M., Boyce, G., &amp; Beresford, S.W. (2020) Sulfide emplacement and migration in the Nova-Bollinger Ni-Cu-Co deposit, Albany-Fraser orogen, Western Australia. Economic Geology, 115, 1749–1776.</t>
  </si>
  <si>
    <t>Barrie, C.T., &amp; Davis, D.W. (1990) Timing of magmatism and deformation in the Kamiskotia-Kidd Creek area, western Abitibi subprovince, Canada. Precambrian Research, 46, 217–240.</t>
  </si>
  <si>
    <t>Barrie, C.T., Gorton, M.P., Naldrett, A.J., &amp; Hart, T.R. (1991) Geochemical constraints on the petrogenesis of the Kamiskotia gabbroic complex and related basalts, Western Abitibi Subprovince, Ontario, Canada. Precambrian Research, 50, 173–199.</t>
  </si>
  <si>
    <t>Barrueto, H.R., &amp; Hunt, W. (2010) Main Features of the Pt-Pd Chromitite-Type Ore Deposit , Tróia Unit , Cruzeta Complex , Northeast Brazil : Insights Provided by Microscopic and Chemical Approaches. 11th International Platinum Symposium.</t>
  </si>
  <si>
    <t>Barton, J.M. (1996) The Messina Layered Intrusion, Limpopo Belt, South Africa: An example of in-situ contamination of an Archean anorthosite complex by continental crust. Precambrian Research, 78, 139–150.</t>
  </si>
  <si>
    <t>Barton, J.M., Fripp, R.E.P., Horrocks, P., &amp; McLean, N. (1979) The geology, age, and tectonic setting of the Messina layered intrusion, Limpopo mobile belt, southern Africa. American Journal of Science, 279, 1108–1134.</t>
  </si>
  <si>
    <t>Bauer, K., Trumbull, R.B., &amp; Vietor, T. (2003) Geophysical images and a crustal model of intrusive structures beneath the Messum ring complex, Namibia. Earth and Planetary Science Letters, 216, 65–80.</t>
  </si>
  <si>
    <t>Bayanova, T.B., Ludden, J., &amp; Mitrofanov, F. (2009) Timing and duration of Palaeoproterozoic events producing ore-bearing layered intrusions of the Baltic Shield: Metallogenic, petrological and geodynamic implications. Geological Society Special Publication, 323, 165–198.</t>
  </si>
  <si>
    <t>Bayanova, T.B., Ludden, J., &amp; Mitrofanov, F. (2009) Timing and duration of Palaeoproterozoic events producing ore-bearing layered intrusions of the Baltic Shield: metallogenic, petrological and geodynamic implications. Geological Society, London, Special Publications, 323, 165–198.</t>
  </si>
  <si>
    <t>Bédard, J.H.J., Marsh, B.D., Hersum, T.G., Naslund, H.R., &amp; Mukasa, S.B. (2007) Large-scale mechanical redistribution of orthopyroxene and plagioclase in the basement sill, ferrar dolerites, McMurdo Dry Valleys, Antarctica: Petrological, mineral-chemical and field evidence for channelized movement of crystals and melt. Journal of Petrology, 48, 2289–2326.</t>
  </si>
  <si>
    <t>Bédard, J.H.J., Naslund, H.R., Nabelek, P., Winpenny, A., Hryciuk, M., Macdonald, W., Hayes, B., Steigerwaldt, K., Hadlari, T., &amp; Rainbird, R.H. (2012) Fault-mediated melt ascent in a Neoproterozoic continental flood basalt province, the Franklin sills, Victoria Island, Canada. Bulletin, 124, 723–736.</t>
  </si>
  <si>
    <t>Be’eri-Shlevin, Y., Katzir, Y., &amp; Whitehouse, M.J. (2009) Post-collisional tectonomagmatic evolution in the northern Arabian–Nubian Shield: time constraints from ion-probe U–Pb dating of zircon. Journal of the Geological Society, 166, 71–85.</t>
  </si>
  <si>
    <t>Beinlich, A., von Heydebrand, A., Klemd, R., Martin, L., &amp; Hicks, J. (2020) Desulphurisation, chromite alteration, and bulk rock PGE redistribution in massive chromitite due to hydrothermal overprint of the Panton Intrusion, east Kimberley, Western Australia. Ore Geology Reviews, 118, 103288.</t>
  </si>
  <si>
    <t>Bell, B.R., &amp; Claydon, R.V. (1992) The cumulus and post-cumulus evolution of chrome-spinels in ultrabasic layered intrusions: evidence from the Cuillin Igneous Complex, Isle of Skye, Scotland. Contributions to Mineralogy and Petrology, 112, 242–253.</t>
  </si>
  <si>
    <t>Bennett, M.C., Emblin, S.R., Robins, B., &amp; Yeo, W.J.A. (1986) High-temperature ultramafic complexes in the North Norwegian Caledonides: I - Regional setting and field relationships. Norges geol. Unders, 405, 1–40.</t>
  </si>
  <si>
    <t>Bennett, M.C., &amp; Gibb, F.G.F. (1983) Younging directions in the Dawros peridotite, Connemara. Journal of the Geological Society, 140, 63–73.</t>
  </si>
  <si>
    <t>Berg, J.H. (1980) Snowflake troctolite in the Hettasch intrusion, Labrador: Evidence for magma-mixing and supercooling in a plutonic environment. Contributions to Mineralogy and Petrology, 72, 339–351.</t>
  </si>
  <si>
    <t>Bernstein, S., &amp; Bird, D.K. (2000) Formation of wehrlites through dehydration of metabasalt xenoliths in layered gabbros of the Noe-Nygaard Intrusion, Southeast Greenland. Geological Magazine, 137, 109–128.</t>
  </si>
  <si>
    <t>Bernstein, S., Kelemen, P.B., &amp; Brooks, C.K. (1996) Evolution of the Kap Edvard Holm Complex: a mafic intrusion at a rifted continental margin. Journal of Petrology, 37, 497–519.</t>
  </si>
  <si>
    <t>Bernstein, S., Kelemen, P.B., Tegner, C., Kurz, M.D., Blusztajn, J., &amp; Brooks, C.K. (1998) Post-breakup basaltic magmatism along the East Greenland Tertiary rifted margin. Earth and Planetary Science Letters, 160, 845–862.</t>
  </si>
  <si>
    <t>Bevins, R.E., Lees, G.J., Roach, R.A., Rowbotham, G., &amp; Floyd, P.A. (1994) Petrogenesis of the St David’s Head Layered Intrusion, Wales: a complex history of multiple magma injection and in situ crystallisation. Earth and Environmental Science Transactions of The Royal Society of Edinburgh, 85, 91–121.</t>
  </si>
  <si>
    <t>Bird, D.K., Arnason, J.G., Brandriss, M.E., Nevle, R.J., Radford, G., Bernstein, S., Gannicott, R.A., &amp; Kelemen, P.B. (1995) A gold-bearing horizon in the Kap Edvard Holm complex, East Greenland. Economic Geology, 90, 1288–1300.</t>
  </si>
  <si>
    <t>Bjärnborg, K., Scherstén, A., Söderlund, U., &amp; Maier, W.D. (2015) Geochronology and geochemical evidence for a magmatic arc setting for the Ni-Cu mineralised 1.79 Ga Kleva gabbro–diorite intrusive complex, southeast Sweden. Gff, 137, 83–101.</t>
  </si>
  <si>
    <t>Blain, C.F. (1967) Petrology and mineralogy of the Bow River copper-nickel occurrence. BSc Thesis, University of Western Australia.</t>
  </si>
  <si>
    <t>Bleeker, W., &amp; Houlé, M.G. (2020) Targeted Geoscience Initiative 5: Advances in the understanding of Canadian Ni-Cu-PGE and Cr ore systems – Examples from the Midcontinent Rift, the Circum-Superior Belt, the Archean Superior Province, and Cordilleran Alaskan-type intrusions. Geological Survey of Canada Open File 8722.</t>
  </si>
  <si>
    <t>Bleeker, W., Smith, J., Hamilton, M.A., Kamo, S.L., Liikane, D.A., Hollings, P., Cundari, R., Easton, M., &amp; Davis, D.W. (2020) The Midcontinent Rift and its mineral systems: Overview and temporal constraints of Ni-Cu-PGE mineralized intrusions. Geological Survey of Canada Open File 8722.</t>
  </si>
  <si>
    <t>Block, K.A., Steiner, J.C., Puffer, J.H., Jones, K.M., &amp; Goldstein, S.L. (2015) Evolution of late stage differentiates in the Palisades Sill, New York and New Jersey. Lithos, 230, 121–132.</t>
  </si>
  <si>
    <t>Bogdanova, S. V, &amp; Bibikova, E. V (1993) The “Saamian” of the Belomorian Mobile Belt: new geochronological constraints. Precambrian Research, 64, 131–152.</t>
  </si>
  <si>
    <t>Bolhar, R., Tappe, S., Wilson, A.H., Ireland, T.R., Avila, J., &amp; Anhaeusser, C.R. (2021) A petrochronology window into near-surface fluid/rock interaction within Archaean ultramafic-mafic crust: Insights from the 3.25 Ga Stolzburg Complex, Barberton Greenstone Belt. Chemical Geology, 569, 120130.</t>
  </si>
  <si>
    <t>Bolikhovskaya, S. V., Yaroshevskii, A.A., &amp; Koptev-Dvornikov, E.V. (2007) Simulation of the geochemical structure of the Ioko-Dovyren layered intrusion, northwestern Baikal area. Geochemistry International, 45, 519–537.</t>
  </si>
  <si>
    <t>Borodina, E. V., Izokh, A.E., &amp; Mongush, A.A. (2016) Comparison of petrology and isotope geochemistry of the Bulka peridotite–gabbro massif and granitoids of the Kyzykchadra complex (West Sayan). Geochemistry International, 54, 321–345.</t>
  </si>
  <si>
    <t>Borodina, E. V., Izokh, A.E., &amp; Mongush, A.A. (2011) The Bulka peridotite-gabbro intrusion (West Sayan), a syncollisional type of layered intrusions. Russian Geology and Geophysics, 52, 307–319.</t>
  </si>
  <si>
    <t>Borthwick, A.A., &amp; Naldrett, A.J. (1986) Platinum Group Elements in Layered Intrusions: The Geology and Geochemistry of the Big Trout Lake Layered Intrusion, Thunder Bay District, 1–800 p. Forestry Vol. Ontario Ge.</t>
  </si>
  <si>
    <t>Boudreau, A.E., &amp; Hoatson, D.M. (2004) Halogen variations in the Paleoproterozoic layered mafic-ultramafic intrusions of East Kimberley, Western Australia: Implications for platinum group element mineralization. Economic Geology, 99, 1015–1026.</t>
  </si>
  <si>
    <t>Boudreau, A.E., &amp; McCallum, I.S. (1989) Investigations of the Stillwater Complex: Part V. Apatites as indicators of evolving fluid composition. Contributions to Mineralogy and Petrology, 102, 138–153.</t>
  </si>
  <si>
    <t>Bow, C., Wolfgram, D., Turner, A., Barnes, S.-J., Evans, J., Zdepski, M., &amp; Boudreau, A.E. (1982) Investigations of the Howland reef of the Stillwater complex, Minneapolis Adit area: stratigraphy, structure and mineralization. Economic Geology, 77, 1481–1492.</t>
  </si>
  <si>
    <t>Bowles, J.F.W., Prichard, H.M., Suárez, S., &amp; Fisher, P.C. (2013) The first report of platinum-group minerals in magnetite-bearing gabbro, Freetown Layered Complex, Sierra Leone: Occurrences and genesis. Canadian Mineralogist, 51, 455–473.</t>
  </si>
  <si>
    <t>Boyd, R., &amp; Ashcroft, W.A. (1992) Significance of the cumulate mineralogy of the Belhelvie mafic-ultramafic intrusion—comments on: Silicate mineralogy of the Belhelvie cumulates, NE Scotland, by W. J. Wadsworth. Mineralogical Magazine, 56, 329–333.</t>
  </si>
  <si>
    <t>Boyd, R., &amp; Mathiesen, C.O. (1979) The nickel mineralization of the Rana mafic intrusion, Nordland, Norway. Canadian Mineralogist, 17, 287–298.</t>
  </si>
  <si>
    <t>Boyd, R., McDade, J.M., Millard, H.T., &amp; Page, N.J. (1987) Platinum metal geochemistry of the Bruvann nickel- copper deposit, Rana, North Norway. Norsk Geologisk Tidsskrift, 67, 205–213.</t>
  </si>
  <si>
    <t>Brown, P.E., &amp; Farmer, D.G. (1971) Size-graded layering in the Imilik gabbro, East Greenland. Geological Magazine, 108, 465–476.</t>
  </si>
  <si>
    <t>Brügmann, G.E., &amp; Macdonald, A.J. (1989) Magma Mixing and Constitutional Zone Refining in the Lac des Iles Complex, Ontario: Genesis of Platinum-Group Element Mineralization. Economic Geology, 84, 1557–1573.</t>
  </si>
  <si>
    <t>Buchko, I. V, Sorokin, A.A., Kotov, A.B., Samsonov, A. V, Larionova, Y.O., Ponomarchuk, V.A., &amp; Larin, A.M. (2018) The age and tectonic setting of the Lukinda dunite-gabbro-anorthosite massif in the east of the Selenga-Stanovoi superterrane, Central Asian Fold Belt. Russian Geology and Geophysics, 59, 709–717.</t>
  </si>
  <si>
    <t>Buchko, I. V, Sorokin, A.A., Ponomarchuk, V.A., &amp; Izokh, A.E. (2012) Geochemical features and geodynamic setting of formation of the Lukinda dunite–troctolite–gabbro massif (southeastern framing of the Siberian Platform). Russian Geology and Geophysics, 53, 636–648.</t>
  </si>
  <si>
    <t>Buchko, I. V, Sorokin, A.A., Sal’nikova, E.B., Kotov, A.B., Larin, A.M., Izokh, A.E., Velikoslavinsky, S.D., &amp; Yakovleva, S.Z. (2007) The Late Jurassic age and geochemistry of ultramafic-mafic massifs of the Selenga-Stanovoy superterrane (southern framing of the North Asian craton). Russian Geology and Geophysics, 48, 1026–1036.</t>
  </si>
  <si>
    <t>Buchko, I. V, Sorokin, A.A., Sal’nikova, E.B., Kotov, A.B., Velikoslavinsky, S.D., Larin, A.M., Izokh, A.E., &amp; Yakovleva, S.Z. (2010) The Triassic stage of mafic magmatism in the Dzhugdzhur–Stanovoi superterrane (southern framing of the North Asian craton). Russian Geology and Geophysics, 51, 1157–1166.</t>
  </si>
  <si>
    <t>Burchardt, S., Tanner, D.C., Troll, V.R., Krumbholz, M., &amp; Gustafsson, L.E. (2011) Three‐dimensional geometry of concentric intrusive sheet swarms in the Geitafell and the Dyrfjöll volcanoes, eastern Iceland. Geochemistry, Geophysics, Geosystems, 12.</t>
  </si>
  <si>
    <t>Burgess, S.D., &amp; Bowring, S.A. (2015) High-precision geochronology confirms voluminous magmatism before, during, and after Earth’s most severe extinction. Science advances, 1, e1500470.</t>
  </si>
  <si>
    <t>Bybee, G.M., Ashwal, L.D., &amp; Wilson, A.H. (2010) New evidence for a volcanic arc on the western margin of a rifting Rodinia from ultramafic intrusions in the Andriamena region, north-central Madagascar. Earth and Planetary Science Letters, 293, 42–53.</t>
  </si>
  <si>
    <t>Bychkova, Y. V, Mikliaeva, E.P., Koptev-Dvornikov, E.V., Borisova, A.Y., Bychkov, A.Y., &amp; Minervina, E.A. (2019) Proterozoic Kivakka layered mafic-ultramafic intrusion, Northern Karelia, Russia: Implications for the origin of granophyres of the upper boundary group. Precambrian Research, 331, 105381.</t>
  </si>
  <si>
    <t>Cabri, L.J., &amp; Laflamme, J.H.G. (1997) Platinum-group minerals from the Konder massif, Russian Far East. Mineralogical Record, 28, 97.</t>
  </si>
  <si>
    <t>Callegaro, S., Marzoli, A., Bertrand, H., Blichert-Toft, J., Reisberg, L., Cavazzini, G., Jourdan, F., Davies, J.H.F.L., Parisio, L., Bouchet, R., and others (2017) Geochemical constraints provided by the Freetown Layered Complex (Sierra Leone) on the origin of high-ti tholeiitic CAMP magmas. Journal of Petrology, 58, 1811–1840.</t>
  </si>
  <si>
    <t>Campbell, I.H. (1977) A study of macro-rhythmic layering and cumulate processes in the jimberlana intrusion, Western Australia. part I: The upper layered series. Journal of Petrology, 18, 183–215.</t>
  </si>
  <si>
    <t>Campos-Alvarez, N.O., Samson, I.M., &amp; Fryer, B.J. (2012) The roles of magmatic and hydrothermal processes in PGE mineralization, Ferguson Lake deposit, Nunavut, Canada. Mineralium Deposita, 47, 441–465.</t>
  </si>
  <si>
    <t>Cao, J., Wang, C.Y., Xing, C.M., &amp; Xu, Y.-G. (2014) Origin of the early Permian Wajilitag igneous complex and associated Fe-Ti oxide mineralization in the Tarim large igneous province, NW China. Journal of Asian Earth Sciences, 84, 51–68.</t>
  </si>
  <si>
    <t>Cao, J., &amp; Wang, Q. (2017) Petrogenesis and metallogenesis of the Mazaertag layered intrusion in the Tarim Large Igneous Province, NW China. Acta Geologica Sinica‐English Edition, 91, 1653–1679.</t>
  </si>
  <si>
    <t>Cao, J., Wang, X., &amp; Tao, J. (2019) Petrogenesis of the Piqiang maﬁc-ultramaﬁc layered intrusion and associated Fe-Ti-V oxide deposit in Tarim Large Igneous Province, NW China. International Geology Review, 61, 2249–2275.</t>
  </si>
  <si>
    <t>Carignan, J., Machado, N., &amp; Gariépy, C. (1995) Initial lead isotopic composition of silicate minerals from the Mulcahy layered intrusion: Implications for the nature of the Archean mantle and the evolution of greenstone belts in the Superior Province, Canada. Geochimica et Cosmochimica Acta, 59, 97–105.</t>
  </si>
  <si>
    <t>Caroff, M., Coint, N., Hallot, E., Hamelin, C., Peucat, J.J., &amp; Charreteur, G. (2011) The mafic-silicic layered intrusions of Saint-Jean-du-Doigt (France) and North-Guernsey (Channel Islands), Armorican Massif: Gabbro-diorite layering and mafic cumulate-pegmatoid association. Lithos, 125, 675–692.</t>
  </si>
  <si>
    <t>Carson, H.J.E., Lesher, C.M., &amp; Houlé, M.G. (2016) Partial assimilation of oxide-facies iron formation–A new model for the genesis of the Black Thor Intrusive Complex, McFaulds Lake, Ontario. Programme and, 25.</t>
  </si>
  <si>
    <t>Cattermole, P.J. (1976) The crystallisation and differentiation of a layered intrusion of hydrated alkali olivine‐basalt parentage at Rhiw, North Wales. Geological Journal, 11, 45–70.</t>
  </si>
  <si>
    <t>Cattermole, P.J., &amp; Fuge, R. (1969) The abundances and distribution of fluorine and chlorine in a layered intrusion at Rhiw, North Wales. Geochimica et Cosmochimica Acta, 33, 1295–1298.</t>
  </si>
  <si>
    <t>Cawthorn, R.G. (2015) The Bushveld Complex, South Africa. In Layered Intrusions pp. 517–587. Springer.</t>
  </si>
  <si>
    <t>Cawthorn, R.G. (1983) Evidence from trace element geochemistry for multiple magma injection in the Losberg complex, South Africa. Transactions of the Geological Society of South Africa, 86, 137–141.</t>
  </si>
  <si>
    <t>Cawthorn, R.G., &amp; Kruger, J.F. (2004) Petrology and Ni-Cu-PGE potential of the Insizwa lobe Mount Ayliff Intrusion, South Africa. Canadian Mineralogist, 42, 303–324.</t>
  </si>
  <si>
    <t>Cawthorn, R.G., Maske, S., De Wet, M., Groves, D.I., &amp; Cassidy, K.F. (1988) Contrasting magma-types in the Mount Ayliff Intrusion (Insizwa Complex), Transkei; evidence from ilmenite compositions. The Canadian Mineralogist, 26, 145–160.</t>
  </si>
  <si>
    <t>Ceuleneer, G., &amp; Le Sueur, E. (2008) The Trinity ophiolite (California): The strange association of fertile. Bulletin de la Societe Geologique de France, 179, 503–518.</t>
  </si>
  <si>
    <t>Chakraborty, K.L., &amp; Chakraborty, T. l. (1984) Geological features and origin of the chromite deposits of Sukinda valley, Orissa, India. Mineralium Deposita, 19, 256–265.</t>
  </si>
  <si>
    <t>Chambers, A.D., &amp; Brown, P.E. (1995) The lilloise intrusion, East Greenland: Fractionation of a hydrous alkali picritic magma. Journal of Petrology, 36, 933–963.</t>
  </si>
  <si>
    <t>Charlier, B., Sakoma, E., Sauvé, M., Stanaway, K., Vander Auwera, J., &amp; Duchesne, J.-C. (2008) The Grader layered intrusion (Havre-Saint-Pierre Anorthosite, Quebec) and genesis of nelsonite and other Fe–Ti–P ores. Lithos, 101, 359–378.</t>
  </si>
  <si>
    <t>Chen, L.-M., Song, X.-Y., Hu, R.-Z., Yu, S.-Y., Yi, J.-N., Kang, J., &amp; Huang, K.-J. (2021) Mg–Sr–Nd Isotopic Insights into Petrogenesis of the Xiarihamu Mafic–Ultramafic Intrusion, Northern Tibetan Plateau, China. Journal of Petrology Vol. 62.</t>
  </si>
  <si>
    <t>Cheng, C., &amp; Sun, S.S. (2003) The Fanshan apatite-magnetite deposit in the potassic ultramafic layered intrusion, North China. Resource Geology, 53, 163–174.</t>
  </si>
  <si>
    <t>Cheng, X., Xu, J., &amp; Zhang, H. (2015) Geological characteristics and genetic mechanism of the Mustavaara magnetite-ilmenite deposit, Finland. Geological Bulletin of China, 34, 1119–1132.</t>
  </si>
  <si>
    <t>Cherkasova, T., Chernishov, A., Goltsova, Y., Timkin, T., &amp; Abramova, R. (2015) Petrogenetic characteristics of mafic-ultramafic massifs in Nizhne-Derbinsk complex (East Sayan Mountains). IOP Conference Series: Earth and Environmental Science, 27.</t>
  </si>
  <si>
    <t>Chernyshov, N.M., Bobrova, E.M., &amp; Ostudnev, V.M. (2017) Layered ultrabasic-basic plutons of the Khoper megablock of the VCM (Central Russia): Geology, composition, nature of the magmatic melt, productivity perspectives (in Russian). VESTNIK VSU. SERIES: GEOLOGY, 1.</t>
  </si>
  <si>
    <t>Chernyshov, N.M., Ryborak, M. V., Al’Bekov, A.Y., &amp; Bayanova, T.B. (2012) U-Pb age of granitoids from the Ol’khovskii ring pluton of the Voronezh crystalline massif (Northern Part of the conjunction zone of Sarmatia and Volgo-Uralia). Doklady Earth Sciences, 444, 618–620.</t>
  </si>
  <si>
    <t>Chistyakova, S., &amp; Latypov, R. (2015) Adcumulate mafic dykes in layered intrusions: A case study of a late-stage dyke in the Bayantsagaan layered intrusion, Mongolia. Geological Magazine, 152, 621–631.</t>
  </si>
  <si>
    <t>Claeson, D.T. (1999) Geochronology of the rymmen gabbro, southern Sweden; implications for primary versus inherited zircon in mafic rocks and rheomorphic dykes. Gff, 121, 25–31.</t>
  </si>
  <si>
    <t>Claeson, D.T., &amp; Larson, S.Å. (1996) The Rymmen gabbro, a layered mafic intrusion from the Transscandinavian Igneous Belt, southern Sweden. Gff, 118, 12–12.</t>
  </si>
  <si>
    <t>Clarke, P.D., &amp; Wadsworth, W.J. (2020) The Insch layered intrusion The Insch intrusion is the largest of the ’ younger gabbros ’ of north-east Scotland ( Fig . 1 ), its outcrop being 27 miles in length ( if the Boganclogh area to the west of the Bogie outlier of Old Red Sandstone is included ), 6, 7–25.</t>
  </si>
  <si>
    <t>Coetzee, H., &amp; Kruger, F.J. (1989) The geochronology, Sr- and Pb-isotope geochemistry of the Losberg Complex, and the southern limit of Bushveld Complex magmatism. South African Journal of Geology, 92, 37–41.</t>
  </si>
  <si>
    <t>Correia, C.T. l., Tassinari, C.C.G., Lambert, D.D., Kinny, P., &amp; Girardi, V.A.V. (1997) U-Pb (SHRIMP), Sm-Nd and Re-Os systematics of the Cana Brava, Niquelândia and Barro Alto layered intrusions in central Brazil, and constraints on the tectonic evolution. In South American Symposium on Isotope Geology Vol. 1, pp. 88–89.</t>
  </si>
  <si>
    <t>Costa, F.G., Rodrigues, J.B., Naleto, J.L.C., Vasconcelos, A.M., &amp; Baarueto, H.R. (2014) 2036 Ma SHRIMP U-Pb zircon age for PGE-bearing chromitite of the Tróia mafic-ultramafic complex, Ceará Central Domain, north Borborema Province. 9th South American Symposium on isotope Geology.</t>
  </si>
  <si>
    <t>Cottin, J.Y., Lorand, J.P., Agrinier, P., Bodinier, J.L., &amp; Liégeois, J.P. (1998) Isotopic (O, Sr, Nd) and trace element geochemistry of the Laouni layered intrusions (Pan-African belt, Hoggar, Algeria): Evidence for post-collisional continental tholeiitic magmas variably contaminated by continental crust. Lithos, 45, 197–222.</t>
  </si>
  <si>
    <t>Coulson, I.M. (2003) Evolution of the North Qôroq centre nepheline syenites, South Greenland: alkali-mafic silicates and the role of metasomatism. Mineralogical Magazine, 67, 873–892.</t>
  </si>
  <si>
    <t>Davey, S., Bleeker, W., Kamo, S.L., Easton, M., &amp; Sutcliffe, R.H. (2018) Ni-Cu-PGE potential of the Nipissing sills as part of the ca. 2.2 Ga Ungava large igneous province. Targeted Geoscience Initiative, 403–419.</t>
  </si>
  <si>
    <t>Day, J.M.D., Pearson, D.G., &amp; Hulbert, L.J. (2008) Rhenium - Osmium isotope and platinum-group element constraints on the origin and evolution of the 1.27 Ga muskox layered intrusion. Journal of Petrology, 49, 1255–1295.</t>
  </si>
  <si>
    <t>de Farias, J.S., &amp; Ferreira Filho, C.F. (2021) Ultramafic intrusions hosting Ni–Cu sulfide mineralization along a suture zone in the southwestern margin of the Amazonian craton, Brazil: Examples from Morro Sem Boné, Morro do Leme and their satellite intrusions. Journal of South American Earth Sciences, 108, 103240.</t>
  </si>
  <si>
    <t>de Waal, S.A., Graham, I.T., &amp; Armstrong, R.A. (2006) The Lindeques Drift and Heidelberg Intrusions and the Roodekraal Complex, Vredefort, South Africa: Comagmatic plutonic and volcanic products of a 2055 Ma ferrobasaltic magma. South African Journal of Geology, 109, 279–300.</t>
  </si>
  <si>
    <t>De Waal, S.A., Maier, W.D., Armstrong, R.A., &amp; Gauert, C.D.K. (2001) Parental magma and emplacement of the stratiform Uitkomst Complex, South Africa. Canadian Mineralogist, 39, 557–571.</t>
  </si>
  <si>
    <t>Debari, S.M. (1994) Petrogenesis of the fiambalá gabbroic intrusion, Northwestern Argentina, a deep crustal syntectonic pluton in a continental magmatic arc. Journal of Petrology, 35, 679–713.</t>
  </si>
  <si>
    <t>Deblond, A., &amp; Tack, L. (1999) Main characteristics and review of mineral resources of the Kabanga-Musongati mafic-ultramafic alignment in Burundi. Journal of African Earth Sciences, 29, 313–328.</t>
  </si>
  <si>
    <t>Degtyarev, K.E., Tret’yakov, A.A., Kotov, A.B., Sal’nikova, E.B., Shatagin, K.N., Yakovleva, S.Z., Anisimova, I.V., &amp; Plotkina, Y. V. (2012) The Chelkar peridotite-gabbronorite pluton (kokchetav massif, northern kazakhstan): Formation type and geochronology. Doklady Earth Sciences, 446, 1162–1166.</t>
  </si>
  <si>
    <t>Desharnais, G. (2005) Geochemical and isotopic investigation of magmatism in the Fox River Belt: tectonic and economic implications. PhD Thesis University of Manitoba.</t>
  </si>
  <si>
    <t>Dessai, A.G., Arolkar, D.B., French, D., Viegas, A., &amp; Viswanath, T.A. (2009) Petrogenesis of the Bondla layered mafic-ultramafic complex, Usgaon, Goa. Journal of the Geological Society of India, 73, 697–714.</t>
  </si>
  <si>
    <t>Dharma Rao, C.V., Santosh, M., &amp; Dong, Y. (2012) U-Pb zircon chronology of the Pangidi-Kondapalle layered intrusion, Eastern Ghats belt, India: Constraints on Mesoproterozoic arc magmatism in a convergent margin setting. Journal of Asian Earth Sciences, 49, 362–375.</t>
  </si>
  <si>
    <t>Dharma Rao, C.V., Santosh, M., Sajeev, K., &amp; Windley, B.F. (2013) Chromite-silicate chemistry of the Neoarchean Sittampundi Complex, southern India: Implications for subduction-related arc magmatism. Precambrian Research, 227, 259–275.</t>
  </si>
  <si>
    <t>Dharma Rao, C.V., Santosh, M., &amp; Tang, Y.-J. (2015) Re–Os isotope systematics of Archean chromitites from the Chimalpahad Anorthosite Complex, south-east India: Implications for mantle extraction processes. Ore Geology Reviews, 65, 274–282.</t>
  </si>
  <si>
    <t>Dharma Rao, C.V., Windley, B.F., &amp; Choudhary, A.K. (2011) The Chimalpahad anorthosite Complex and associated basaltic amphibolites, Nellore Schist Belt, India: Magma chamber and roof of a Proterozoic island arc. Journal of Asian Earth Sciences, 40, 1027–1043.</t>
  </si>
  <si>
    <t>Dhuime, B., Bosch, D., Bodinier, J.L., Garrido, C.J., Bruguier, O., Hussain, S.S., &amp; Dawood, H. (2007) Multistage evolution of the Jijal ultramafic-mafic complex (Kohistan, N Pakistan): Implications for building the roots of island arcs. Earth and Planetary Science Letters, 261, 179–200.</t>
  </si>
  <si>
    <t>Dia, A., Van Schmus, W.R., &amp; Kröner, A. (1997) Isotopic constraints on the age and formation of a Palaeoproterozoic volcanic arc complex in the Kedougou Inlier, eastern Senegal, West Africa. Journal of African Earth Sciences, 24, 197–213.</t>
  </si>
  <si>
    <t>Dix, O.R. (1981) High-grade metamorphism and possible overturning of the Tugela Rand layered intrusion in southeast Africa. Geology, 9, 155–160.</t>
  </si>
  <si>
    <t>Dixon, T., &amp; H. (1981) Gebel Dahanib, Egypt: A late Precambrian layered sill of komatiitic composition. Contributions to Mineralogy and Petrology, 76, 42–52.</t>
  </si>
  <si>
    <t>Dubrovsky, M.I., &amp; Rundqvist, T. V (2009) Petrology of the early Proterozoic platinum-bearing massif of Fedorov Tundra, Kola Peninsula. Geology of Ore Deposits, 51, 577–587.</t>
  </si>
  <si>
    <t>Duchesne, J.-C., Liégeois, J.P., Deblond, A., &amp; Tack, L. (2004) Petrogenesis of the Kabanga-Musongati layered mafic-ultramafic intrusions in Burundi (Kibaran Belt): Geochemical, Sr-Nd isotopic constraints and Cr-Ni behaviour. Journal of African Earth Sciences, 39, 133–145.</t>
  </si>
  <si>
    <t>Duchesne, J.-C., Liégeois, J.-P., Deblond, A., &amp; Tack, L. (2004) Petrogenesis of the Kabanga–Musongati layered mafic–ultramafic intrusions in Burundi (Kibaran Belt): geochemical, Sr–Nd isotopic constraints and Cr–Ni behaviour. Journal of African Earth Sciences, 39, 133–145.</t>
  </si>
  <si>
    <t>Duchesne, J.-C., Shumlyanskyy, L., &amp; Charlier, B. (2006) The Fedorivka layered intrusion (Korosten Pluton, Ukraine): An example of highly differentiated ferrobasaltic evolution. Lithos, 89, 353–376.</t>
  </si>
  <si>
    <t>Duclaux, G., Ménot, R.P., Guillot, S., Agbossoumondé, Y., &amp; Hilairet, N. (2006) The mafic layered complex of the Kabyé massif (north Togo and north Benin): Evidence of a Pan-African granulitic continental arc root. Precambrian Research, 151, 101–118.</t>
  </si>
  <si>
    <t>Dyke, B., Kerr, A.C., &amp; Sylvester, P.J. (2004) Magmatic sulphide mineralization at the Fraser Lake prospect (NTS map area 13L/5), Michikamau Intrusion, Labardor. Current Research (2004), Report 04-, 7–22.</t>
  </si>
  <si>
    <t>Eales, H.V. (1979) Anomalous Karroo spinels along the chromitetitanomagnetite join. South African Journal of Science, 75, 24–29.</t>
  </si>
  <si>
    <t>Eales, H.V., &amp; Cawthorn, R.G. (1996) The Bushveld Complex. Layered intrusions, 181–229.</t>
  </si>
  <si>
    <t>Edmunson, J., Borg, L.E., Nyquist, L.E., &amp; Asmerom, Y. (2009) A combined Sm-Nd, Rb-Sr, and U-Pb isotopic study of Mg-suite norite 78238: Further evidence for early differentiation of the Moon. Geochimica et Cosmochimica Acta, 73, 514–527.</t>
  </si>
  <si>
    <t>Efimov, A.A., Ronkin, Y.L., &amp; Lepikhina, O.P. (2010) Granitoid magmatism and hydrous metamorphism in the history of the Uralian platinum belt: Sm-Nd (ID-TIMS) isotope constraints. Doklady Earth Sciences, 435, 1586–1591.</t>
  </si>
  <si>
    <t>Egorova, V.A., &amp; Latypov, R. (2012) Processes operating during the initial stage of magma chamber evolution: Insights from the marginal reversal of the Imandra Layered Intrusion, Russia. Journal of Petrology, 53, 3–26.</t>
  </si>
  <si>
    <t>Egorova, V.A., &amp; Shelepaev, R.A. (2020) Marginal reversal in marginal zone of mafic-ultramafic layered intrusions, insights from the Mazhalyk peridotite-gabbro intrusion (south-eastern Tuva, Russia). Геосферные исследования, 17–33.</t>
  </si>
  <si>
    <t>Elardo, S.M., McCubbin, F.M., &amp; Shearer, C.K. (2012) Chromite symplectites in Mg-suite troctolite 76535 as evidence for infiltration metasomatism of a lunar layered intrusion. Geochimica et Cosmochimica Acta, 87, 154–177.</t>
  </si>
  <si>
    <t>El-Ela, F.F.A., Mahgoub, A.N., Ibrahim, H.A., El-Hemaly, I.A., Alva-Valdivia, L.M.., &amp; Böhnel, H. (2020) Paleomagnetism of a late Neoproterozoic mafic-ultramafic layered intrusion of Gebel Dahanib, South Eastern Desert (Egypt): Implications for magma evolution and timing of magnetization acquisition. Journal of African Earth Sciences, 172, 104016.</t>
  </si>
  <si>
    <t>El-Sawy, E.K., Eldougdoug, A., &amp; Gobashy, M. (2018) Geological and geophysical investigations to delineate the subsurface extension and the geological setting of Al Ji’lani layered intrusion and its mineralization potentiality, ad Dawadimi district, Kingdom of Saudi Arabia. Arabian Journal of Geosciences, 11, 1–25.</t>
  </si>
  <si>
    <t>Emslie, R.F. l. (1965) The Michikamau anorthositic intrusion, Labrador. Canadian Journal of Earth Sciences, 2, 385–399.</t>
  </si>
  <si>
    <t>Essaifi, A., Capdevila, R., Fourcade, S., Lagarde, J.L., Ballèvre, M., &amp; Marignac, C. (2004) Hydrothermal alteration, fluid flow and volume change in shear zones: The layered mafic-ultramafic kettara intrusion (Jebilet Massif, Variscan belt, Morocco). Journal of Metamorphic Geology, 22, 25–43.</t>
  </si>
  <si>
    <t>Estrada, S., Henjes-Kunst, F., Burgath, K.-P., Roland, N.W., Schäfer, F., Khain, E. V, &amp; Remizov, D.N. (2012) Insights into the magmatic and geotectonic history of the Voikar Massif, Polar Urals. Zeitschrift der Deutschen Gesellschaft für Geowissenschaften, 9–41.</t>
  </si>
  <si>
    <t>Evans, D.M. (2017) Chromite compositions in nickel sulphide mineralized intrusions of the Kabanga-Musongati-Kapalagulu Alignment, East Africa: petrologic and exploration significance. Ore Geology Reviews, 90, 307–321.</t>
  </si>
  <si>
    <t>Evans, D.M., Boadi, I., Byemelwa, L., Gilligan, J., Kabete, J., &amp; Marcet, P. (2000) Kabanga magmatic nickel sulphide deposits, Tanzania: Morphology and geochemistry of associated intrusions. Journal of African Earth Sciences, 30, 651–674.</t>
  </si>
  <si>
    <t>Evans, D.M., Byemelwa, L., &amp; Gilligan, J. (1999) Variability of magmatic sulphide compositions at the Kabanga nickel prospect, Tanzania. Journal of African Earth Sciences, 29, 329–351.</t>
  </si>
  <si>
    <t>Evans, R.J., Ashwal, L.D., &amp; Hamilton, M.A. (1999) Mafic, ultramafic, and anorthositic rocks of the Tete Complex, Mozambique: Petrology, age, and significance. South African Journal of Geology, 102, 153–166.</t>
  </si>
  <si>
    <t>Ewart, A., Milner, S.C., Duncan, A.R., &amp; Bailey, M. (2002) The Cretaceous Messum igneous complex, S.W. Etendeka, Namibia: Reinterpretation in terms of a downsag-cauldron subsidence model. Journal of Volcanology and Geothermal Research, 114, 251–273.</t>
  </si>
  <si>
    <t>Farhangi, N., Lesher, C.M., &amp; Houlé, M.G. (2013) Mineralogy, geochemistry and petrogenesis of nickel-copper-platinum group element mineralization in the Black Thor intrusive complex, McFaulds Lake greenstone belt, Ontario. Summary of Field Work and Other Activities, 51–55.</t>
  </si>
  <si>
    <t>Fernandez-Alonso, M., Cutten, H., De Waele, B., Tack, L., Tahon, A., Baudet, D., &amp; Barritt, S.D. (2012) The Mesoproterozoic Karagwe-Ankole Belt (formerly the NE Kibara Belt): The result of prolonged extensional intracratonic basin development punctuated by two short-lived far-field compressional events. Precambrian Research, 216–219, 63–86.</t>
  </si>
  <si>
    <t>Ferracutti, G., Bjerg, E.A., Hauzenberger, C.A., Mogessie, A., Cacace, F., &amp; Asiain, L. (2017) Meso to Neoproterozoic layered mafic-ultramafic rocks from the Virorco back-arc intrusion, Argentina. Journal of South American Earth Sciences, 79, 489–506.</t>
  </si>
  <si>
    <t>Ferracutti, G., Bjerg, E.A., &amp; Mogessie, A. (2013) Petrology, geochemistry and mineralization of the Las Águilas and Virorco mafic–ultramafic bodies, San Luis Province, Argentina. International Journal of Earth Sciences, 102, 701–720.</t>
  </si>
  <si>
    <t>Ferrario, A., Garuti, G., &amp; Sighinolfi, G.P. (1982) Platinum and Palladium in the Ivrea-Verbano Basic Complex, Western Alps, Italy. Economic Geology, 77, 1548–1555.</t>
  </si>
  <si>
    <t>Ferreira Filho, C.F., &amp; Araujo, S.M. (2009) Review of Brazilian chromite deposits associated with layered intrusions: Geological and petrological constraints for the origin of stratiform chromitites. Applied Earth Science, 118, 86–100.</t>
  </si>
  <si>
    <t>Ferreira Filho, C.F., &amp; Naldrett, A.J. (1995) Distribution of platinum-group elements in the Niquelandia layered mafic-ultramafic intrusion, Brazil: implications with respect to exploration. Canadian Mineralogist, 33, 165–184.</t>
  </si>
  <si>
    <t>Filén, B.A. (2001) Swedish layered intrusions anomalous in PGE-Au. In P. Weihed, Ed., Economic geology research pp. 33–45.</t>
  </si>
  <si>
    <t>Flank, S. (2017) The petrography, geochemistry and stratigraphy of the Sunday Lake Intrusion, Jacques Township, Ontario. MSc Thesis Laurentian University.</t>
  </si>
  <si>
    <t>Foley, D.J. (2011) Petrology and Cu-Ni-PGE mineralisation of the Bovine Igneous Complex, Baraga County, Northern Michigan. MSc Thesis University of Minnesota.</t>
  </si>
  <si>
    <t>Ford, A.B. (1983) The Dufek Intrusion of Antarctica and a survey of its minor metals and possible resources. In J.C. Behrendt, Ed., Behrendt JC (1983) The Dufek Intrusion of Antarctica and a survey of its minor metals and possible resources. In: Behrendt JC (ed) Petroleum and Mineral Resources of Antarctica. pp 51–75Petroleum and Mineral Resources of Antarctica pp. 51–75.</t>
  </si>
  <si>
    <t>Fourny, A., Weis, D., &amp; Scoates, J.S. (2019) Isotopic and Trace Element Geochemistry of the Kiglapait Intrusion, Labrador: Deciphering the Mantle Source, Crustal Contributions and Processes Preserved in Mafic Layered Intrusions. Journal of Petrology, 60, 553–590.</t>
  </si>
  <si>
    <t>Franceschelli, M., Puxeddu, M., Cruciani, G., Dini, A., &amp; Loi, M. (2005) Layered amphibolite sequence in NE Sardinia, Italy: Remnant of a pre-Variscan mafic silicic layered intrusion? Contributions to Mineralogy and Petrology, 149, 164–180.</t>
  </si>
  <si>
    <t>Francis, D. (2011) Columbia Hills - An exhumed layered igneous intrusion on Mars? Earth and Planetary Science Letters, 310, 59–64.</t>
  </si>
  <si>
    <t>Freeman, B.C. (1939) The Bell River Complex , Northwestern Quebec, 47, 27–46.</t>
  </si>
  <si>
    <t>Frick, L.R., Lambert, D.D., &amp; Hoatson, D.M. (2001) Re-Os dating of the radio hill Ni-Cu deposit, west Pilbara Craton, Western Australia. Australian Journal of Earth Sciences, 48, 43–47.</t>
  </si>
  <si>
    <t>Friedrich, A.M., Bowring, S.A., Martin, M.W., &amp; Hodges, K.V. (1999) Short-lived continental magmatic arc at Connemara, western Irish Caledonides: Implications for the age of the Grampian orogeny. Geology, 27, 1079–1082.</t>
  </si>
  <si>
    <t>Furman, T., Meyer, P.S., &amp; Frey, F.A. (1992) Evolution of Icelandic central volcanoes: evidence from the Austurhorn intrusion, southeastern Iceland. Bulletin of volcanology, 55, 45–62.</t>
  </si>
  <si>
    <t>Gaál, G. (2017) Geological setting and intrusion tectonics of the Kotalahti nickel-copper deposit, Finland. Bulletin of the Geological Society of Finland, 52, 101–128.</t>
  </si>
  <si>
    <t>Gao, J., &amp; Zhou, M.-F. (2013) Generation and evolution of siliceous high magnesium basaltic magmas in the formation of the Permian Huangshandong intrusion (Xinjiang, NW China). Lithos, 162–163, 128–139.</t>
  </si>
  <si>
    <t>Garuti, G., Proenza, J.A., &amp; Zaccarini, F. (2007) Distribution and mineralogy of platinum-group elements in altered chromitites of the Campo Formoso layered intrusion (Bahia State, Brazil): Control by magmatic and hydrothermal processes. Mineralogy and Petrology, 89, 159–188.</t>
  </si>
  <si>
    <t>Garuti, G., Pushkarev, E. V, Zaccarini, F., Cabella, R., &amp; Anikina, E. V (2003) Chromite composition and platinum-group mineral assemblage in the Uktus Uralian-Alaskan-type complex (Central Urals, Russia). Mineralium Deposita, 38, 312–326.</t>
  </si>
  <si>
    <t>Garuti, G., Zaccarini, F., Proenza, J.A., Thalhammer, O.A.R., &amp; Angeli, N. (2012) Platinum-group minerals in chromitites of the Niquelândia layered intrusion (Central Goias, Brazil): Their magmatic origin and low-temperature reworking during serpentinization and lateritic weathering. Minerals, 2, 365–384.</t>
  </si>
  <si>
    <t>Gaskov, I. V (2018) Features of magmatim-related metallogeny of Gorny Altai and Rudny Altai (Russia). Russian Geology and Geophysics, 59, 1010–1021.</t>
  </si>
  <si>
    <t>Gauert, C.D.K., De Waal, S.A., &amp; Wallmach, T. (1995) Geology of the ultrabasic to basic Uitkomst complex, eastern Transvaal, South Africa: an overview. Journal of African Earth Sciences, 21, 553–570.</t>
  </si>
  <si>
    <t>Gertner, I.F., Vrublevskii, V.V., Glazunov, O.M., Tishin, P.A., Krasnova, T.S., &amp; Voitenko, D.N. (2009) Age and source material of the Kingash ultramafic-mafic massif, East Sayan. In Doklady earth sciences Vol. 429, pp. 1526–1532. Springer.</t>
  </si>
  <si>
    <t>Gibb, F.G.F., &amp; Henderson, C.M.B. (2006) Chemistry of the Shiant Isles Main Sill, NW Scotland, and wider implications for the petrogenesis of mafic sills. Journal of Petrology, 47, 191–230.</t>
  </si>
  <si>
    <t>Gibb, F.G.F., &amp; Henderson, C.M.B. (1989) Discontinuities between picritic and crinanitic units in the Shiant Isles sill: Evidence of multiple intrusion. Geological Magazine, 126, 127–137.</t>
  </si>
  <si>
    <t>Giovanardi, T., Girardi, V.A.V., Correia, C.T. l., Tassinari, C.C.G., Sato, K., Cipriani, A., &amp; Mazzucchelli, M. (2017) New U-Pb SHRIMP-II zircon intrusion ages of the Cana Brava and Barro Alto layered complexes, central Brazil: constraints on the genesis and evolution of the Tonian Goias Stratiform Complex. Lithos, 282–283, 339–357.</t>
  </si>
  <si>
    <t>Glebovitsky, V.A., Semenov, V.S., Belyatsky, B. V, Koptev-Dvornikov, E.V., Pchelintseva, N.F., Kireev, B.S., &amp; Koltsov, A.B. (2001) The structure of the Lukkulaisvaara intrusion, Oulanka group, northern Karelia: petrological implications. The Canadian Mineralogist, 39, 607–637.</t>
  </si>
  <si>
    <t>Godel, B.M., Seat, Z., Maier, W.D., &amp; Barnes, S.-J. (2011) The Nebo-Babel Ni-Cu-PGE sulfide deposit (West Musgrave Block, Australia): Pt. 2. Constraints on parental magma and processes, with implications for mineral exploration. Economic Geology, 106, 557–584.</t>
  </si>
  <si>
    <t>Goldner, B.D. (2011) Igneous petrology of the Ni-Cu-PGE mineralized Tamarack intrusion, Aitkin and Carlton counties, Minnesota. MSc Thesis University of Minnesota.</t>
  </si>
  <si>
    <t>Gongalsky, B.I., Krivolutskaya, N.A., Ariskin, A.A., &amp; Nikolaev, G.S. (2016) The Chineysky gabbronorite-anorthosite layered massif (NorthernTransbaikalia, Russia): its structure, Fe-Ti-V and Cu-PGE deposits, and parental magma composition. Mineralium Deposita, 51, 1013–1034.</t>
  </si>
  <si>
    <t>Goode, A.D.T. (1977) Vertical igneous layering in the Ewarara layered intrusion , central Australia. Geological Magazine, 114, 365–374.</t>
  </si>
  <si>
    <t>Goode, A.D.T., &amp; Krieg, G.W. (1967) The geology of ewarara intrusion, giles complex, central australia. Journal of the Geological Society of Australia, 14, 185–194.</t>
  </si>
  <si>
    <t>Goode, A.D.T., &amp; Moore, A.C. (1975) High pressure crystallization of the Ewarara, Kalka and Gosse Pile intrusions, Giles Complex, central Australia. Contributions to Mineralogy and Petrology, 51, 77–97.</t>
  </si>
  <si>
    <t>Gordienko, I.V., &amp; Metelkin, D. V (2016) The evolution of the subduction zone magmatism on the Neoproterozoic and Early Paleozoic active margins of the Paleoasian Ocean. Russian Geology and Geophysics, 57, 69–81.</t>
  </si>
  <si>
    <t>Gorring, M.L., &amp; Naslund, H.R. (1995) Geochemical reversals within the lower 100 m of the Palisades sill, New Jersey. Contributions to Mineralogy and Petrology, 119.</t>
  </si>
  <si>
    <t>Gouedji, F., Picard, C.P., Audet, M.-A., Goncalvès, P., Coulibaly, Y., &amp; Bakayoko, B. (2020) The Samapleu mafic–ultramafic intrusion (western Ivory Coast): cumulate of a high-Mg basaltic magma with (coeval) ultrahigh-temperature–medium-pressure metamorphism. Geological Society, London, Special Publications, 502.</t>
  </si>
  <si>
    <t>Goutier, J. (2005) Géologie de la région de la baie Ramsay (32F/10) et de la rivière Opaoca (32F/11). Report number RG 2005-01. Ministère des Ressources naturelles et de la Faune, Québec.</t>
  </si>
  <si>
    <t>Grant, T.B., Larsen, R.B., Anker-Rasch, L., Grannes, K.R., Iljina, M.J., McEnroe, S.A., Nikolaisen, E., Schanche, M., &amp; Øen, E. (2016) Anatomy of a deep crustal volcanic conduit system; The Reinfjord Ultramafic Complex, Seiland Igneous Province, Northern Norway. Lithos, 252–253, 200–215.</t>
  </si>
  <si>
    <t>Grapes, R.H. (1975) Petrology of the blue mountain complex, marlborough, New Zealand. Journal of Petrology, 16, 371–428.</t>
  </si>
  <si>
    <t>Gray, C.M., &amp; Goode, A.D.T. (1989) The Kalka layered intrusion, central Australia - A strontium isotopic history of contamination and magma dynamics. Contributions to Mineralogy and Petrology, 103, 35–43.</t>
  </si>
  <si>
    <t>Greenough, J.D., Kamo, S.L., Theny, L., Crowe, S.A., &amp; Fipke, C. (2011) High-precision U-Pb age and geochemistry of the mineralized (Ni-Cu-Co) Suwar intrusion, Yemen. Canadian Journal of Earth Sciences, 48, 495–514.</t>
  </si>
  <si>
    <t>Grieco, G., Merlini, A., &amp; Cazzaniga, A. (2012) The tectonic significance of PGM-bearing chromitites at the Ranomena mine, Toamasina chromite district, Madagascar. Ore Geology Reviews, 44, 70–81.</t>
  </si>
  <si>
    <t>Grieco, G., Merlini, A., Pedrotti, M., Moroni, M., &amp; Randrianja, R. (2014) The origin of Madagascar chromitites. Ore Geology Reviews, 58, 55–67.</t>
  </si>
  <si>
    <t>Griffin, W.L., Sturt, B.A., O’Neill, C.J., Kirkland, C.L., &amp; O’Reilly, S.Y. (2013) Intrusion and contamination of high-temperature dunitic magma: the Nordre Bumandsfjord pluton, Seiland, Arctic Norway. Contributions to Mineralogy and Petrology, 165, 903–930.</t>
  </si>
  <si>
    <t>Grissom, G.C., Debari, S.M., &amp; Snee, L.W. (1998) Geology of the Sierra de Fiambala, northwestern Argentina: implications for Early Palaeozoic Andean tectonics. Geological Society Special Publication, 142, 297–323.</t>
  </si>
  <si>
    <t>Grobler, D.F., Brits, J.A.N., Maier, W.D., &amp; Crossingham, A. (2019) Litho- and chemostratigraphy of the Flatreef PGE deposit, northern Bushveld Complex. Mineralium Deposita, 54, 3–28.</t>
  </si>
  <si>
    <t>Groshev, N.Y., Pripachkin, P.V., Karykowski, B.T., Malygina, A. V, Rodionov, N. V, &amp; Belyatsky, B. V (2018) Genesis of a magnetite layer in the Gabbro-10 intrusion, Monchegorsk complex, Kola region: U–Pb SHRIMP-II dating of metadiorites. Geology of Ore Deposits, 60, 486–496.</t>
  </si>
  <si>
    <t>Groshev, N.Y., Rundkvist, T. V, Karykowski, B.T., Maier, W.D., Korchagin, A.U., Ivanov, A.N., &amp; Junge, M. (2019) Low-Sulfide Platinum–Palladium Deposits of the Paleoproterozoic Fedorova–Pana Layered Complex, Kola Region, Russia. Minerals, 9, 764.</t>
  </si>
  <si>
    <t>Grundstrom, L. (1985) The Laukunkangas nickel-copper deposit. Bulletin-Geological survey of Finland, 240–256.</t>
  </si>
  <si>
    <t>Gueye, M., Ngom, P.M., Diène, M., Thiam, Y., Siegesmund, S., Wemmer, K., &amp; Pawlig, S. (2008) Intrusive rocks and tectono-metamorphic evolution of the Mako Paleoproterozoic belt (Eastern Senegal, West Africa). Journal of African Earth Sciences, 50, 88–110.</t>
  </si>
  <si>
    <t>Guice, G.L., Törmänen, T., Karykowski, B.T., Johanson, B., &amp; Lahaye, Y. (2017) Precious metal mineralisation in the Sotkavaara Intrusion, northern Finland: Peak Pt, Pd, Au and Cu offsets in a small intrusion with poorly-developed magmatic layering. Ore Geology Reviews, 89, 701–718.</t>
  </si>
  <si>
    <t>Gumsley, A., Olsson, J., Söderlund, U., de Kock, M.O., Hofmann, A.W., &amp; Klausen, M. (2015) Precise U-Pb baddeleyite age dating of the Usushwana Complex, southern Africa - Implications for the Mesoarchaean magmatic and sedimentological evolution of the Pongola Supergroup, Kaapvaal Craton. Precambrian Research, 267, 174–185.</t>
  </si>
  <si>
    <t>Gunn, M.B. (1963) Layered intrusions in the Ferrar Dolerites, Antarctica. Mineralogical Society of America, Special Paper 1, 124–133.</t>
  </si>
  <si>
    <t>Halkoaho, T.A.A., &amp; Niskanen, M. (2013) New PGE-Cu-Ni observations from the early Palaeoproterozoic Junttilanniemi layered intrusion, Paltamo, Eastern Finland. Tutkimusraportti - Geologian Tutkimuskeskus, 29–33.</t>
  </si>
  <si>
    <t>Hansen, H. (2008) Tectonic setting, magmatic evolution and PGE-potentiality of the layered intrusions in Karasjok Greenstone Belt, Finnmark, northern Norway. MSc Thesis University of Tromsø.</t>
  </si>
  <si>
    <t>Hanski, E.J., Luo, Z.Y., Oduro, H., &amp; Walker, R.J. (2011) The Pechenga Ni-Cu sulfide deposits, northwestern Russia: A review with new constraints from the feeder dikes. Economic Geology, 17, 145–162.</t>
  </si>
  <si>
    <t>Hanski, E.J., Walker, R.J., Huhma, H., &amp; Suominen, I. (2001) The Os and Nd isotopic systematics of c. 2.44 Ga Akanvaara and Koitelainen mafic layered intrusions in northern Finland. Precambrian Research, 109, 73–102.</t>
  </si>
  <si>
    <t>Hanson, R.E., Harmer, R.E.J., Blenkinsop, T.G., Bullen, D.S., Dalziel, I.W.D., Gose, W.A., Hall, R.P., Kampunzu, A.B., Key, R.M., Mukwakwami, J., and others (2006) Mesoproterozoic intraplate magmatism in the Kalahari Craton: A review. Journal of African Earth Sciences, 46, 141–167.</t>
  </si>
  <si>
    <t>Harbi, H.M. (2008) Geology and Lithostratigraphy of the Ultramafic-Mafic Rocks and Associated Mineralizations, Wadi Khamal Area, West-Central Arabian Shield. Earth Sciences, 19.</t>
  </si>
  <si>
    <t>Hart, T.R., &amp; MacDonald, C.A. (2007) Geology and structure of the western margin of the Nipigon Embayment. Canadian Journal of Earth Sciences, 44, 1021–1040.</t>
  </si>
  <si>
    <t>Hathway, B., Hudak, G., &amp; Hamilton, M.A. (2008) Geologic setting of volcanic-associated massive sulfide deposits in the Kamiskotia area, Abitibi subprovince, Canada. Economic Geology, 103, 1185–1202.</t>
  </si>
  <si>
    <t>Hawkins, D.P., Brown, N., Wiebe, R.A., Klemetti, E., &amp; Wobus, R. (2009) Documenting the timescale of pluton construction: U–Pb geochronology of the subvolcanic Vinalhaven intrusion and associated volcanic rocks. In Geological Society of America, Abstracts with Programs Vol. 41, p. 148.</t>
  </si>
  <si>
    <t>Hayes, B., Bédard, J.H.J., &amp; Lissenberg, C.J. (2014) Olivine slurry replenishment and the development of igneous layering in a franklin sill, Victoria Island, Arctic Canada. Journal of Petrology, 56, 83–112.</t>
  </si>
  <si>
    <t>He, P., Huang, X., Xu, Y.-G., Li, H., Wang, X., &amp; Li, W. (2016) Plume‐orogenic lithosphere interaction recorded in the Haladala layered intrusion in the Southwest Tianshan Orogen, NW China. Journal of Geophysical Research: Solid Earth, 121, 1525–1545.</t>
  </si>
  <si>
    <t>Heaman, L.M., Easton, R.M., Hart, T.R., MacDonald, C.A., Hollings, P., &amp; Smyk, M.C. (2007) Further refinement to the timing of Mesoproterozoic magmatism, Lake Nipigon region, Ontario. Canadian Journal of Earth Sciences, 44, 1055–1086.</t>
  </si>
  <si>
    <t>Heaman, L.M., LeCheminant, A.N., &amp; Rainbird, R.H. (1992) Nature and timing of Franklin igneous events, Canada: implications for a Late Proterozoic mantle plume and the break-up of Laurentia. Earth and Planetary Science Letters, 109, 117–131.</t>
  </si>
  <si>
    <t>Heaman, L.M., Machado, N., Krogh, T.E., &amp; Weber, W. (1986) Precise U-Pb zircon ages for the Molson dyke swarm and the Fox River sill: Constraints for Early Proterozoic crustal evolution in northeastern Manitoba, Canada. Contributions to Mineralogy and Petrology, 94, 82–89.</t>
  </si>
  <si>
    <t>Hegner, E., Kröner, A., &amp; Hofmann, A.W. (1984) Age and isotope geochemistry of the Archaean Pongola and Usushwana suites in Swaziland, southern Africa: a case for crustal contamination of mantle-derived magma. Earth and Planetary Science Letters, 70, 267–279.</t>
  </si>
  <si>
    <t>Hellström, F.A. (2004) Implications of the emplacement age of the kläppsjö gabbro; a mafic layered intrusion in the bothnian basin, North central Sweden. Gff, 126, 331–338.</t>
  </si>
  <si>
    <t>Hellström, F.A., &amp; Larson, S.Å. (2003) U-Pb zircon dating of the hoting gabbro, north central Sweden. Gff, 125, 221–228.</t>
  </si>
  <si>
    <t>Henderson, P., &amp; Wood, R.J. (1982) Reaction relationships of chrome-spinels in igneous rocks - further evidence from the layered intrusions of Rhum and Mull, Inner Hebrides, Scotland. Contributions to Mineralogy and Petrology, 78, 225–229.</t>
  </si>
  <si>
    <t>Henry, H., Kaczmarek, M.A., Ceuleneer, G., Tilhac, R., Griffin, W.L., O’Reilly, S.Y., Grégoire, M., &amp; Le Sueur, E. (2021) The microstructure of layered ultramafic cumulates: Case study of the Bear Creek intrusion, Trinity ophiolite, California, USA. Lithos, 388–389.</t>
  </si>
  <si>
    <t>Hickman, A.H. (1997) A revision of the stratigraphy of Archaean greenstone successions in the Roebourne-Whundo area–west Pilbara. Western Australia Geological Survey, 1996–1997.</t>
  </si>
  <si>
    <t>Hicks, J., Barnes, S.J., Le Vaillant, M., &amp; Mole, D.R. (2017) Savannah nickel sulfide deposits: Australian Institute of Mining and Metallurgy. Monograph, 32, 435–440.</t>
  </si>
  <si>
    <t>Higgins, M.D. (2002) A crystal size-distribution study of the Kiglapait layered mafic intrusion, Labrador, Canada: evidence for textural coarsening. Contributions to mineralogy and petrology, 144, 314–330.</t>
  </si>
  <si>
    <t>Hinchey, J.G., Hattori, K.H., &amp; Lavigne, M.J. (2005) Geology, petrology, and controls on PGE mineralization of the southern Roby and Twilight zones, Lac des Iles mine, Canada. Economic Geology, 100, 43–61.</t>
  </si>
  <si>
    <t>Hirdes, W., &amp; Davis, D.W. (2002) U-Pb geochronology of Paleoproterozoic rocks in the southern part of the Kedougou-Kéniéba Inlier, Senegal, West Africa: Evidence for diachronous accretionary development of the Eburnean province. Precambrian Research, 118, 83–99.</t>
  </si>
  <si>
    <t>Hoaglund, S.A. (2010) U-Pb geochronology of the Duluth Complex and related hypabyssal intrusions: investigating the emplacement history of a large multiphase intrusive complex related to the 1.1 Ga Midcontinent Rift. MSc Thesis University of Minnesota.</t>
  </si>
  <si>
    <t>Hoatson, D.M. (1993) Correlation of structurally disrupted layered mafic–ultramafic intrusions in the East Kimberley: Is Big Ben part of the Panton intrusion. AGSO Research Newsletter, Nov, 19, 9–10.</t>
  </si>
  <si>
    <t>Hoatson, D.M., &amp; Keays, R.R. (1989) Formation of platiniferous sulfide horizons by crystal fractionation and magma mixing in the Munni Munni layered intrusion, west Pilbara Block, Western Australia. Economic Geology, 84, 1775–1804.</t>
  </si>
  <si>
    <t>Hoatson, D.M., &amp; Sun, S.S. (2002) Archean layered mafic-ultramafic intrusions in the West Pilbara Craton, Western Australia: A synthesis of some of the oldest orthomagmatic mineralizing systems in the world. Economic Geology, 97, 847–872.</t>
  </si>
  <si>
    <t>Hoatson, D.M., Wallace, D.A., Sun, S.S., Macias, L.., Simpson, C.J., Keays, R.R., &amp; Page, N.J. (1993) Petrology and Platinum-Group-Element Geochemistry of Archaean Layered Mafic-Ultramafic Intrusions, West Pilbara Block, Western Australia. Australian Geological Survey Organization Bulletin 242. Economic Geology and the Bulletin of the Society of Economic Geologists, 88, 1915.</t>
  </si>
  <si>
    <t>Hockley, J.J. (1971) Occurrence and geological significance of layered stratiform intrusion in the Yilgarn Block, Western Australia. Nature, 232, 252–253.</t>
  </si>
  <si>
    <t>Hodson, M.E. (1997) Post-crystallisation modification of the igneous layering in the Nunarssuit and West Kungnat syenites, South Greenland. Mineralogical Magazine, 61, 467–483.</t>
  </si>
  <si>
    <t>Hofmann, A.W., Anhaeusser, C.R., &amp; Li, X.-H. (2021) Layered ultramafic complexes of the Barberton Greenstone Belt – age constraints and tectonic implications. South African Journal of Geology, 124, 7–16.</t>
  </si>
  <si>
    <t>Hogan, J.P., &amp; Sinha, A.K. (1989) Compositional variation of plutonism in the coastal Maine magmatic province: mode of origin and tectonic setting. Studies in Maine geology, 4, 1–33.</t>
  </si>
  <si>
    <t>Hollings, P., Hart, T.R., Richardson, A., &amp; MacDonald, C.A. (2007) Geochemistry of the Mesoproterozoic intrusive rocks of the Nipigon Embayment, northwestern Ontario: Evaluating the earliest phases of rift development. Canadian Journal of Earth Sciences, 44, 1087–1110.</t>
  </si>
  <si>
    <t>Holness, M.B. (2005) Spatial constraints on magma chamber replenishment events from textural observations of cumulates: The Rum Layered Intrusion, Scotland. Journal of Petrology, 46, 1585–1601.</t>
  </si>
  <si>
    <t>Holness, M.B., Farr, R., &amp; Neufeld, J.A. (2017) Crystal settling and convection in the Shiant Isles Main Sill. Contributions to Mineralogy and Petrology, 172, 1–25.</t>
  </si>
  <si>
    <t>Holwell, D.A., Keays, R.R., Firth, E.A., &amp; Findlay, J.M. (2014) Geochemistry and mineralogy of platinum group element mineralization in the River Valley intrusion, Ontario, Canada: A model for early-stage sulfur saturation and multistage emplacement and the implications for “contact-type” Ni-Cu-PGE sulfide mineralizat. Economic Geology, 109, 689–712.</t>
  </si>
  <si>
    <t>Horn, L., Coyner, S., Mueller, P., Heatherington, A., &amp; Mogk, D. (1991) The Lady of the Lake Complex: a newly discovered, layered, mafic intrusion, Tobacco Root Mountains, SW Montana. In Geological Society of America Abstracts with Programs Vol. 23, p. A329.</t>
  </si>
  <si>
    <t>Horn, L., Mueller, P., Heatherington, A., &amp; Mogk, D. (1992) Geochemistry of a layered mafic intrusion: The Lady of the Lake complex, Tobacco Root Mountains, southwestern Montana. Geological Society of America, Abstracts with Programs;(United States), 24.</t>
  </si>
  <si>
    <t>Hou, T., Zhang, Z., Keiding, J.K., &amp; Veksler, I. V (2015) Petrogenesis of the ultrapotassic Fanshan intrusion in the North China Craton: implications for lithospheric mantle metasomatism and the origin of apatite ores. Journal of Petrology, 56, 893–918.</t>
  </si>
  <si>
    <t>Houlé, M.G., Lesher, C.M., Metsaranta, R.T., Sappin, A.-A., Carson, H., Schetselaar, E., McNicoll, V.J., &amp; Laudadio, A. (2020) Magmatic architecture of the Esker intrusive complex in the Ring of Fire intrusive suite, McFaulds Lake greenstone belt, Superior Province, Ontario: Implications for the genesis of Cr and Ni-Cu-(PGE) mineralization in an inflationary dykechonolith- sill c. Geological Survey of Canada Open File 8722.</t>
  </si>
  <si>
    <t>Huhma, H., Hanski, E.J., Kontinen, A., Vuollo, J., Mänttäri, I., &amp; Lahaye, Y. (2018) Sm–Nd and U–Pb isotope geochemistry of the Palaeoproterozoic mafic magmatism in eastern and northern Finland. Geological Survey of Finland. Bulletin, 405, 150.</t>
  </si>
  <si>
    <t>Hunt, E.J., O’Driscoll, B., &amp; Daly, J.S. (2012) Parental magma composition of the syntectonic Dawros Peridotite chromitites, NW Connemara, Ireland. Geological Magazine, 149, 590–605.</t>
  </si>
  <si>
    <t>Hutchison, R., &amp; Bevan, J.C. (1977) The Cuillin layered igneous complex—evidence for multiple intrusion and former presence of a picritic liquid. Scottish Journal of Geology, 13, 197–210.</t>
  </si>
  <si>
    <t>Ibraimo, D.L., &amp; Larsen, R.B. (2015) Geological setting, emplacement mechanism and igneous evolution of the Atchiza mafic-ultramafic layered suite in north-west Mozambique. Journal of African Earth Sciences, 111, 421–433.</t>
  </si>
  <si>
    <t>Iljina, M.J., Alapieti, T.T., &amp; McElduff, B.M. (1992) Platinum-group element mineralization in the Suhanko-Konttijärvi intrusion, Finland. Australian Journal of Earth Sciences, 39, 303–313.</t>
  </si>
  <si>
    <t>Iljina, M.J., &amp; Hanski, E.J. (2005) Layered mafic intrusions of the Tornio-Narankavaara belt. In Precambrian Geology of Finland pp. 101–138.</t>
  </si>
  <si>
    <t>Iljina, M.J., Karinen, T.T., &amp; Räsänen, J.E. (2001) The Koillismaa Layered Igneous Complex: general geology, structural development and related sulphide and platinum-group element mineralization. In Proceedings of the Sixth Biennial SGA–SEG meeting. Balkema Publishers, Lisse pp. 649–652.</t>
  </si>
  <si>
    <t>Iljina, M.J., Maier, W.D., &amp; Karinen, T.T. (2015) PGE-(Cu-Ni) deposits of the Tornio-Näränkävaara belt of intrusions (Portimo, Penikat, and Koillismaa). In Mineral deposits of Finland pp. 133–164. Elsevier.</t>
  </si>
  <si>
    <t>Ishwar-Kumar, C., Rajesh, V.J., Windley, B.F., Razakamanana, T., Itaya, T., Babu, E.V.S.S.K., &amp; Sajeev, K. (2016) Petrogenesis and tectonic setting of the Bondla mafic-ultramafic complex, western India: Inferences from chromian spinel chemistry. Journal of Asian Earth Sciences, 130, 192–205.</t>
  </si>
  <si>
    <t>Ishwar-Kumar, C., Rajesh, V.J., Windley, B.F., Razakamanana, T., Itaya, T., Babu, E.V.S.S.K., &amp; Sajeev, K. (2018) Chromite chemistry as an indicator of petrogenesis and tectonic setting of the Ranomena ultramafic complex in north-eastern Madagascar. Geological Magazine, 155, 109–118.</t>
  </si>
  <si>
    <t>Ivanic, T.J., Korsch, R.J., Wyche, S., Jones, L.E.A., Zibra, I., Blewett, R., Jones, T., Milligan, P.R., Costelloe, R.. ., Van Kranendonk, M.J., and others (2013) Preliminary interpretation of the 2010 Youanmi deep seismic reflection lines and magnetotelluric data for the Windimurra Igneous Complex. Youanmi and southern Carnarvon seismic and magnetotelluric (MT) workshop, Record 201, 93–108.</t>
  </si>
  <si>
    <t>Ivanic, T.J., Nebel, O., Brett, J., &amp; Murdie, R.E. (2018) The Windimurra Igneous Complex: An Archean Bushveld? Geological Society Special Publication, 453, 313–348.</t>
  </si>
  <si>
    <t>Ivanic, T.J., Wingate, M.T.D., Kirkland, C.L., van Kranendonk, M.J., &amp; Wyche, S. (2010) Age and significance of voluminous mafic-ultramafic magmatic events in the Murchison Domain, Yilgarn Craton. Australian Journal of Earth Sciences, 57, 597–614.</t>
  </si>
  <si>
    <t>Izokh, A.E., &amp; Bayerbileg, L. (1988) Features of internal structure and marginal zones of peridotite-pyroxenitegabbro- norite layered intrusions: a case study of the Bayantsagaan intrusion, Mongolia. Geologiya i Geofizika, 2, 48–57.</t>
  </si>
  <si>
    <t>Izokh, A.E., Vishnevskiy, A.V., Shelepaev, R.A., Polyakov, G.V., Gertner, I.F., Vrublevskii, V.V., &amp; Kurumshieva, K.R. (2019) The Khairkhan dunite-troctolite-gabbro massif (Lake Zone of the Western Mongolia) - Example of syncollision Middle Cambrian mafic intrusion. IOP Conference Series: Earth and Environmental Science, 319.</t>
  </si>
  <si>
    <t>James, R.S., Easton, R.M., Peck, D.C., &amp; Hrominchuk, J.L. (2002) The East Bull Lake intrusive suite: Remnants of a ∼ 2.48 Ga large igneous and Metallogenic Province in the Sudbury Area of the Canadian Shield. Economic Geology, 97, 1577–1606.</t>
  </si>
  <si>
    <t>James, R.S., &amp; Hawke, D. (1984) Geology and Petrogenesis of the Kanichee Layered Complex, Ontario. Canadian Mineralogist, 22, 93–109.</t>
  </si>
  <si>
    <t>Jan, M.Q., &amp; Howie, R.A. (1981) The mineralogy and geochemistry of the metamorphosed basic and ultrabasic rocks of the jijal complex, Kohistan, NW Pakistan. Journal of Petrology, 22, 85–126.</t>
  </si>
  <si>
    <t>Jarni, A., Mouguina, E.M., Jaffal, M., Aarab, E.M., Guillou, O., Maacha, L., Ouadjou, A., &amp; Outhounjite, M. (2019) Magnetic anomaly and lithogeochemical investigations of Cr–Ni mineralization related to the mafic-ultramafic rocks of Kettara sill, Variscan central Jebilet, Morocco. Arabian Journal of Geosciences, 12, 51.</t>
  </si>
  <si>
    <t>Jensen, J.C., Nielsen, F.M., Duchesne, J.-C., Demaiffe, D., &amp; Wilson, J.R. (1993) Magma influx and mixing in the Bjerkreim-Sokndal layered intrusion, South Norway: evidence from the boundary between two megacyclic units at Storeknuten. Lithos, 29, 311–325.</t>
  </si>
  <si>
    <t>Jerram, D.A., Davis, G.R., Mock, A., Charrier, A., &amp; Marsh, B.D. (2010) Quantifying 3D crystal populations, packing and layering in shallow intrusions: A case study from the Basement Sill, Dry Valleys, Antarctica. Geosphere, 6, 537–548.</t>
  </si>
  <si>
    <t>Jesus, A.P., Mateus, A., Munhá, J., Tassinari, C.C.G., Bento dos Santos, T.M., &amp; Benoit, M. (2016) Evidence for underplating in the genesis of the Variscan synorogenic Beja Layered Gabbroic Sequence (Portugal) and related mesocratic rocks. Tectonophysics, 683, 148–171.</t>
  </si>
  <si>
    <t>Jesus, A.P., Mateus, A., Waerenborgh, J.C., Figueiras, J., Alves, L.C., &amp; Oliveira, V. (2003) Hypogene titanian, vanadian maghemite in reworked oxide cumulates in the Beja layered gabbro complex, Odivelas, southeastern Portugal. Canadian Mineralogist, 41, 1105–1124.</t>
  </si>
  <si>
    <t>Jesus, A.P., Munhá, J., Mateus, A., Tassinari, C.C.G., &amp; Nutman, A.P. (2007) The Beja Layered Gabbroic Sequence (Ossa-Morena Zone, Southern Portugal): Geochronology and geodynamic implications. Geodinamica Acta, 20, 139–157.</t>
  </si>
  <si>
    <t>Johnson, P.R., Andresen, A., Collins, A.S., Fowler, A.R., Fritz, H., Ghebreab, W., Kusky, T., &amp; Stern, R.J. (2011) Late Cryogenian–Ediacaran history of the Arabian–Nubian Shield: a review of depositional, plutonic, structural, and tectonic events in the closing stages of the northern East African Orogen. Journal of African Earth Sciences, 61, 167–232.</t>
  </si>
  <si>
    <t>Kaavera, J., Rajesh, H.M., Tsunogae, T., &amp; Belyanin, G.A. (2018) Marginal facies and compositional equivalents of Bushveld parental sills from the Molopo Farms Complex layered intrusion, Botswana: Petrogenetic and mineralization implications. Ore Geology Reviews, 92, 506–528.</t>
  </si>
  <si>
    <t>Kargi, H., &amp; Barnes, C.G. (1995) A Grenville-age layered intrusion in the subsurface of west Texas: petrology, petrography, and possible tectonic setting. Canadian Journal of Earth Sciences, 32, 2159–2166.</t>
  </si>
  <si>
    <t>Kärkkäinen, N., &amp; Appelqvist, H. (1999) Genesis of a low-grade apatite-ilmenite-magnetite deposit in the Kauhajarvi gabbro, western Finland. Mineralium Deposita, 34, 754–769.</t>
  </si>
  <si>
    <t>Kärkkäinen, N.K., &amp; Bornhorst, T.J. (2003) The Svecofennian gabbro-hosted Koivusaarenneva magmatic ilmenite deposit, Kälvä, Finland. Mineralium Deposita, 38, 169–184.</t>
  </si>
  <si>
    <t>Karykowski, B.T., Maier, W.D., Groshev, N.Y., Barnes, S.-J., Pripachkin, P.V., Mcdonald, I., &amp; Savard, D. (2018) Critical Controls on the Formation of Contact-Style PGE-Ni-Cu Mineralization : Evidence from the Paleoproterozoic Monchegorsk Complex , Kola Region , Russia. Economic Geology, 2, 911–935.</t>
  </si>
  <si>
    <t>Karykowski, B.T., Polito, P.A., Maier, W.D., Gutzmer, J., &amp; Krause, J. (2017) New insights into the petrogenesis of the Jameson Range layered intrusion and associated Fe-Ti-PV-PGE-Au mineralisation, West Musgrave Province, Western Australia. Mineralium Deposita, 52, 233–255.</t>
  </si>
  <si>
    <t>Keays, R.R., &amp; Campbell, I.H. (1981) Precious metals in the Jimberlana intrusion, Western Australia: implications for the genesis of platiniferous ores in layered intrusions. Economic Geology, 76, 1118–1141.</t>
  </si>
  <si>
    <t>Keays, R.R., &amp; Tegner, C. (2015) Magma chamber processes in the formation of the low-sulphide magmatic Au–PGE mineralization of the Platinova Reef in the Skaergaard Intrusion, East Greenland. Journal of Petrology, 56, 2319–2340.</t>
  </si>
  <si>
    <t>Kehelpannala, K.V.W. (1997) Deformation of a high-grade Gondwana fragment, Sri Lanka. Gondwana Research, 1, 47–68.</t>
  </si>
  <si>
    <t>Kemkin, I. V, Khanchuk, A.I., &amp; Kemkina, R.A. (2016) Accretionary prisms of the Sikhote-Alin Orogenic Belt: Composition, structure and significance for reconstruction of the geodynamic evolution of the eastern Asian margin. Journal of Geodynamics, 102, 202–230.</t>
  </si>
  <si>
    <t>Kenaley, D.S. (1982) Petrology , geochemistry and economic geology of selected gold claims in rocks of the Wasekwan Lake area , Lynn Lake district , Manitoba , Canada. MSc Thesis University of Manitoba.</t>
  </si>
  <si>
    <t>Kepezhinskas, P.K., Kepezhinskas, N.P., Berdnikov, N. V, &amp; Krutikova, V.O. (2020) Native Metals and Intermetallic Compounds in Subduction-Related Ultramafic Rocks from the Stanovoy Mobile Belt (Russian Far East): Implications for Redox Heterogeneity in Subduction Zones. Ore Geology Reviews, 103800.</t>
  </si>
  <si>
    <t>Kerkkonen, K. (1985) Lapinlahden gabron petrografiasta, rakenteesta ja kemismista. Pro gradu-tutkielma.</t>
  </si>
  <si>
    <t>Khain, Y.V., Amelin, Y.V., &amp; Izokh, A.E. (1996) Sm-Nd data on the age of the ultrabasite-basite complexes in the Western Mongolia subduction zone. In Transactions (Doklady) of the Russian Academy of Sciences. Earth Science Sections Vol. 344, pp. 124–130. Государственное унитарное предприятие" Институт проблем транспорта ….</t>
  </si>
  <si>
    <t>Khatun, S., Mondal, S.K., Zhou, M.-F., Balaram, V., &amp; Prichard, H.M. (2014) Platinum-group element (PGE) geochemistry of Mesoarchean ultramafic-mafic cumulate rocks and chromitites from the Nuasahi Massif, Singhbhum Craton (India). Lithos, 205, 322–340.</t>
  </si>
  <si>
    <t>Khedr, M.Z., El-Awady, A., Arai, S., Hauzenberger, C.A., Tamura, A., Stern, R.J., &amp; Morishita, T. (2020) Petrogenesis of the ~740 Ma Korab Kansi mafic-ultramafic intrusion, South Eastern Desert of Egypt: Evidence of Ti-rich ferropicritic magmatism. Gondwana Research, 82, 48–72.</t>
  </si>
  <si>
    <t>Khodorevskaya, L.I., &amp; Varlamov, D.A. (2018) High-Temperature Metasomatism of the Layered Mafic–Ultramafic Massif in Kiy Island, Belomorian Mobile Belt. Geochemistry International, 56, 535–553.</t>
  </si>
  <si>
    <t>Kholodnov, V. V, &amp; Shagalov, E.S. (2012) The upper and lower age boundaries of the middle riphean (Ti-Fe-V) intrusions of the kusinsko-kopanskii complex in the South Urals: U-Pb dating of zircons from the Medvedevskoe deposi. In Doklady Earth Sciences Vol. 446, p. 1171. Springer Nature BV.</t>
  </si>
  <si>
    <t>Khomich, V.G., &amp; Boriskina, N.G. (2011) Ore-placer shows of platinum group elements in the areal of North-Asian Superplume derivations (South-East Russia). Global Geology, 14, 209–220.</t>
  </si>
  <si>
    <t>Khomich, V.G., &amp; Boriskina, N.G. (2014) Localization of PGE mineralization in southeastern Russia. Russian Geology and Geophysics, 55, 842–853.</t>
  </si>
  <si>
    <t>Kinnaird, J.A. (2005) The Bushveld large igneous province. Review Paper, The University of the Witwatersrand, Johannesburg, South Africa, 39pp.</t>
  </si>
  <si>
    <t>Kleinschrodt, R., Voll, G., &amp; Kehelpannala, W. (1991) A layered basic intrusion, deformed and metamorphosed in granulite faciès of the Sri Lanka basement. Geologische Rundschau, 80, 779–800.</t>
  </si>
  <si>
    <t>Klewin, K.W. (1990) Petrology of the proterozoic potato river layered intrusion, Northern Wisconsin, USA. Journal of Petrology, 31, 1115–1139.</t>
  </si>
  <si>
    <t>Knight, R.D., Prichard, H.M., McDonald, I., &amp; Ferreira Filho, C.F. (2012) Platinum-group mineralogy of the Fazenda Mirabela intrusion, Brazil: The role of high temperature liquids and sulphur loss. Transactions of the Institutions of Mining and Metallurgy, Section B: Applied Earth Science, 120, 211–224.</t>
  </si>
  <si>
    <t>Koerber, A.J., &amp; Thakurta, J. (2019) PGE-Enrichment in magnetite-bearing Olivine Gabbro: New observations from the midcontinent rift-related echo lake intrusion in northern Michigan, USA. Minerals, 9.</t>
  </si>
  <si>
    <t>Kogarko, L.N., Lahaye, Y., &amp; Brey, G.P. (2010) Plume-related mantle source of super-large rare metal deposits from the Lovozero and Khibina massifs on the Kola Peninsula, Eastern part of Baltic Shield: Sr, Nd and Hf isotope systematics. Mineralogy and Petrology, 98, 197–208.</t>
  </si>
  <si>
    <t>Kolotilina, T.B., Mekhonoshin, A.S., &amp; Orsoev, D.A. (2019) Re sulfides from zhelos and tokty-oi intrusions (East Sayan, Russia). Minerals, 9, 479.</t>
  </si>
  <si>
    <t>Konnikov, E.G., Chubarov, V.M., Poletaev, V.A., &amp; Bukhtiyarov, P.G. (2010) New structural and geochemical data on the Dukuk gabbro-norite-cortlandite massif, Kamchatka. Russian Journal of Pacific Geology, 4, 470–482.</t>
  </si>
  <si>
    <t>Konnikov, E.G., Chubarov, V.M., Travin, A.V., Matukov, D.I., &amp; Sidorov, E.G. (2006) Formation time of the Ni-bearing norite-cortlandite association of East Asia. Geochemistry International, 44, 516–521.</t>
  </si>
  <si>
    <t>Konnikov, E.G., Nekrasov, A.N., Orsoev, D.A., Yan, H., &amp; Chi, X. (2009) Garnet-bearing basites of the Kuvalorog massif (Kamchatka Peninsula). Russian Geology and Geophysics, 50, 453–469.</t>
  </si>
  <si>
    <t>Konnunaho, J., Hanski, E.J., Karinen, T.T., Lahaye, Y., &amp; Makkonen, H. V (2018) The petrology and genesis of the Paleoproterozoic mafic intrusion-hosted Co-Cu-Ni deposit at Hietakero, NW Finnish Lapland. Bulletin of the Geological Society of Finland, 90.</t>
  </si>
  <si>
    <t>Korja, A., Lahtinen, R., Heikkinen, P., Kukkonen, I.T., Ekdahl, E., Nironen, M., Kontinen, A., Paavola, J., Lukkarinen, H., Ruotsalainen, A., and others (2006) A geological interpretation of the upper crust along FIRE 1. Special Paper of the Geological Survey of Finland, 45–76.</t>
  </si>
  <si>
    <t>Korsch, M.J., &amp; Gulson, B.L. (1986) Nd and Pb isotopic studies of an Archaean layered mafic-ultramafic complex, Western Australia, and implications for mantle heterogeneity. Geochimica et Cosmochimica Acta, 50, 1–10.</t>
  </si>
  <si>
    <t>Kramm, U., &amp; Kogarko, L.N. (1994) Nd and Sr isotope signatures of the Khibina and Lovozero agpaitic centres, Kola Alkaline province, Russia. Lithos, 32, 225–242.</t>
  </si>
  <si>
    <t>Krasnobaev, A.A., Rusin, A.I., Busharina, S. V., &amp; Antonov, A. V. (2013) Zirconology of dunite from the sarany chromite-bearing ultramafic complex (Middle Urals). Doklady Earth Sciences, 451, 737–742.</t>
  </si>
  <si>
    <t>Krasnobaev, A.A., Valizer, P.M., &amp; Perchuk, A.L. (2018) An Ordovician Age of the Dunite–Wehrlite–Clinopyroxenite Banded Complex of the Nurali Massif (Southern Urals, Russia): U–Pb (SHRIMP) Zircon Age Data. Moscow University Geology Bulletin, 73, 166–176.</t>
  </si>
  <si>
    <t>Krasnova, A.F., &amp; Gus’ kova, E.G. (1997) Paleomagnetism of early Proterozoic basic intrusions in the Northeastern White Sea Region: 1. The gabbro-norite intrusion of the Tolstik Peninsula. Izvestiya. Physics of the Solid Earth, 33, 630–636.</t>
  </si>
  <si>
    <t>Kudryashov, N.M., Balaganskii, V. V, Apanasevich, E.A., &amp; Ryungenen, G.I. (1999) U-Pb age of gabbronorites of the Zhemchuzhnyi massif: Consequences for the Paleoproterozoic evolution of the Belomorian Mobile Belt. Geochemistry international, 37, 278–281.</t>
  </si>
  <si>
    <t>Kulikov, V.S., Bychkova, Y. V, Kulikova, V. V., Kostitsyn, Y.A., Pokrovsky, O.S., &amp; Vasil’ev, M. V. (2008) The Ruiga intrusion: A typical example of a shallow-facies paleoproterozoic peridotite-gabbro-komatiite-basaltic association of the Vetreny Belt, Southeastern Fennoscandia. Petrology, 16, 531–551.</t>
  </si>
  <si>
    <t>Lahti, I., Salmirinne, H., Kärenlampi, K., &amp; Jylänki, J. (2018) Geophysical surveys and modeling of Nb–Zr–REE deposits and Fe–Ti–V ore-bearing gabbros in the Otanmäki area, central Finland. GTK Open File Work Report; Geological Survey of Finland: Espoo, Finland, 75, 1–31.</t>
  </si>
  <si>
    <t>Langford, R.L., Ivanic, T.J., Arculus, R.J., &amp; Wills, K.J.A. (2020) Ti–V magnetite stratigraphy of the Upper Zone of the Windimurra Igneous Complex, Western Australia. Ore Geology Reviews, 103922.</t>
  </si>
  <si>
    <t>Langworthy, A.P., &amp; Black, L.P. (1978) The Mordor Complex: A highly differentiated potassic intrusion with kimberlitic affinities in central Australia. Contributions to Mineralogy and Petrology, 67, 51–62.</t>
  </si>
  <si>
    <t>Larsen, R.B., Grant, T.B., Sørensen, B.E., Tegner, C., McEnroe, S.A., Pastore, Z., Fichler, C., Nikolaisen, E., Grannes, K.R., Church, N., and others (2018) Portrait of a giant deep-seated magmatic conduit system: The Seiland Igneous Province. Lithos, 296–299, 600–622.</t>
  </si>
  <si>
    <t>Latypov, R.M., Smolkin, V.F., &amp; Alapieti, T.T. (2001) Differentiation trend and parent melt composition of Ni-bearing gabbro-wehrlite Pechenga intrusions, Kola Peninsula. PETROLOGY C/C OF PETROLOGIIA, 9, 329–344.</t>
  </si>
  <si>
    <t>Latypov, R.M., Chistyakova, S., &amp; Alapieti, T.T. (2008) PGE reefs as an iin situ crystallization phenomenon: The Nadezhda gabbronorite body, Lukkulaisvaara layered intrusion, Fennoscandian Shield, Russia, 211–242 p. Mineralogy and Petrology Vol. 92.</t>
  </si>
  <si>
    <t>Latypov, R.M., Mitrofanov, F., Skiba, V.I., &amp; Alapieti, T.T. (2001) The western Pansky Tundra layered intrusion, Kola Peninsula: Differentiation mechanism and solidification sequence. PETROLOGY C/C OF PETROLOGIIA, 9, 214–251.</t>
  </si>
  <si>
    <t>Latypov, R., Hanski, E.J., Lavrenchuk, A., Huhma, H., &amp; Havela, T. (2011) A “three-increase model” for the origin of the marginal reversal of the Koitelainen layered intrusion, Finland. Journal of Petrology, 52, 733–764.</t>
  </si>
  <si>
    <t>Lauri, L.S., Mikkola, P., &amp; Karinen, T.T. (2012) Early Paleoproterozoic felsic and mafic magmatism in the Karelian province of the Fennoscandian shield. Lithos, 151, 74–82.</t>
  </si>
  <si>
    <t>Laux, J.H., Pimentel, M.M., Dantas, E.L., Armstrong, R.A., Armele, A., &amp; Nilson, A.A. (2004) Mafic magmatism associated with the Goiás magmatic arc in the Anicuns region, Goiás, central Brazil: Sm–Nd isotopes and new ID-TIMS and SHIMP U–Pb data. Journal of South American Earth Sciences, 16, 599–614.</t>
  </si>
  <si>
    <t>Lazarenkov, V.G., &amp; Landa, E.A. (1992) Evidence of solid-state emplacement of the Konder Pluton and the problem of mantle diapirism. International Geology Review, 34, 617–628.</t>
  </si>
  <si>
    <t>Le Vaillant, M., Barnes, S.J., Mole, D.R., Fiorentini, M.L., Laflamme, C., Denyszyn, S.W., Austin, J., Patterson, B., Godel, B.M., &amp; Hicks, J. (2020) Multidisciplinary study of a complex magmatic system: The Savannah Ni-Cu-Co Camp, Western Australia. Ore Geology Reviews, 117, 103292.</t>
  </si>
  <si>
    <t>Leelanandam, C. (1997) The kondapalli layered complex, Andhra Pradesh, India : A synoptic overview. Gondwana Research, 1, 95–114.</t>
  </si>
  <si>
    <t>Li, C., Lightfoot, P.C., Amelin, Y.V., &amp; Naldrett, A.J. (2000) Contrasting petrological and geochemical relationships in the Voisey’s Bay and Mushuau intrusions, Labrador, Canada: Implications for ore genesis. Economic Geology, 95, 771–799.</t>
  </si>
  <si>
    <t>Li, C., &amp; Naldrett, A.J. (1999) Geology and petrology of the Voisey’s Bay intrusion: Reaction of olivine with sulfide and silicate liquids. Lithos, 47, 1–31.</t>
  </si>
  <si>
    <t>Li, C., Ripley, E.M., Oberthür, T., Miller, J., &amp; Joslin, G.D. (2008) Textural, mineralogical and stable isotope studies of hydrothermal alteration in the main sulfide zone of the Great Dyke, Zimbabwe and the precious metals zone of the Sonju Lake Intrusion, Minnesota, USA. Mineralium Deposita, 43, 97–110.</t>
  </si>
  <si>
    <t>Li, C., Zhang, Z., Li, W., Wang, Y., Sun, T., &amp; Ripley, E.M. (2015) Geochronology, petrology and Hf-S isotope geochemistry of the newly-discovered Xiarihamu magmatic Ni-Cu sulfide deposit in the Qinghai-Tibet plateau, western China. Lithos, 216–217, 224–240.</t>
  </si>
  <si>
    <t>Li, L. –X, Li, H. –M, Zi, J.-W., Rasmussen, B., Sheppard, S., Ma, Y. –B, Meng, J., &amp; Song, Z. (2019) The link between an anorthosite complex and underlying olivine–Ti-magnetite-rich layered intrusion in Damiao, China: insights into magma chamber processes in the formation of Proterozoic massif-type anorthosites. Contributions to Mineralogy and Petrology, 174.</t>
  </si>
  <si>
    <t>Li, Y.Q., Li, Z.L., Chen, H.L., Yang, S.F., &amp; Yu, X. (2012) Mineral characteristics and metallogenesis of the Wajilitag layered mafic-ultramafic intrusion and associated Fe-Ti-V oxide deposit in the Tarim large igneous province, northwest China. Journal of Asian Earth Sciences, 49, 161–174.</t>
  </si>
  <si>
    <t>Lightfoot, P.C., &amp; Doherty, W. (2001) Chemical evolution and origin of nickel sulfide mineralization in the sudbury igneous complex, Ontario, Canada. Economic Geology, 96, 1855–1875.</t>
  </si>
  <si>
    <t>Lightfoot, P.C., &amp; Naldrett, A.J. (1983) The geology of the Tabankulu Section of the Insizwa Complex. Transactions of the Geological Society of South Africa, 86, 169–187.</t>
  </si>
  <si>
    <t>Likhanov, I.I., Ten, A.A., Ananiev, V.A., Reverdatto, V. V, &amp; Memmi, I. (2001) Inverse modeling approach for obtaining kinetic parameters of diffusion-controlled metamorphic reactions in the Kharlovo contact aureole (South Siberia, Russia). Mineralogy and Petrology, 71, 51–65.</t>
  </si>
  <si>
    <t>Likhanov, I.I., Reverdatto, V. V, &amp; Memmi, I. (1995) The origin of arfvedsonite in metabasites from the contact aureole of the Kharlovo gabbro intrusion (Russia). European Journal of Mineralogy, 7, 379–389.</t>
  </si>
  <si>
    <t>Lima, H.A.F., Ferreira Filho, C.F., Pimentel, M.M., Dantas, E.L., &amp; de Araújo, S.M. (2008) Geology, petrology and geochronology of the layered mafic-ultramafic intrusions in the Porto Nacional area, central Brazil. Journal of South American Earth Sciences, 26, 300–317.</t>
  </si>
  <si>
    <t>Liu, H., Wang, Y., &amp; Zi, J.-W. (2017) Petrogenesis of the Dalongkai ultramafic-mafic intrusion and its tectonic implication for the Paleotethyan evolution along the Ailaoshan tectonic zone (SW China). Journal of Asian Earth Sciences, 141, 112–124.</t>
  </si>
  <si>
    <t>Liu, P.P., Zhou, M.-F., Wang, C.Y., Xing, C.M., &amp; Gao, J. (2014) Open magma chamber processes in the formation of the Permian Baima mafic-ultramafic layered intrusion, SW China. Lithos, 184–187, 194–208.</t>
  </si>
  <si>
    <t>Liu, P.P., Zhou, M.-F., Yan, D.P., Zhao, G., Su, S.G., &amp; Wang, X.L. (2015) The Shangzhuang Fe-Ti oxide-bearing layered mafic intrusion, northeast of Beijing (North China): Implications for the mantle source of the giant Late Mesozoic magmatic event in the North China Craton. Lithos, 231, 1–15.</t>
  </si>
  <si>
    <t>Liu, P.-P., Zhou, M.-F., Ren, Z., Wang, C.Y., &amp; Wang, K. (2016) Immiscible Fe-and Si-rich silicate melts in plagioclase from the Baima mafic intrusion (SW China): Implications for the origin of bi-modal igneous suites in large igneous provinces. Journal of Asian Earth Sciences, 127, 211–230.</t>
  </si>
  <si>
    <t>Lobjoit, W.M. (1959) On the Form and Mode of Emplacement of the Ben Buie Intrusion, Island of Mull, Argyllshire. Geological Magazine, 96, 393–402.</t>
  </si>
  <si>
    <t>Loney, R.A., &amp; Himmelberg, G.R. (1992) Petrogenesis of the Pd-rich intrusion at Salt Chuck, Prince of Wales island: an early Paleozoic Alaskan-type ultramafic body. Canadian Mineralogist, 30, 1005–1022.</t>
  </si>
  <si>
    <t>Lord, R.A., Prichard, H.M., Sá, J.H.S., &amp; Neary, C.R. (2004) Chromite geochemistry and PGE fractionation in the Campo Formoso complex and Ipueira-Medrado Sill, Bahia State, Brazil. Economic Geology, 99, 339–363.</t>
  </si>
  <si>
    <t>Louro, V.H.A., Mantovani, M.S.M., &amp; Ribeiro, V.B. (2014) Magnetic field analysis of morro do leme nickel deposit. Geophysics, 79, K1–K9.</t>
  </si>
  <si>
    <t>Lowry, D., Appel, P.W.U., &amp; Rollinson, H.R. (2003) Oxygen isotopes of an Early Archaean layered ultramafic body, southern West Greenland: Implications for magma source and post-intrusion history. Precambrian Research, 126, 273–288.</t>
  </si>
  <si>
    <t>Luan, Y., Song, X.-Y., Chen, L.-M., Zheng, W.-Q., Zhang, X., Yu, S.-Y., She, Y.-W., Tian, X.L., &amp; Ran, Q.Y. (2014) Key factors controlling the accumulation of the fe-ti oxides in the hongge layered intrusion in the emeishan large igneous province, SW China. Ore Geology Reviews, 57, 518–538.</t>
  </si>
  <si>
    <t>Lundstrom, C.C., &amp; Gajos, N. (2014) Formation of the PGE reef horizon in the Sonju Lake layered Mafic intrusion by thermal migration zone refining. Economic Geology, 109, 1257–1269.</t>
  </si>
  <si>
    <t>Luolavirta, K., Hanski, E.J., Maier, W., &amp; Santaguida, F. (2018) Whole-rock and mineral compositional constraints on the magmatic evolution of the Ni-Cu-(PGE) sulfide ore-bearing Kevitsa intrusion, northern Finland. Lithos, 296–299, 37–53.</t>
  </si>
  <si>
    <t>Luyt, J.F.M. (1976) Vandium. In C.B. Coetzee, Ed., Mineral resources of the Republic of South Africa.</t>
  </si>
  <si>
    <t>Macheyeki, A.S. (2012) Ni Mineralization and PGE Characterization in the Kabanga and Luhuma Ni-Cu Sulfide Deposits, North West Tanzania. Tanzania Journal of Science, 38, 1–27.</t>
  </si>
  <si>
    <t>Magee, C., O’Driscoll, B., &amp; Chambers, A.D. (2010) Crystallization and textural evolution of a closed-system magma chamber: Insights from a crystal size distribution study of the Lilloise layered intrusion, East Greenland. Geological Magazine, 147, 363–379.</t>
  </si>
  <si>
    <t>Maier, R.P. (2021) Characterisation of Fe-Ti-V mineralisation at Lac Fabien, Quebec and comparison to anorthosite-hosted Fe-Ti-V deposits. MSc thesis, University of Quebec at Chicoutimi.</t>
  </si>
  <si>
    <t>Maier, W.D., &amp; Barnes, S.-J. (2010) The Kabanga Ni sulfide deposits, Tanzania: II. Chalcophile and siderophile element geochemistry. Mineralium Deposita, 45, 443–460.</t>
  </si>
  <si>
    <t>Maier, W.D., Barnes, S.-J., Ashwal, L.D., &amp; Li, C. (2001) A reconnaissance study on the magmatic Cu-Ni-PGE sulphide potential of the Tete Complex, Mozambique. South African Journal of Geology, 104, 355–364.</t>
  </si>
  <si>
    <t>Maier, W.D., Barnes, S.-J., Bandyayera, D., Livesey, T., Li, C., &amp; Ripley, E.M. (2008) Early Kibaran rift-related mafic–ultramafic magmatism in western Tanzania and Burundi: Petrogenesis and ore potential of the Kapalagulu and Musongati layered intrusions. Lithos, 101, 24–53.</t>
  </si>
  <si>
    <t>Maier, W.D., Barnes, S.J., Gartz, V., &amp; Andrews, G. (2003) Pt-Pd reefs in magnetitites of the Stella layered intrusion, South Africa: A world of new exploration opportunities for platinum group elements. Geology, 31, 885–888.</t>
  </si>
  <si>
    <t>Maier, W.D., Barnes, S.-J., &amp; Pellet, T. (1996) The economic significance of the Bell River complex, Abitibi subprovince, Quebec. Canadian Journal of Earth Sciences, 33, 967–980.</t>
  </si>
  <si>
    <t>Maier, W.D., Barnes, S.-J., Sarkar, A., Ripley, E.M., Li, C., &amp; Livesey, T. (2010) The Kabanga Ni sulfide deposit, Tanzania: I. Geology, petrography, silicate rock geochemistry, and sulfur and oxygen isotopes. Mineralium Deposita, 45, 419–441.</t>
  </si>
  <si>
    <t>Maier, W.D., Halkoaho, T.A.A., Huhma, H., Hanski, E.J., &amp; Barnes, S.-J. (2018) The Penikat intrusion, Finland: geochemistry, geochronology, and origin of platinum–palladium reefs. Journal of Petrology, 59, 967–1006.</t>
  </si>
  <si>
    <t>Maier, W.D., &amp; Hanski, E.J. (2017) Layered mafic-ultramafic intrusions of fennoscandia: Europe’s treasure chest of magmatic metal deposits. Elements, 13, 415–420.</t>
  </si>
  <si>
    <t>Maier, W.D., Howard, H.M., Smithies, R.H., Yang, S.-H., Barnes, S.-J., O’Brien, H., Huhma, H., &amp; Gardoll, S.J. (2015) Magmatic ore deposits in mafic–ultramafic intrusions of the Giles Event, Western Australia. Ore Geology Reviews, 71, 405–436.</t>
  </si>
  <si>
    <t>Maier, W.D., Marsh, J.S., Barnes, S.-J., &amp; Dodd, D.C. (2002) The distribution of platinum group elements in the Insizwa Lobe, Mount Ayliff Complex, South Africa: Implications for Ni-Cu-PGE sulfide exploration in the Karoo Igneous Province. Economic Geology, 97, 1293–1306.</t>
  </si>
  <si>
    <t>Maier, W.D., Peltonen, P., Grantham, G., &amp; Mänttäri, I. (2003) A new 1.9 Ga age for the Trompsburg intrusion, South Africa. Earth and Planetary Science Letters, 212, 351–360.</t>
  </si>
  <si>
    <t>Maier, W.D., Prevec, S.A., Scoates, J.S., Wall, C.J., Barnes, S.-J., &amp; Gomwe, T. (2018) The Uitkomst intrusion and Nkomati Ni-Cu-Cr-PGE deposit, South Africa: trace element geochemistry, Nd isotopes and high-precision geochronology. Mineralium Deposita, 53, 67–88.</t>
  </si>
  <si>
    <t>Maier, W.D., Rasmussen, B., Fletcher, I.R., Godel, B.M., Barnes, S.-J., Fischer, L.A., Yang, S.-H., Huhma, H., &amp; Lahaye, Y. (2014) Petrogenesis of the ~ 2.77 Ga Monts de Cristal complex, Gabon: Evidence for direct precipitation of Pt-arsenides from basaltic magma. Journal of Petrology, 56, 285–1308.</t>
  </si>
  <si>
    <t>Maier, W.D., Rasmussen, B., Fletcher, I.R., Li, C., Barnes, S.J., &amp; Huhma, H. (2013) The Kunene anorthosite complex, Namibia, and its satellite intrusions: Geochemistry, geochronology, and economic potential. Economic Geology, 108, 953–986.</t>
  </si>
  <si>
    <t>Maier, W.D., Sliep, J., Barnes, S.-J., De Waal, S.A., &amp; Li, C. (2001) PGE-bearing mafic-ultramafic sills in the floor of the eastern Bushveld Complex on the farms Blaauwboschkraal, Zwartkopje, and Waterval. South African Journal of Geology, 104, 343–354.</t>
  </si>
  <si>
    <t>Maier, W.D., Smithies, R.H., Spaggiari, C.V., Barnes, S.J., Kirkland, C.L., Yang, S.-H., Lahaye, Y., Kiddie, O., &amp; MacRae, C. (2016) Petrogenesis and Ni-Cu sulphide potential of mafic-ultramafic rocks in the Mesoproterozoic Fraser Zone within the Albany-Fraser Orogen, Western Australia. Precambrian Research, 281, 27–46.</t>
  </si>
  <si>
    <t>Makhlouf, A., Beniamin, N.Y., Mansour, M.M., Mansour, S.A., &amp; El Sherbini, H. (2008) Mafic-Ultra Mafic Intrusion of South Korabkanci Area with Emphasis on Titanomagnetite Ores, South Eastern Desert, Egypt. Annal of Geological Survey of Egypt, 30, 1–20.</t>
  </si>
  <si>
    <t>Mäkinen, J., &amp; Makkonen, H. V. (2004) Petrology and structure of the Palaeoproterozoic (1.9 Ga) Rytky nickel sulphide deposit, Central Finland: A comparison with the Kotalahti nickel deposit. Mineralium Deposita, 39, 405–421.</t>
  </si>
  <si>
    <t>Makkonen, H.V. (2015) Nickel Deposits of the 1.88 Ga Kotalahti and Vammala Belts, 253–290 p. Mineral Deposits of Finland. Elsevier Inc.</t>
  </si>
  <si>
    <t>Makkonen, H. V., Mäkinen, J., &amp; Kontoniemi, O. (2008) Geochemical discrimination between barren and mineralized intrusions in the Svecofennian (1.9 Ga) Kotalahti Nickel Belt, Finland. Ore Geology Reviews, 33, 101–114.</t>
  </si>
  <si>
    <t>Makkonen, H. V., &amp; Tuisku, P. (2020) Geology and crystallization conditions of the särkiniemi intrusion and related nickel-copper ore, central Finland – implications for depth of emplacement of 1.88 ga nickel-bearing intrusions. Bulletin of the Geological Society of Finland, 92, 111–130.</t>
  </si>
  <si>
    <t>Makkonen, H. V, &amp; Huhma, H. (2007) Sm-Nd data for mafic-ultramafic intrusions in the Svecofenni-an (1.88 Ga) Kotalahti Nickel Belt, Finland–implications for crustal contamination at the Archaean/Proterozoic boundary. Bulletin of the Geological Society of Finland, 79, 175–201.</t>
  </si>
  <si>
    <t>Malitch, K.N., Anikina, E. V, Badanina, I.Y., Belousova, E.A., Pushkarev, E. V, &amp; Khiller, V. V (2016) Chemical composition and osmium-isotope systematics of primary and secondary PGM assemblages from high-Mg chromitite of the Nurali lherzolite massif, the South Urals, Russia. Geology of Ore Deposits, 58, 1–19.</t>
  </si>
  <si>
    <t>Malitch, K.N., Belousova, E.A., Griffin, W.L., Badanina, I.Y., Pearson, N.J., Presnyakov, S.L., &amp; Tuganova, E.V. (2010) Magmatic evolution of the ultramafic-mafic Kharaelakh intrusion (Siberian Craton, Russia): Insights from trace-element, U-Pb and Hf-isotope data on zircon. Contributions to Mineralogy and Petrology, 159, 753–768.</t>
  </si>
  <si>
    <t>Malitch, K.N., Puchtel, I.S., Belousova, E.A., &amp; Badanina, I.Y. (2020) Contrasting platinum-group mineral assemblages of the Kondyor massif (Russia): Implications for the sources of HSE in zoned-type ultramafic massifs. Lithos, 376, 105800.</t>
  </si>
  <si>
    <t>Manyeruke, T.D., Blenkinsop, T.G., Buchholz, P., Love, D., Oberthür, T., Vetter, U.K., &amp; Davis, D.W. (2004) The age and petrology of the Chimbadzi Hill intrusion, NW Zimbabwe: First evidence for early Paleoproterozoic magmatism in Zimbabwe. Journal of African Earth Sciences, 40, 281–292.</t>
  </si>
  <si>
    <t>Mao, Y.J., Dash, B., Qin, K.-Z., Bujinlkham, B., &amp; Tang, D.-M. (2018) Comparisons among the Oortsog, Dulaan, and Nomgon mafic-ultramafic intrusions in central Mongolia and Ni-Cu deposits in NW China: implications for economic Ni-Cu-PGE ore exploration in central Mongolia. Russian Geology and Geophysics, 59, 1–18.</t>
  </si>
  <si>
    <t>Mao, Y.J., Qin, K.-Z., Li, C., &amp; Tang, D.-M. (2015) A modified genetic model for the Huangshandong magmatic sulfide deposit in the Central Asian Orogenic Belt, Xinjiang, western China. Mineralium Deposita, 50, 65–82.</t>
  </si>
  <si>
    <t>Mao, Y.-J., Qin, K.-Z., Li, C., Xue, S.-C., &amp; Ripley, E.M. (2014) Petrogenesis and ore genesis of the Permian Huangshanxi sulfide ore-bearing mafic-ultramafic intrusion in the Central Asian Orogenic Belt, western China. Lithos, 200, 111–125.</t>
  </si>
  <si>
    <t>Mao, Y.-J., Qin, K.-Z., Tang, D.-M., Feng, H.-Y., &amp; Xue, S.-C. (2016) Crustal contamination and sulfide immiscibility history of the Permian Huangshannan magmatic Ni-Cu sulfide deposit, East Tianshan, NW China. Journal of Asian Earth Sciences, 129, 22–37.</t>
  </si>
  <si>
    <t>Marks, M., &amp; Markl, G. (2015) The ilímaussaq alkaline complex, South Greenland. In Layered Intrusions pp. 649–691. Springer.</t>
  </si>
  <si>
    <t>Markwitz, V., Maier, W.D., González-Álvarez, I., McCuaig, T.C., &amp; Porwal, A. (2010) Magmatic nickel sulfide mineralization in Zimbabwe: Review of deposits and development of exploration criteria for prospectivity analysis. Ore Geology Reviews, 38, 139–155.</t>
  </si>
  <si>
    <t>Marsh, B. (2004) A magmatic mush column rosetta stone:The mcmurdo dry valleys of antarctica. Eos, 85.</t>
  </si>
  <si>
    <t>Marsh, J.S., Duncan, A.R., &amp; Miller, R.M. (2008) Doros gabbroic complex. The geology of Namibia, 3, 18–75.</t>
  </si>
  <si>
    <t>Marshak, S., Kyle, P.R., McIntosh, W., Samsonov, V., &amp; Shelhorn, M. (1981) Butcher Ridge igneous complex, Cook Mountains, Antarctica. Antarctic Journal of the United States, 16, 54–55.</t>
  </si>
  <si>
    <t>Martin, E., Paquette, J.-L., Bosse, V., Ruffet, G., Tiepolo, M., &amp; Sigmarsson, O. (2011) Geodynamics of rift–plume interaction in Iceland as constrained by new 40Ar/39Ar and in situ U–Pb zircon ages. Earth and Planetary Science Letters, 311, 28–38.</t>
  </si>
  <si>
    <t>Mathieu, L. (2019) Origin of the Vanadiferous Serpentine–Magnetite Rocks of the Mt. Sorcerer Area, Lac Doré Layered Intrusion, Chibougamau, Québec. Geosciences, 9, 110.</t>
  </si>
  <si>
    <t>Mathison, C.I., &amp; Ahmat, A.L. (1996) The Windimurra Complex, Western Australia. In Developments in Petrology Vol. 15, pp. 485–510. Elsevier.</t>
  </si>
  <si>
    <t>Mathison, C.I., &amp; Hamlyn, P.R. (1987) The Mclntosh Layered Troctolite-Olivine Gabbro. Journal of Petrology, 28, 211–234.</t>
  </si>
  <si>
    <t>Mathison, I., &amp; Marshall, E. (1981) Ni-Cu Sulfides and Their Host Mafic-Ultramafic Rocks in the Mt. Sholl Intrusion, Pilbara Region, Western Australia. Economic Geology, 76, 1581–1596.</t>
  </si>
  <si>
    <t>Matos, V.B.M., &amp; Ferreira Filho, C.F. (2018) The Caboclo dos mangueiros deposit: Ni-Cu sulfide mineralization hosted by an ultramafic intrusion in the northern edge of the São Francisco craton, Brazil. Economic Geology, 113, 1525–1552.</t>
  </si>
  <si>
    <t>Mattson, S.R., Vogel, T.A., &amp; Wilband, J.T. (1986) Petrochemistry of the silicic-mafic complexes at Vesturhorn and Austurhorn, Iceland: evidence for zoned/stratified magma. Journal of Volcanology and Geothermal Research, 28, 197–223.</t>
  </si>
  <si>
    <t>Mayer, A., Hofmann, A.W., Sinigoi, S., &amp; Morais, E. (2004) Mesoproterozoic Sm-Nd and U-Pb ages for the Kunene Anorthosite Complex of SW Angola. Precambrian Research, 133, 187–206.</t>
  </si>
  <si>
    <t>McCallum, I.S. (1996) The Stillwater Complex. Layered intrusions, 441–484.</t>
  </si>
  <si>
    <t>McDonald, I. (2008) Platinum-group element and sulphide mineralogy in ultramafic complexes at western Andriamena, Madagascar. Transactions of the Institutions of Mining and Metallurgy, Section B: Applied Earth Science, 117, 1–10.</t>
  </si>
  <si>
    <t>McEnroe, S.A., Skilbrei, J.R., Robinson, P., Heidelbach, F., Langenhorst, F., &amp; Brown, L.L. (2004) Magnetic anomalies, layered intrusions and Mars. Geophysical Research Letters, 31, 31–34.</t>
  </si>
  <si>
    <t>Mcguire, A.V., &amp; Coleman, R.G. (1986) The Jabal Tirf Layered Gabbro and Associated Rocks of the Tihama Asir Complex , Sw Saudi Arabia Author ( s ): Anne Vaughan McGuire and Robert G . Coleman Published by : The University of Chicago Press Stable URL : https://www.jstor.org/stable/30078331 REF, 94, 651–665.</t>
  </si>
  <si>
    <t>Medvedev, A.N., &amp; Medvedev, M.A. (2016) An environmental assessment of plans for economic development of Kachkanar titanium-magnetite mine in Russia. International Multidisciplinary Scientific GeoConference: SGEM, 2, 33–40.</t>
  </si>
  <si>
    <t>Mekhonoshin, A.S., Kolotilina, T.B., &amp; Doroshkov, A.A. (2018) Geochemical model for the formation of the Medek platinum-bearing dunite-wehrlite intrusion (East Sayan, Russia). Russian Geology and Geophysics, 59, 1603–1615.</t>
  </si>
  <si>
    <t>Mekhonoshin, A.S., Kolotilina, T.B., Vladimirov, A.G., Sokol’nikova, Y.V., &amp; Doroshkov, A.A. (2017) First data on the concentrations and distribution of noble metals in Ni-Cu sulfide ores of the South Maksut deposit (East Kazakhstan). Geodynamics and Tectonophysics, 8, 515–519.</t>
  </si>
  <si>
    <t>Melnikov, A. V, Strikha, V.E., &amp; Moiseenko, V.G. (2017) Pt content of Cu–Ni deposits and ore occurrences in the Stanovoi Ni-bearing province (Far East, Russia). In Doklady Earth Sciences Vol. 477, pp. 1396–1401. Springer.</t>
  </si>
  <si>
    <t>Mertanen, S., &amp; Pesonen, L.J. (1992) Paleomagnetism of the Proterozoic Tsuomasvarri Layered Ultramafic Intrusion, Northeastern Fennoscandian Shield. Rep. Q29. 1/92/2, Geophys. Dep., Geol. Surv. Finl., 51.</t>
  </si>
  <si>
    <t>Meshram, T. (2020) Mineralogical variation in platinum group element within altered chromitite of the Kondapalli layered igneous complex (Southern India): Implication on magmatic evolution and its petrogenetic significance. Ore Geology Reviews, 120, 103398.</t>
  </si>
  <si>
    <t>Meurer, W.P., Hellström, F.A., &amp; Claeson, D.T. (2004) The relationship between chlorapatite and PGE-rich cumulates in layered intrusions: The Kläppsjö Gabbro, north-central Sweden, as a case study. Canadian Mineralogist, 42, 279–289.</t>
  </si>
  <si>
    <t>Meyer, G.B., Schiellerup, H., &amp; Tegner, C. (2002) Chemical characterisation of ilmenite, magnetite and apatite in the Bjerkreim–Sokndal Layered Intrusion, Rogaland, South Norway. Norges Geologiske Undersøkelse, Report, 2002.042, 1–18.</t>
  </si>
  <si>
    <t>Mikoshiba, M.U., Takahashi, Y., Takahashi, Y., Branch, H., Kausar, A.B., Khan, T., Shahzad, C., Kubo, K., &amp; Shirahase, T. (1999) Rb-Sr isotopic study of the Chilas Igneous Complex ,. In A. Macfarlane, R.B. Sorkhabi, and J. Quade, Eds., Himalaya and Tibet: Mountain Roots to Mountain Tops. Geological Society of America Special Paper 328.</t>
  </si>
  <si>
    <t>Miller Jr, J.D., Loucks, R.R., &amp; Ashraf, M. (1991) Platinum-group element mineralization in the Jijal layered ultramafic-mafic complex, Pakistani Himalayas. Economic Geology, 86, 1093–1102.</t>
  </si>
  <si>
    <t>Minor, D.R., &amp; Mukasa, S.B. (1997) Zircon U-Pb and hornblende 40Ar-39Ar ages for the Dufek layered mafic intrusion, Antarctica: Implications for the age of the Ferrar large igneous province. Science, 61, 2497–2504.</t>
  </si>
  <si>
    <t>Mirmohammadi, M., &amp; Kananian, A. (2008) Petrology and Geochemistry of Qareaghaj Mafic – Ultramafic Intrusion, NW of Urmia. Journal of Geoscience, 18, 177–191.</t>
  </si>
  <si>
    <t>Mirmohammadi, M., Kananian, A., &amp; Tarkian, M. (2007) The nature and origin of Fe-Ti-P-rich rocks in the Qareaghaj mafic-ultramafic intrusion, NW Iran. Mineralogy and Petrology, 91, 71–100.</t>
  </si>
  <si>
    <t>Mogessie, A., Hauzenberger, C.A., Hoinkes, G., Felfernig, A., Stumpfl, E.F., Bjerg, E.A., &amp; Kostadinoff, J. (2000) Genesis of platinum-group minerals in the Las Aguilas mafic-ultramafic rocks, San Luis Province, Argentina: Textural, chemical and mineralogical evidence. Mineralogy and Petrology, 68, 85–114.</t>
  </si>
  <si>
    <t>Mokatse, T. (2017) Archean Boninite-Like Mafic-Ultramafic Rocks From the Lechana Layered Intrusion, Motloutse Complex, Botswana. MSc Thesis, Botswana International University of S.</t>
  </si>
  <si>
    <t>Mondal, S.K., Baidya, T.K., Gururaja Rao, K.N., &amp; Glascock, M.D. (2001) PGE and Ag mineralization in a breccia zone of the precambrian Nausahi ultramafic-mafic complex, Orissa, India. Canadian Mineralogist, 39, 979–996.</t>
  </si>
  <si>
    <t>Mondal, S.K., Khatun, S., Prichard, H.M., Satyanarayanan, M., &amp; Kumar, G.R.R. (2019) Platinum-group element geochemistry of boninite-derived Mesoarchean chromitites and ultramafic-mafic cumulate rocks from the Sukinda Massif (Orissa, India). Ore Geology Reviews, 104, 722–744.</t>
  </si>
  <si>
    <t>Mondal, S.K., Ripley, E.M., Li, C., &amp; Frei, R. (2006) The genesis of Archaean chromitites from the Nuasahi and Sukinda massifs in the Singhbhum Craton, India. Precambrian Research, 148, 45–66.</t>
  </si>
  <si>
    <t>Mondal, S.K., &amp; Zhou, M.-F. (2010) Enrichment of PGE through interaction of evolved boninitic magmas with early formed cumulates in a gabbro-breccia zone of the Mesoarchean Nuasahi massif (eastern India). Mineralium Deposita, 45, 69–91.</t>
  </si>
  <si>
    <t>Monger, J.W.H., &amp; Irving, E. (1980) Northward displacement of north-central British Columbia. Nature, 285, 289–294.</t>
  </si>
  <si>
    <t>Monjoie, P., Bussy, F., Lapierre, H., &amp; Pfeifer, H.-R. (2005) Modeling of in-situ crystallization processes in the Permian mafic layered intrusion of Mont Collon (Dent Blanche nappe, western Alps). Lithos, 83, 317–346.</t>
  </si>
  <si>
    <t>Monjoie, P., Bussy, F., Schaltegger, U., Mulch, A., Lapierre, H., &amp; Pfeifer, H.-R. (2007) Contrasting magma types and timing of intrusion in the Permian layered mafic complex of Mont Collon (Western Alps, Valais, Switzerland): Evidence from U/Pb zircon and 40Ar/39Ar amphibole dating. Swiss Journal of Geosciences, 100, 125–135.</t>
  </si>
  <si>
    <t>Moorbath, S., Sigurdsson, H., &amp; Goodwin, R. (1968) KAr ages of the oldest exposed rocks in Iceland. Earth and Planetary Science Letters, 4, 197–205.</t>
  </si>
  <si>
    <t>Morrison, D.A., Davis, D.W., Wooden, J.L., Bogard, D.D., Maczuga, D.E., Phinney, W.C., &amp; Ashwal, L.D. (985) Age of the Mulcahy Lake intrusion, northwest Ontario, and implications for the evolution of greenstone-granite terrains. Earth and Planetary Science Letters, 73, 306–316.</t>
  </si>
  <si>
    <t>Morrison, D.A., Maczuga, D.F., Phinney, W.C., &amp; Ashwal, L.D. (1986) Stratigraphy and petrology of the mulcahy lake layered gabbro: An archean intrusion in the wabigoon subprovince, Ontario. Journal of Petrology, 27, 303–341.</t>
  </si>
  <si>
    <t>Morse, S.A. (2015) Kiglapait Intrusion, Labrador. In Layered Intrusions pp. 589–648. Springer.</t>
  </si>
  <si>
    <t>Mulja, T., &amp; Mitchell, R.H. (1991) The Geordie Lake Intrusion, Coldwell Complex, Ontario: A Palladium- and Tellurium-Rich Disseminated Sulfide Occurrence Derived from an Evolved Tholeiitic Magma. Economic Geology, 86, 1050–1069.</t>
  </si>
  <si>
    <t>Mungall, J.E. (2007) Crustal contamination of picritic magmas during transport through dikes: the Expo Intrusive Suite, Cape Smith fold belt, New Quebec. Journal of Petrology, 48, 1021–1039.</t>
  </si>
  <si>
    <t>Mungall, J.E., Harvey, J.D., Balch, S.J., Azar, B., Atkinson, J., &amp; Hamilton, M.A. (2010) Eagle’s nest: A magmatic Ni-sulfide deposit in the James Bay Lowlands, Ontario, Canada. Society of Economic Geologists, 15, 539–557.</t>
  </si>
  <si>
    <t>Mutanen, T., &amp; Huhma, H. (2001) U-Pb geochronology of the Koitelainen, Akanvaara and Keivitsa layered intrusions and related rocks. Special Paper of the Geological Survey of Finland, 229–246.</t>
  </si>
  <si>
    <t>Myers, J.S. (1976) Channel deposits of peridotite, gabbro and chromitite from turbidity currents in the stratiform Fiskenæsset anorthosite complex, southwest Greenland. Lithos, 9, 281–291.</t>
  </si>
  <si>
    <t>Myers, J.S., Gill, R.C.O., Rex, D.C., &amp; Charnley, N.R. (1993) The Kap Gustav Holm Tertiary plutonic centre, East Greenland. Journal - Geological Society (London), 150, 259–276.</t>
  </si>
  <si>
    <t>N ’Diaye, I., Essaifi, A., Dubois, M., &amp; Lacroix, B. (2015) Mineralogy and Fluid Inclusions of the Kettara Massive Sulphide Deposit (Jebilet Massif, Variscan Belt, Morocco). Journal of Environment and Earth Science, 5, 98–120.</t>
  </si>
  <si>
    <t>Namur, O., Charlier, B., Toplis, M.J., Higgins, M.D., Liwanag, J., &amp; Vander Auwera, J. (2010) Crystallization sequence and magma chamber processes in the ferrobasaltic Sept Iles layered intrusion, Canada. Journal of Petrology, 51, 1203–1236.</t>
  </si>
  <si>
    <t>Nasr, B.B., Sadek, M.F., &amp; Masoud, M.S. (2000) Some new occurrences of layered titanomagnetite. Egypt. Annals of the Geological Survey of Egypt, XXXIII, 679–690.</t>
  </si>
  <si>
    <t>Nelson, D.A., Cottle, J.M., &amp; Schoene, B. (2020) Butcher ridge igneous complex: A glassy layered silicic magma distribution center in the ferrar large igneous province, antarctica. Bulletin of the Geological Society of America, 132, 1201–1216.</t>
  </si>
  <si>
    <t>Nesbitt, R.W., &amp; Talbot, J.L. (1966) The layered basic and ultrabasic intensives of the Giles Complex, Central Australia. Contributions to Mineralogy and Petrology, 13, 1–11.</t>
  </si>
  <si>
    <t>Nesterenko, G. V, Zhmodik, S.M., Belyanin, D.K., Airiyants, E. V, &amp; Karmanov, N.S. (2019) Micrometric inclusions in platinum-group minerals from Gornaya Shoria, Southern Siberia, Russia: Problems and genetic significance. Minerals, 9, 327.</t>
  </si>
  <si>
    <t>Nevill, M. (1974) The geology and mineralisation of the Corkwood Prospect area, Lamboo Complex, East Kimberleys, Western Australia. BSc (Hons) Thesis (unpub.), University of Western Australia, Australia.</t>
  </si>
  <si>
    <t>Nielsen, T.F.D. (2004) The shape and volume of the Skaergaard intrusion, Greenland: implications for mass balance and bulk composition. Journal of Petrology, 45, 507–530.</t>
  </si>
  <si>
    <t>Nilsson, M.K.M., Söderlund, U., Ernst, R.E., Hamilton, M.A., Scherstén, A., &amp; Armitage, P.E.B. (2010) Precise U-Pb baddeleyite ages of mafic dykes and intrusions in southern West Greenland and implications for a possible reconstruction with the Superior craton. Precambrian Research, 183, 399–415.</t>
  </si>
  <si>
    <t>Nironen, M., Elliott, B.A., &amp; Rämö, O.T. (2000) 1.88-1.87 Ga post-kinematic intrusions of the Central Finland Granitoid Complex: A shift from C-type to A-type magmatism during lithospheric convergence. Lithos, 53, 37–58.</t>
  </si>
  <si>
    <t>Niu, X., Chen, B., Liu, A., Suzuki, K., &amp; Ma, X. (2012) Petrological and Sr–Nd–Os isotopic constraints on the origin of the Fanshan ultrapotassic complex from the North China Craton. Lithos, 149, 146–158.</t>
  </si>
  <si>
    <t>Novak, N.D. (1992) The Blue Heron Project–Geological evaluation report prepared for Blue Falcon Mines Limited covering Springer-Lavoie Lake anomaly and Copping Lake anomaly. Assessment Files, Thunder Bay Resident Geologist Office.</t>
  </si>
  <si>
    <t>Oberthür, T. (2019) Platinum-Group Element Mineralization of the Main Sulfide Zone, Great Dyke, Zimbabwe. Economic Geology, 329–349.</t>
  </si>
  <si>
    <t>O’Driscoll, B. (2007) The Centre 3 layered gabbro intrusion, Ardnamurchan, NW Scotland. Geological Magazine, 144, 897–908.</t>
  </si>
  <si>
    <t>O’Driscoll, B., Donaldson, C.H., Daly, J.S., &amp; Emeleus, C.H. (2009) The roles of melt infiltration and cumulate assimilation in the formation of anorthosite and a Cr-spinel seam in the Rum Eastern Layered Intrusion, NW Scotland. Lithos, 111, 6–20.</t>
  </si>
  <si>
    <t>O’Driscoll, B., Emeleus, C.H., Donaldson, C.H., &amp; Daly, J.S. (2010) Cr-spinel seam petrogenesis in the rum layered suite, NWScotland: Cumulate assimilation and in situ crystallization in a deforming crystal mush. Journal of Petrology, 51, 1171–1201.</t>
  </si>
  <si>
    <t>Oktyabr’skii, R.A., Vladykin, N. V., Lennikov, A.M., Vrzhosek, A.A., Yasnygina, T.A., Rasskazov, S. V., Moskalenko, E.Y., &amp; Velivetskaya, T.A. (2010) Chemical Composition and Geochemical Characteristics of the Koksharovka Alkaline Ultrabasic Massif with Carbonatites, Primorye. Geochemistry International, 48, 778–791.</t>
  </si>
  <si>
    <t>Orsoev, D.A., Mekhonoshin, A.S., Gordienko, I.V., Badmatsyrenova, R.A., Kanakin, S.V., Travin, A.V., &amp; Volkova, M.G. (2015) The Riphean Meteshikha island-arc peridotite-gabbro massif (western Transbaikalia). Russian Geology and Geophysics, 56, 1213–1231.</t>
  </si>
  <si>
    <t>Ortlepp, R.J. (1959) A pre-Karroo igneous complex at Trompsburg, Orange Free State, revealed by drilling exploring. South African Journal of Geology, 62, 33–57.</t>
  </si>
  <si>
    <t>Otamendi, J.E., Cristofolini, E., Tibaldi, A.M., Quevedo, F.I., &amp; Baliani, I. (2010) Petrology of mafic and ultramafic layered rocks from the Jaboncillo Valley, Sierra de Valle Fértil, Argentina: Implications for the evolution of magmas in the lower crust of the Famatinian arc. Journal of South American Earth Sciences, 29, 685–704.</t>
  </si>
  <si>
    <t>Ouattara, N. (1998) Pétrologie, géochimie et métallogénie des sulfures et des éléments du groupe du platine des ultrabasites de Côte d’Ivoire: Signification géodynamique et implications sur les processus de croissance crustale à l’Archéen et au Paléoprotérozoïque. PhD Thesis Université d’Orléans.</t>
  </si>
  <si>
    <t>Owen-Smith, T.M., &amp; Ashwal, L.D. (2015) Evidence for multiple pulses of crystal-bearing magma during emplacement of the Doros layered intrusion, Namibia. Lithos, 238, 120–139.</t>
  </si>
  <si>
    <t>Paktunc, A.D. (1990) Comparative geochemistry of platinum-group elements of nickel-copper sulfide occurrences associated with mafic-ultramafic intrusions in the Appalachian Orogen. Journal of Geochemical Exploration, 37, 101–111.</t>
  </si>
  <si>
    <t>Pang, K.-N., Li, C., Zhou, M.-F., &amp; Ripley, E.M. (2009) Mineral compositional constraints on petrogenesis and oxide ore genesis of the late Permian Panzhihua layered gabbroic intrusion, SW China. Lithos, 110, 199–214.</t>
  </si>
  <si>
    <t>Paredis, B., Muchez, P., &amp; Dewaele, S. (2017) Platinum group element mineralization at Musongati (Burundi): Concentration and Pd-Rh distribution in pentlandite. Geologica Belgica, 20, 15–32.</t>
  </si>
  <si>
    <t>Parsons, I. (1965) The sub-surface shape of part of the Loch Ailsh Intrusion, Assynt, as deduced from magnetic anomalies across the contact, with a note on traverses across the Loch Borralan Complex. Geological Magazine, 102, 46–58.</t>
  </si>
  <si>
    <t>Parsons, I., &amp; Brown, W.L. (1988) Sidewall crystallization in the Klokken intrusion: zoned ternary feldspars and coexisting minerals. Contributions to Mineralogy and Petrology, 98, 431–443.</t>
  </si>
  <si>
    <t>Parsons, I., Brown, W.L., &amp; Jacquemin, H. (1986) Mineral chemistry and crystallization conditions of the mboutou layered gabbro-syenite-granite complex, North Cameroon. Journal of Petrology, 27, 1305–1329.</t>
  </si>
  <si>
    <t>Parsons, I., &amp; Butterfield, A.W. (1981) Sedimentary features of the Nunarssuit and Klokken syenites, S Greenland. Journal of the Geological Society, 138, 289–306.</t>
  </si>
  <si>
    <t>Pašava, J., Vavřín, I., Frýda, J., Janoušek, V., &amp; Jelínek, E. (2003) Geochemistry and mineralogy of Platinum-group elements in the Ransko gabbro-peridotite massif, Bohemian Massif (Czech Republic). Mineralium Deposita, 38, 298–311.</t>
  </si>
  <si>
    <t>Patra, K., Anand, R., Balakrishnan, S., &amp; Dash, J.K. (2020) Geochemistry of ultramafic–mafic rocks of Mesoarchean Sargur Group, western Dharwar craton, India: Implications for their petrogenesis and tectonic setting. Journal of Earth System Science, 129.</t>
  </si>
  <si>
    <t>Pawley, M.J., Wingate, M.T.D., Kirkland, C.L., Wyche, S., Hall, C.E., Romano, S.S., &amp; Doublier, M.P. (2012) Adding pieces to the puzzle: Episodic crustal growth and a new terrane in the northeast Yilgarn Craton, Western Australia. Australian Journal of Earth Sciences, 59, 603–623.</t>
  </si>
  <si>
    <t>Pechersky, D.M., Zakharov, V.S., &amp; Lyubushin, A.A. (2004) Continuous record of geomagnetic field variations during cooling of the Monchegorsk, Kivakka and Bushveld Early Proterozoic layered intrusions. Russian Journal of Earth Sciences, 6.</t>
  </si>
  <si>
    <t>Peck, D.C., &amp; Keays, R.R. (1990) Geology, Geochemistry, and Origin of Platinum-Group Element- Chromitite Occurrences in the Heazlewood River Complex, Tasmani. Economic Geology, 85, 765–793.</t>
  </si>
  <si>
    <t>Peck, D.C., &amp; Keays, R.R. (1990) Insights into the Behaviour of Precious Metals in Primitive, S-undersaturated Magmas: Evidence from the Heazlewood River Complex, Tasmania. Canadian Mineralogist, 28, 553–577.</t>
  </si>
  <si>
    <t>Peck, D.C., Keays, R.R., James, R.S., Chubb, P.T., &amp; Reeves, S.J. (2001) Controls on the formation of contact-type platinum-group element mineralization in the East Bull Lake intrusion. Economic Geology, 96, 559–581.</t>
  </si>
  <si>
    <t>Peltonen, P. (2005) Svecofennian mafic-ultramafic intrusions. In Developments in Precambrian Geology Vol. 14, pp. 407–441. Elsevier.</t>
  </si>
  <si>
    <t>Peltonen, P. (1995) Petrogenesis of ultramafic rocks in the Vammala Nickel Belt: implications for crustal evolution of the early Proterozoic Svecofennian arc terrane. Lithos, 34, 253–274.</t>
  </si>
  <si>
    <t>Peltonen, P., &amp; Elo, S. (1999) Petrology of the Kaipola layered intrusion, southern Finland. Special Paper - Geological Survey of Finland, 21–24.</t>
  </si>
  <si>
    <t>Peressini, G., Quick, J.E., Sinigoi, S., Hofmann, A.W., &amp; Fanning, M. (2007) Duration of a large Mafic intrusion and heat transfer in the lower crust: A SHRIMP U-Pb zircon Study in the Ivrea-Verbano Zone (Western Alps, Italy). Journal of Petrology, 48, 1185–1218.</t>
  </si>
  <si>
    <t>Petri, B., Mohn, G., Skrzypek, E., Mateeva, T., Galster, F., &amp; Manatschal, G. (2017) U–Pb geochronology of the Sondalo gabbroic complex (Central Alps) and its position within the Permian post-Variscan extension. International Journal of Earth Sciences, 106, 2873–2893.</t>
  </si>
  <si>
    <t>Petri, B., Mohn, G., Štípská, P., Schulmann, K., &amp; Manatschal, G. (2016) The Sondalo gabbro contact aureole (Campo unit, Eastern Alps): implications for mid-crustal mafic magma emplacement. Contributions to Mineralogy and Petrology, 171, 1–21.</t>
  </si>
  <si>
    <t>Petrov, G.A., Ronkin, Y.L., Maegov, V.I., Tristan, N.I., Maslov, A. V, Pushkarev, E. V, &amp; Lepikhina, O.P. (2010) New data on the composition and age of basement rocks of the Tagil paleo-island arc system. In Doklady Earth Sciences Vol. 432, pp. 715–721. Springer.</t>
  </si>
  <si>
    <t>Pettigrew, N.T., &amp; Hattori, K.H. (2002) Palladium-copper-rich platinum-group element mineralization in Legris Lake mafic-ultramafic complex, western Superior Province, Canada. Transactions of the Institutions of Mining and Metallurgy, Section B: Applied Earth Science, 111.</t>
  </si>
  <si>
    <t>Pettigrew, N.T., &amp; Hattori, K.H. (2001) Geology of the Palladium-rich Legris Lake mafic-ultramafic complex, Western Wabigoon Subprovince, northwestern Ontario. Exploration and Mining Geology, 10, 35–49.</t>
  </si>
  <si>
    <t>Picard, C.P., Amosse, J., Piboule, M., &amp; Giovenazzo, D. (1995) Physical and Chemical Constraints on Platinum-Group Element Behavior during Crystallization of a Basaltic Komatiite Liquid: Example of the Proterozoic Delta Sill, New Quebec, Canada C. Economic Geology, 90, 2287–2302.</t>
  </si>
  <si>
    <t>Piirainen, T., Hugg, R., Isohanni, M., &amp; Juopperi, A. (1974) On the geotectonics and ore forming processes in the basic intrusive belts of Kemi-Suhanko, and Syöte-Näränkävaara, northern Finland. Bull. Geol. Soc. Finland, 46, 93–104.</t>
  </si>
  <si>
    <t>Pimentel, M.M., Filho, C.F.F., &amp; Armstrong, R.A. (2004) SHRIMP U-Pb and Sm-Nd ages of the Niquelândia layered complex: Meso- (1.25 Ga) and Neoproterozoic (0.79 Ga) extensional events in central Brazil. Precambrian Research, 132, 133–153.</t>
  </si>
  <si>
    <t>Piña, R., Romeo, I., Ortega, L., Lunar, R., Capote, R., Gervilla, F., Tejero, R., &amp; Quesada, C. (2010) Origin and emplacement of the Aguablanca magmatic Ni-Cu-(PGE) sulfide deposit, SW Iberia: A multidisciplinary approach. GSA Bulletin, 122, 915–925.</t>
  </si>
  <si>
    <t>Pinto, V.M., Koester, E., Debruyne, D., Chemale, F., Marques, J.C., Porcher, C.C., Passos, L.H., &amp; Lenz, C. (2020) Petrogenesis of the mafic-ultramafic Canindé layered intrusion, Sergipano Belt, Brazil: Constraints on the metallogenesis of the associated Fe–Ti oxide ores. Ore Geology Reviews, 122.</t>
  </si>
  <si>
    <t>Pirajno, F. (1994) Mineral resources of anorogenic alkaline complexes in Namibia: A review. Australian Journal of Earth Sciences, 41, 157–168.</t>
  </si>
  <si>
    <t>Podlipsky, M.Y., &amp; Krivenko, A.P. (2001) New data on geological structure, lithology, and formational type of the Kaigadat massif as a primary source of Pt-and Fe-bearing PGM in placers. Topical Problems of Geology and Minerageny of Southern Siberia, 31.</t>
  </si>
  <si>
    <t>Polat, A., Frei, R., Longstaffe, F.J., &amp; Woods, R. (2018) Petrogenetic and geodynamic origin of the Neoarchean Doré Lake Complex, Abitibi subprovince, Superior Province, Canada. International Journal of Earth Sciences, 107, 811–843.</t>
  </si>
  <si>
    <t>Polat, A., Fryer, B.J., Appel, P.W.U., Kalvig, P., Kerrich, R., Dilek, Y., &amp; Yang, Z. (2011) Geochemistry of anorthositic differentiated sills in the Archean (~2970Ma) Fiskenæsset Complex, SW Greenland: Implications for parental magma compositions, geodynamic setting, and secular heat flow in arcs. Lithos, 123, 50–72.</t>
  </si>
  <si>
    <t>Polat, A., Fryer, B.J., Samson, I.M., Weisener, C., Appel, P.W.U., Frei, R., &amp; Windley, B.F. (2012) Geochemistry of ultramafic rocks and hornblendite veins in the Fiskenæsset layered anorthosite complex, SW Greenland: Evidence for hydrous upper mantle in the Archean. Precambrian Research, 214–215, 124–153.</t>
  </si>
  <si>
    <t>Poldervaart, A., &amp; Walker, F. (1943) The petrology of the elephant’s head dike and the new amalfi sheet (matatiele). Transactions of the Royal Society of South Africa, 30, 85–119.</t>
  </si>
  <si>
    <t>Poltavets, Y.A., Poltavets, Z.I., &amp; Nechkin, G.S. (2011) Volkovsky deposit of titanomagnetite and copper-titanomagnetite ores with accompanying noble-metal mineralization, the Central Urals, Russia. Geology of Ore Deposits, 53, 126–139.</t>
  </si>
  <si>
    <t>Poltavets, Y.A., Sazonov, V.N., Poltavets, Z.I., &amp; Nechkin, G.S. (2006) Distribution of noble metals in ore mineral assemblages of the Volkovsky gabbroic pluton, central Urals. Geochemistry International, 44, 143–163.</t>
  </si>
  <si>
    <t>Polyakov, G.V., Shelepaev, R.A., Hoa, T.T., Izokh, A.E., Balykin, P.A., Phuong, N.T., Hung, T.Q., &amp; Nien, B.A. (2009) The Nui Chua layered peridotite-gabbro complex as manifestation of Permo-Triassic mantle plume in northern Vietnam. Russian Geology and Geophysics, 50, 501–516.</t>
  </si>
  <si>
    <t>Polyakov, G.V., Tolstykh, N.D., Mekhonoshin, A.S., Izokh, A.E., Podlipsky, M.Y., Orsoev, D.A., &amp; Kolotilina, T.B. (2013) Ultramafic-mafic igneous complexes of the Precambrian East Siberian metallogenic province (southern framing of the Siberian craton): Age, composition, origin, and ore potential. Russian Geology and Geophysics, 54, 1319–1331.</t>
  </si>
  <si>
    <t>Popov, V.S. (2009) Dunite-wehrlite-clinopyroxenite igneous associations in cratons and mobile belts: a comparative study. In Mafic-ultramafic complexes of folded regions and related deposits pp. 28–31.</t>
  </si>
  <si>
    <t>Pouliquen, G., Key, R.M., &amp; Walker, A. (2008) The internal structure and geotectonic setting of the Xade and Tsetseng complexes in the western most part of the Kaapvaal craton. South African Journal of Geology, 111, 345–356.</t>
  </si>
  <si>
    <t>Prendergast, M.D. (2000) Layering and Precious Metals mineralization in the Rincon del Tigre Complex, Eastern Bolivia. Economic Geology, 95, 113–130.</t>
  </si>
  <si>
    <t>Prendergast, M.D. (2012) The molopo farms complex, southern botswana - A reconsideration of structure, evolution, and the bushveld connection. South African Journal of Geology, 115, 77–90.</t>
  </si>
  <si>
    <t>Prendergast, M.D., &amp; Wilson, A.H. (2015) The nickeliferous Archean Madziwa Igneous Complex, northern Zimbabwe: Petrological evolution, magmatic architecture, and ore genesis. Economic Geology, 110, 1295–1312.</t>
  </si>
  <si>
    <t>Price, M.M., Samson, I.M., Fryer, B.J., &amp; Barrie, C.T. (2010) Platinum group element mineralization in the River Valley intrusion, Ontario, Canada: Characterization and effects of water-rock interaction. In Ext. Abstracts, 11th international platinum symposium, Sudbury, Canada. Ontario Geological, Misc. Release, Data-269 p. 4.</t>
  </si>
  <si>
    <t>Price, R.C., Ireland, T.R., Maas, R., &amp; Arculus, R.J. (2006) SHRIMP ion probe zircon geochronology and Sr and Nd isotope geochemistry for southern longwood range and bluff peninsula intrusive rocks of Southland, New Zealand. New Zealand Journal of Geology and Geophysics, 49, 291–303.</t>
  </si>
  <si>
    <t>Price, R.C., Spandler, C.J., Arculus, R.J., &amp; Reay, A. (2011) The Longwood Igneous Complex, Southland, New Zealand: A Permo-Jurassic, intra-oceanic, subduction-related, I-type batholithic complex. Lithos, 126, 1–21.</t>
  </si>
  <si>
    <t>Prichard, H.M., Sá, J.H.S., &amp; Fisher, P.C. (2001) Platinum-group mineral assemblages and chromite composition in the altered and deformed Bacuri Complex, Amapa, Northeastern Brazil. Canadian Mineralogist, 39, 377–396.</t>
  </si>
  <si>
    <t>Putzolu, F., Balassone, G., Boni, M., Maczurad, M., Mondillo, N., Najorka, J., &amp; Pirajno, F. (2018) Mineralogical association and Ni-Co deportment in the Wingellina oxide-type laterite deposit (Western Australia). Ore Geology Reviews, 97, 21–34.</t>
  </si>
  <si>
    <t>Rajesh, H.M., Mokatse, T., &amp; Wan, Y. (2020) Complexity of characterizing mafic-ultramafic remnants of Archean layered complexes in high-grade terranes: The scenario from Motloutse Complex, southwestern Zimbabwe craton. Lithos, 352–353, 105255.</t>
  </si>
  <si>
    <t>Rämö, O.T. (1986) The petrography, mineralogy, and petrology of the Perämaa mafic intrusion with special reference to the gabbroic rocks, Honkajoki. Unpublished M. Sc. thesis, Department of Geology, University of Helsinki, 161.</t>
  </si>
  <si>
    <t>Ramsay, R.R., Eves, A.E., Denyszyn, S.W., Wingate, M.T.D., Fiorentini, M.L., Gwalani, L.G., &amp; Rogers, K.A. (2019) Geology and geochronology of the Paleoproterozoic Hart Dolerite, Western Australia. Precambrian Research, 335, 105482.</t>
  </si>
  <si>
    <t>Rao, B.V., &amp; Ripley, E.M. (1983) Petrochemical studies of the Dunka Road Cu-Ni deposit, Duluth complex, Minnesota. Economic Geology, 78, 1222–1238.</t>
  </si>
  <si>
    <t>Reeves, S.J., &amp; Keays, R.R. (1995) The platinum-group element geochemistry of the bucknalla layered. Australian Journal of Earth Sciences, 42, 187–201.</t>
  </si>
  <si>
    <t>Reichhardt, F.J. (1994) The Molopo Farms Complex, Botswana: history, stratigraphy, petrography, petrochemistry and Ni-Cu-PGE mineralization. Exploration &amp; Mining Geology, 3, 263–284.</t>
  </si>
  <si>
    <t>Ren, R., Mu, B.L., Han, B.F., Zhang, L., Chen, J.F., Xu, Z., &amp; Song, B. (2009) Zircon SHRIMP U–Pb dating of the Fanshan potassic alkaline ultramafite–syenite complex in Hebei province, China. Acta Petrologica Sinica, 25, 588–594.</t>
  </si>
  <si>
    <t>Revyako, N.M., Kostitsyn, Y.A., &amp; Bychkova, Y. V (2012) Interaction between a mafic melt and host rocks during formation of the Kivakka layered intrusion, North Karelia. Petrology, 20, 101–119.</t>
  </si>
  <si>
    <t>Reynolds, I.M. (1984) Tectonically deformed ilmenite in titaniferous iron ores of the Mambula complex, Zululand, South Africa. Canadian Mineralogist, 22, 411–416.</t>
  </si>
  <si>
    <t>Reynolds, I.M. (1980) Ore petrography and mineralogy of the vanadium-bearing Titaniferous magnetite layer of the Kaffirskraal intrusion, Heidelberg district, Transvaal (1,643 KB. South African Journal of Geology, 83, 221–230.</t>
  </si>
  <si>
    <t>Roberts, R.J., Corfu, F., Torsvik, T.H., Ashwal, L.D., &amp; Ramsay, D.M. (2006) Short-lived mafic magmatism at 560–570 Ma in the northern Norwegian Caledonides: U–Pb zircon ages from the Seiland Igneous Province. Geological Magazine, 143, 887–903.</t>
  </si>
  <si>
    <t>Robins, B. (1982) The geology and petrology of the Rognsund Intrusion, West Finnmark, Northern Norway. Norges geol. Unders, 371, 1–55.</t>
  </si>
  <si>
    <t>Robins, B., Haukvik, L., &amp; Jansen, S. (1986) The organization and internal structure of cyclic units in the Honningsvag Intrusive suite, north Norway: implications for intrusive mechanisms, double-diffusive convection and pore- magma infiltration. Origins of igneous layering, 287–312.</t>
  </si>
  <si>
    <t>Robins, B., Tumyr, O., Tysseland, M., &amp; Garmann, L.B. (1997) The Bjerkreim-Sokndal Layered Intrusion, Rogaland, SW Norway: Evidence from marginal rocks for a jotunite parent magma. Lithos, 39, 121–133.</t>
  </si>
  <si>
    <t>Roobol, M.J. (1974) The geology of the Vesturhorn Intrusion, SE Iceland. Geological Magazine, 111, 273–286.</t>
  </si>
  <si>
    <t>Roobol, M.J. (1970) The Vesturhorn Acid-Basic Intrusion of S.E. Iceland. PhD Thesis. University of London.</t>
  </si>
  <si>
    <t>Rose, N.M., &amp; Bird, D.K. (1987) Prehnite - epidote phase relations in the nordre aputitëq and kruuse fjord layered gabbros, East Greenland. Journal of Petrology, 28, 1193–1218.</t>
  </si>
  <si>
    <t>Rytsk, E.Y., Kovach, V.P., Kovalenko, V.I., &amp; Yarmolyuk, V.V. (2007) Structure and evolution of the continental crust in the Baikal Fold Region. Geotectonics, 41, 440–464.</t>
  </si>
  <si>
    <t>Sá, J.H.S., Barnes, S.-J., Prichard, H.M., &amp; Fisher, P.C. (2005) The distribution of base metals and platinum-group elements in magnetitite and its host rocks in the Rio Jacaré Intrusion, northeastern Brazil. Economic Geology, 100, 333–348.</t>
  </si>
  <si>
    <t>Salgado, S.S., Ferreira Filho, C.F., Caxito, F.A., Uhlein, A., Dantas, E.L., &amp; Stevenson, R. (2016) The Ni-Cu-PGE mineralized Brejo Seco mafic-ultramafic layered intrusion, Riacho do Pontal Orogen: Onset of Tonian (ca. 900 Ma) continental rifting in Northeast Brazil. Journal of South American Earth Sciences, 70, 324–339.</t>
  </si>
  <si>
    <t>Sano, S., Oberhänsli, R., Romer, R.L., &amp; Vinx, R. (2002) Petrological, geochemical and isotopic constraints on the origin of the Harzburg intrusion, Germany. Journal of Petrology, 43, 1529–1549.</t>
  </si>
  <si>
    <t>Santosh, M., He, X.F., Waterton, P., Szilas, K., &amp; Pearson, D.G. (2020) Chromitites from an Archean layered intrusion in the Western Dharwar Craton, southern India. Lithos, 376–377, 105772.</t>
  </si>
  <si>
    <t>Sappin, A.-A., Constantin, M., &amp; Clark, T. (2011) Origin of magmatic sulfides in a Proterozoic island arc-an example from the Portneuf-Mauricie Domain, Grenville Province, Canada. Mineralium Deposita, 46, 211–237.</t>
  </si>
  <si>
    <t>Sappin, A.-A., Constantin, M., &amp; Clark, T. (2012) Petrology of mafic and ultramafic intrusions from the Portneuf–Mauricie Domain, Grenville Province, Canada: Implications for plutonic complexes in a Proterozoic island arc. Lithos, 154, 277–295.</t>
  </si>
  <si>
    <t>Sappin, A.-A., Houlé, M.G., Lesher, C.M., Metsaranta, R.T., &amp; McNicoll, V.J. (2015) Regional characterization of mafic-ultramafic intrusions in the Oxford-Stull and Uchi domains, Superior Province, Ontario. Targeted Geoscience Initiative, 4, 75–85.</t>
  </si>
  <si>
    <t>Sarkar, A., Brophy, J.G., Ripley, E.M., Li, C., &amp; Kamo, S.L. (2009) Geochemical and isotopic studies of the Lady of the Lake Intrusion and associated tobacco root Batholith: Constraints on the genetic relation between Cretaceous mafic and silicic magmatism in Southwestern Montana. Lithos, 113, 555–569.</t>
  </si>
  <si>
    <t>Schaltegger, U., Zeilinger, G., Frank, M., &amp; Burg, J.P. (2002) Multiple mantle sources during island arc magmatism: U-Pb and Hf isotopic evidence from the Kohistan arc complex, Pakistan. Terra Nova, 14, 461–468.</t>
  </si>
  <si>
    <t>Schissel, D., Tsvetkov, A.A., Mitrofanov, F., &amp; Korchagin, A.U. (2002) Basal platinum-group element mineralization in the Federov Pansky Layered mafic intrusion, Kola Peninsula, Russia. Economic Geology, 97, 1657–1677.</t>
  </si>
  <si>
    <t>Schoneveld, L.E., Barnes, S.J., Williams, M.R., Le Vaillant, M., &amp; Paterson, D. (2020) Silicate and oxide mineral chemistry and textures of the Norilsk-Talnakh Ni-Cu-platinum group element ore-bearing intrusions. Economic Geology, 115, 1227–1243.</t>
  </si>
  <si>
    <t>Schwarz, A., &amp; Constable, S. (2007) Structural and geochemical characteristics of the Ngunala Intrusion of the Giles Complex, Musgrave Province, South Australia. Applied Earth Science, 116, 201–214.</t>
  </si>
  <si>
    <t>Scoates, J.S., &amp; Jon Scoates, R.. F. (2013) Age of the Bird River Sill, southeastern Manitoba, Canada, with implications for the secular variation of layered intrusion-hosted stratiform chromite mineralization. Economic Geology, 108, 895–907.</t>
  </si>
  <si>
    <t>Searle, M.P., Law, R.D., Dewey, J.F., &amp; Streule, M.J. (2010) Relationships between the Loch Ailsh and Borralan alkaline intrusions and thrusting in the Moine Thrust zone, southern Assynt culmination, NW Scotland. Geological Society Special Publication, 335, 383–404.</t>
  </si>
  <si>
    <t>Seat, Z., Beresford, S.W., Grguric, B.A., Gee, M.A.M., &amp; Grassineau, N.V. (2009) Reevaluation of the role of external sulfur addition in the genesis of Ni-Cu-PGE deposits: Evidence from the nebo-babel Ni-Cu-PGE deposit, west musgrave, Western Australia. Economic Geology, 104, 521–538.</t>
  </si>
  <si>
    <t>Semenov, V.S., Belyatsky, B. V, Koltsov, A.B., Rudashevsky, N.S., &amp; Pchelintseva, N.F. (1995) Ore-bearing metasomatites of the Lukkulaisvaara Layered Complex (Olanga Group of the layered intrusions, north Karelia). In Petrology and Metallogeny of Volcanic and Intrusive Rocks of the Midcontinent Rift System (Fild Conference and Symposium 1995 IGCP Project 336), Duluth, Minnesota.</t>
  </si>
  <si>
    <t>Semenov, V.S., Mikhailov, V.M., Koptev-Dvornikov, E.V., Ford, A.B., Shulyatin, O.G., &amp; Tkacheva, D.A. (2014) Layered Jurassic intrusions in Antarctica. Petrology, 22, 547–573.</t>
  </si>
  <si>
    <t>Semenov, V.S., Savatenkov, V.M., Dech, V.N., &amp; Glebovitsky, V.A. (2017) Geochemical and Isotopic Geochemical Characteristics of PGE Mineralization in the Lukkulaisvaara Layered Massif, Karelia, Russia. Geology of Ore Deposits, 59, 687–706.</t>
  </si>
  <si>
    <t>Serov, P.A., Bayanova, T.B., Steshenko, E.N., Kunakkuzin, E.L., &amp; Borisenko, E.S. (2020) Metallogenic setting and evolution of the pados- tundra cr-bearing ultramafic complex, kola peninsula: Evidence from Sm–Nd and U–pb isotopes. Minerals, 10, 1–19.</t>
  </si>
  <si>
    <t>Shagalov, E.S., Holodnov, V. V., Sustavov, S.G., &amp; Kiseleva, D. V. (2021) Cl-rich amphiboles and micas in rocks of the Middle Riphean Kusa-Kopan complex of mafic layered intrusions (southern Urals, Russia). Mineralogy and Petrology.</t>
  </si>
  <si>
    <t>Sharkov, E.V., Bogatikov, O.A., Grokhovskaya, T.L., Chistyakov, A.V., Ganin, V.A., Grinevich, N.G., Snyder, G.A., &amp; Taylor, L.A. (1995) Petrology and Ni-Cu-Cr-PGE mineralization of the largest mafic pluton in europe: The early proterozoic burakovsky layered intrusion, Karelia, Russia. International Geology Review, 37, 509–525.</t>
  </si>
  <si>
    <t>Sharkov, E.V., &amp; Chistyakov, A.V. (2012) The Early Paleoproterozoic Monchegorsk layered mafite-ultramafite massif in the Kola Peninsula: Geology, petrology, and ore potential. Petrology, 20, 607–639.</t>
  </si>
  <si>
    <t>Sharkov, E.V., Chistyakov, A.V., &amp; Laz’ko, E.E. (2001) The structure of the layered complex of the voikar ophiolite association (polar urals) as an indicator of mantle processes beneath a back-arc sea. Geochemistry International, 39, 831–847.</t>
  </si>
  <si>
    <t>Shaw, C.S.J. (1997) The petrology of the layered gabbro intrusion, eastern gabbro, Coldwell alkaline complex, Northwestern Ontario, Canada: Evidence for multiple phases of intrusion in a ring dyke. Lithos, 40, 243–259.</t>
  </si>
  <si>
    <t>Shcheka, G.G., Lehmann, B., Gierth, E., Gömann, K., &amp; Wallianos, A. (2004) Macrocrystals of Pt–Fe alloy from the Kondyor PGE placer deposit, Khabarovskiy kray, Russia: trace-element content, mineral inclusions and reaction assemblages. The Canadian Mineralogist, 42, 601–617.</t>
  </si>
  <si>
    <t>She, Y.-W., Song, X.-Y., Yu, S.-Y., &amp; He, H. (2015) Variations of trace element concentration of magnetite and ilmenite from the Taihe layered intrusion, Emeishan large igneous province, SW China: Implications for magmatic fractionation and origin of Fe-Ti-V oxide ore deposits. Journal of Asian Earth Sciences, 113, 1117–1131.</t>
  </si>
  <si>
    <t>She, Y.-W., Yu, S.-Y., Song, X.-Y., Chen, L.-M., Zheng, W.-Q., &amp; Luan, Y. (2014) The formation of P-rich Fe-Ti oxide ore layers in the Taihe layered intrusion, SW china: Implications for magma-plumbing system process. Ore Geology Reviews, 57, 539–559.</t>
  </si>
  <si>
    <t>Shi, Y., Wang, Y., Wang, J., Xie, H., Mao, Q., Zhao, L., Long, L., Dedong, L.I., &amp; Zhou, G.-F. (2018) Petrogenesis and Metallogenesis of the Niumaoquan Gabbroic Intrusion Associated with Fe-Ti Oxide Ores in the Eastern Tianshan, NW China. Acta Geologica Sinica, 92, 1862–1878.</t>
  </si>
  <si>
    <t>Shi, Y., Wang, Y., Wang, J., Zhao, L., Xie, H., Long, L., Zou, T., Li, D., &amp; Zhou, G.-F. (2018) Physicochemical Control of the Early Permian Xiangshan Fe-Ti Oxide Deposit in Eastern Tianshan (Xinjiang), NW China. Journal of Earth Science, 29, 520–536.</t>
  </si>
  <si>
    <t>Shibata, K., Igi, S., &amp; Ichiumi, S. (1977) K-Ar ages ofhornblendes from gabbroic rocks in Southwest Japan. Geochemical Journal, 11, 57–64.</t>
  </si>
  <si>
    <t>Shirley, D.N. (1987) Differentiation and compaction in the Palisades sill, New Jersey. Journal of Petrology, 28, 835–865.</t>
  </si>
  <si>
    <t>Shmelev, V.R. (2011) Mantle ultrabasites of ophiolite complexes in the Polar Urals: Petrogenesis and geodynamic environments. Petrology, 19, 618–640.</t>
  </si>
  <si>
    <t>Sidorov, E.G., Kutyrev, A., Chubarov, V.M., &amp; Zhitova, E. (2021) Platinum mineralization of the Epilchik Ural-Alaskan type zoned complex (Far East Russia). Mineralium Deposita, 56, 143–160.</t>
  </si>
  <si>
    <t>Siepierski, L., &amp; Ferreira Filho, C.F. (2020) Magmatic structure and petrology of the Vermelho Complex, Carajás Mineral Province, Brazil: Evidence for magmatic processes at the lower portion of a mafic-ultramafic intrusion. Journal of South American Earth Sciences, 102, 102700.</t>
  </si>
  <si>
    <t>Silva, J.M., Ferreira Filho, C.F., Bühn, B., &amp; Dantas, E.L. (2011) Geology, petrology and geochemistry of the “Americano do Brasil” layered intrusion, central Brazil, and its Ni-Cu sulfide deposits. Mineralium Deposita, 46, 57–90.</t>
  </si>
  <si>
    <t>Silva, Z.C.G. (1992) Mineralogy and cryptic layering of the Kunene anorthosite complex of SW Angola and Namibia. Mineralogical Magazine, 56, 319–327.</t>
  </si>
  <si>
    <t>Singh, P.K. (2018) Platinum Group of Metals (PGM) Occurrence and Future Prospective in Ultramafic and Associated Rocks from Madaura-Ikauna-Pindar Tract in Madaura Igneous Complex: Signature of Plume Activity During Evolution of Bundelkhand Craton, Central India. Arch &amp; Anthropol Open Acc, 3, 385–392.</t>
  </si>
  <si>
    <t>Skelhorn, R.R., Henderson, P., Walsh, J.N., &amp; Longland, P.J.N. (1979) The chilled margin of the Ben Buie layered gabbro, Isle of Mull. Scottish Journal of Geology, 15, 161–167.</t>
  </si>
  <si>
    <t>Slabunov, A.I., Egorova, S.V., Singh, V., &amp; Svetov, S.A. (2018) Archean Mafic-Ultramafic Ikauna Layered Intrusion , Bundelkhand Craton , India : Petrography and Geochemistry. Archaeology &amp; Anthropology, 3, 49–55.</t>
  </si>
  <si>
    <t>Slabunov, A.I., Lobach-Zhuchenko, S.B., Bibikova, E. V, Balagansky, V. V, Sorjonen-Ward, P., Volodichev, O.I., Shchipansky, A.A., Svetov, S.A., Chekulaev, V.P., &amp; Arestova, N.A. (2006) The Archean of the Baltic Shield: geology, geochronology, and geodynamic settings. Geotectonics, 40, 409–433.</t>
  </si>
  <si>
    <t>Smith, J.W., Bleeker, W., Hamilton, M.A., Petts, D., Kamo, S.L., &amp; Rossell, D. (2020) Timing and controls on Ni-Cu-PGE mineralization within the Crystal Lake Intrusion, 1.1 Ga Midcontinent Rift. Geological Survey of Canada Open File 8722.</t>
  </si>
  <si>
    <t>Smolkin, V.F. (1977) Petrology of the Pilgujärvi ore-bearing intrusion (Pechenga). VINITI, 2114, 1–216.</t>
  </si>
  <si>
    <t>Smyk, M.C., &amp; Hollings, P. (2009) Mesoproterozoic Midcontinent rift-related mafic intrusions near Thunder Bay; Update. In Summary of Field Work and Other Activities, 2009, Ontario Geological Survey, Open File Report 6240 p. 11.</t>
  </si>
  <si>
    <t>Snelling, A.A. (2003) Whole-Rock K-Ar Model and Isochron, and Rb-Sr, Sm-Nd, and Pb-Pb Isochron, “Dating” of the Somerset Dam Layered Mafic Intrusion, Australia. Proceedings of the Fifth International Conference on Creationism. Pittsburgh, PA: Creation Science Fellowship, 305, 324.</t>
  </si>
  <si>
    <t>Snyder, G.A., &amp; Simmons, E.C. (1999) Mafic cumulus processes and chemical evolution in an open magma chamber: The newark island layered intrusion, labrador, Canada. International Geology Review, 41, 47–72.</t>
  </si>
  <si>
    <t>Söderholm, K., &amp; Inkinen, O. (1982) The Tornio layered intrusion–A recently discovered intrusion with chromitite horizons in Northern Finland. Bulletin of the Geological Society of Finland, 54, 15–24.</t>
  </si>
  <si>
    <t>Song, X.-Y., Qi, H.-W., Hu, R.-Z., Chen, L.-M., Yu, S.-Y., &amp; Zhang, J.-F. (2013) Formation of thick stratiform Fe‐Ti oxide layers in layered intrusion and frequent replenishment of fractionated mafic magma: evidence from the Panzhihua intrusion, SW China. Geochemistry, Geophysics, Geosystems, 14, 712–732.</t>
  </si>
  <si>
    <t>Song, X.-Y., Xie, W., Deng, Y.-F., Crawford, A.J., Zheng, W.-Q., Zhou, G.-F., Deng, G., Cheng, S.-L., &amp; Li, J. (2011) Slab break-off and the formation of Permian mafic–ultramafic intrusions in southern margin of Central Asian Orogenic Belt, Xinjiang, NW China. Lithos, 127, 128–143.</t>
  </si>
  <si>
    <t>Song, Y.-S., Kim, D.-Y., &amp; Park, K.-H. (2007) The overview of layered structures in mafic-ultramafic Macheon intrusion. The Journal of the Petrological Society of Korea, 16, 162–179.</t>
  </si>
  <si>
    <t>Sorsa, J. (2017) The Kuohatti mafic layered intrusion, it petrology structure and petrogenesis. MSc Thesis University of Helsinki.</t>
  </si>
  <si>
    <t>Sotiriou, P., Polat, A., Frei, R., Yang, X.-M., &amp; van Vessem, J. (2020) Evidence for Neoarchean hydrous arc magmatism, the anorthosite-bearing Mayville Intrusion, western Superior Province, Canada. Lithos, 362, 105482.</t>
  </si>
  <si>
    <t>Spandler, C.J., Eggins, S.M., Arculus, R.J., &amp; Mavrogenes, J.A. (2000) Using melt inclusions to determine parent-magma compositionsof layered intrusions: Application to the Greenhills Complex(New Zealand), a platinum group minerals-bearing, island-arcintrusion. Geology, 28, 991–994.</t>
  </si>
  <si>
    <t>Spandler, C.J., Mavrogenes, J., &amp; Arculus, R.J. (2005) Origin of chromitites in layered intrusions: Evidence from chromite-hosted melt inclusions from the Stillwater Complex. Geology, 33, 893–896.</t>
  </si>
  <si>
    <t>Spandler, C.J., Worden, K., Arculus, R.J., &amp; Eggins, S.M. (2005) Igneous rocks of the brook street terrane, New Zealand: Implications for permian tectonics of eastern gondwana and magma genesis in modern intra-oceanic volcanic arcs. New Zealand Journal of Geology and Geophysics, 48, 167–183.</t>
  </si>
  <si>
    <t>Spier, C.A., &amp; Ferreira Filho, C.F. (2001) The chromite deposits of the Bacuri Mafic-ultramafic layered complex, Guyana shield, Amapá State, Brazil. Economic Geology, 96, 817–835.</t>
  </si>
  <si>
    <t>Sproule, R.A., Sutcliffe, R.H., Tracanelli, H., &amp; Lesher, C.M. (2007) Palaeoproterozoic Ni–Cu–PGE mineralisation in the Shakespeare intrusion, Ontario, Canada: a new style of Nipissing gabbro-hosted mineralisation. Applied Earth Science, 116, 188–200.</t>
  </si>
  <si>
    <t>Starostin, V.I., &amp; Sorokhtin, O.G. (2011) A new interpretation for the origin of the Norilsk type PGE-Cu-Ni sulfide deposits. Geoscience Frontiers, 2, 583–591.</t>
  </si>
  <si>
    <t>Steenkamp, H.M., Bros, E.R., &amp; St-Onge, M.R. (2014) Altered ultramafic and layered mafic-ultramafic intrusions : new economic and carving stone potential on northern Hall Peninsula , Baffin Island , Nunavut. Summary of Activities 2013, Canada-Nunavut Geoscience Office, 11–20.</t>
  </si>
  <si>
    <t>Stepanov, V.A., Moiseenko, V.G., Mel’Nikov, A. V., &amp; Strikha, V.E. (2007) The Stanovoi nickeliferous province of the Russian Far East. Doklady Earth Sciences, 417, 1312–1314.</t>
  </si>
  <si>
    <t>Steshenko, E.N., Bayanova, T.B., &amp; Serov, P.A. (2020) The paleoproterozoic kandalaksha-kolvitsa gabbro- anorthosite complex (Fennoscandian shield): New u–pb, sm–nd, and nd–sr (ID-TIMS) isotope data on the age of formation, metamorphism, and geochemical features of zircon (LA-ICP-MS). Minerals, 10, 1–16.</t>
  </si>
  <si>
    <t>Stewart, F.H. (1946) The gabbroic complex of Belhelvie in Aberdeenshire. Quarterly Journal of the Geological Society, 102, 465–498.</t>
  </si>
  <si>
    <t>Stiegler, M.T., Cooper, M., Byerly, G.R., &amp; Lowe, D.R. (2012) Geochemistry and petrology of komatiites of the Pioneer Ultramafic Complex of the 3.3 Ga Weltevreden Formation, Barberton greenstone belt, South Africa. Precambrian Research, 212, 1–12.</t>
  </si>
  <si>
    <t>St-Onge, M.R., Rayner, N.M., Liikane, D.A., &amp; Chadwick, T.C. (2015) Mafic , ultramafic and layered mafic-ultramafic sills , Meta Incognita Peninsula, southern Baffin Island, Nunavut. Summary of Activities 2014, Canada-Nunavut Geoscience Office, 11–16.</t>
  </si>
  <si>
    <t>Styles, M.T., Gunn, A.G., &amp; Rollin, K.E. (2004) A preliminary study of PGE in the Late Caledonian Loch Borralan and Loch Ailsh alkaline pyroxenite- syenite complexes, north-west Scotland. Mineralium Deposita, 39, 240–255.</t>
  </si>
  <si>
    <t>Sun, S.S., Wallace, D.A., Hoatson, D.M., Glikson, A.Y., &amp; Keays, R.R. (1991) Use of geochemistry as a guide to platinum group element potential of mafic-ultramafic rocks: examples from the west Pilbara Block and Halls Creek Mobile Zone, Western Australia. Precambrian Research, 50, 1–35.</t>
  </si>
  <si>
    <t>Sun, T., Qian, Z., Deng, Y.-F., Li, C., Song, X.-Y., &amp; Tang, Q. (2013) PGE and Isotope (Hf-Sr-Nd-Pb) Constraints on the Origin of the Huangshandong Magmatic Ni-Cu Sulfide Deposit in the Central Asian Orogenic Belt, Northwestern China. Economic Geology, 108, 1849–1864.</t>
  </si>
  <si>
    <t>Sustavov, S.G., Khanin, D.A., &amp; Shagalov, E.S. (2019) Chromceladonite from the Southern Sarany Chromite Deposit (Northern Urals). Geology of Ore Deposits, 61, 680–688.</t>
  </si>
  <si>
    <t>Sutcliffe, R.H., Sweeny, J.M., &amp; Edgar, A.D. (1989) The Lac des Iles Complex, Ontario: petrology and platinum-group-elements mineralization in an Archean mafic intrusion. Canadian Journal of Earth Sciences, 26, 1408–1427.</t>
  </si>
  <si>
    <t>Takahashi, Y., Mikoshiba, M.U., Kausar, A.B., Khan, T., &amp; Kubo, K. (2007) Geochemical modelling of the Chilas Complex in the Kohistan Terrane, northern Pakistan. Journal of Asian Earth Sciences, 29, 336–349.</t>
  </si>
  <si>
    <t>Talbi, M., Bendaoud, A., Laouar, R., &amp; Ouadahi, S. (2020) Mineralogy and geochemistry of the In Allarene layered mafic-ultramafic igneous complex (In Ouzzal terrane, western Hoggar, South Algeria)—petrogenesis and geodynamic implications. Arabian Journal of Geosciences, 13, 917.</t>
  </si>
  <si>
    <t>Talusani, R.V.R., Sivell, W.J., &amp; Ashley, P.M. (2005) Mineral chemistry, petrogenesis, and tectonic setting of the Wateranga layered intrusion, southeast Queensland, Australia. Canadian Journal of Earth Sciences, 42, 1967–1985.</t>
  </si>
  <si>
    <t>Tang, D.-M., Qin, K.-Z., Li, C., Qi, L., Su, B., &amp; Qu, W. (2011) Zircon dating, Hf-Sr-Nd-Os isotopes and PGE geochemistry of the Tianyu sulfide-bearing mafic-ultramafic intrusion in the Central Asian Orogenic Belt, NW China. Lithos, 126, 84–98.</t>
  </si>
  <si>
    <t>Tang, D.-M., Qin, K.-Z., Su, B., Sakyi, P.A., Liu, Y., Mao, Q., Santosh, M., &amp; Ma, Y. (2013) Magma source and tectonics of the Xiangshanzhong mafic–ultramafic intrusion in the Central Asian Orogenic Belt, NW China, traced from geochemical and isotopic signatures. Lithos, 170, 144–163.</t>
  </si>
  <si>
    <t>Tang, Q., Ma, Y., Zhang, M., Li, C., Zhu, D., &amp; Tao, Y. (2013) The Origin of Ni-Cu-PGE sulfide mineralization in the margin of the Zhubu Mafic-ultramafic intrusion in the emeishan large igneous Province, Southwestern China. Economic Geology, 108, 1889–1901.</t>
  </si>
  <si>
    <t>Tao, Y., Li, C., Song, X.-Y., &amp; Ripley, E.M. (2008) Mineralogical, petrological, and geochemical studies of the Limahe mafic-ultramatic intrusion and associated Ni-Cu sulfide ores, SW China. Mineralium Deposita, 43, 849–872.</t>
  </si>
  <si>
    <t>Tao, Y., Li, C., Hu, R.-Z., Ripley, E.M., Du, A., &amp; Zhong, H. (2007) Petrogenesis of the Pt-Pd mineralized Jinbaoshan ultramafic intrusion in the Permian Emeishan Large Igneous Province, SW China. Contributions to Mineralogy and Petrology, 153, 321–337.</t>
  </si>
  <si>
    <t>Taranovic, V., Ripley, E.M., Li, C., &amp; Rossell, D. (2015) Petrogenesis of the Ni-Cu-PGE sulfide-bearing Tamarack Intrusive Complex, Midcontinent Rift System, Minnesota. Lithos, 212–215, 16–31.</t>
  </si>
  <si>
    <t>Taranovic, V., Stephen, J.B., Beresford, S.W., Miller, J., &amp; Rennick, S. (2019) Nova-Bollinger Ni-Cu sulfide ore deposits, Fraser Zone, Western Australia: Petrology of the host intrusions sulfide-silicate textures and emplacement mechanisms of the ores. ASEG Extended Abstracts, 2019, 1–6.</t>
  </si>
  <si>
    <t>Tegner, C., Robins, B., Reginiussen, H., &amp; Grundvig, S. (1999) Assimilation of crustal xenoliths in a basaltic magma chamber: Sr and Nd isotopic constraints from the Hasvik Layered Intrusion, Norway. Journal of Petrology, 40, 363–380.</t>
  </si>
  <si>
    <t>Tegner, C., Wilson, J.R., &amp; Brooks, C.K. (1993) Intraplutonic quench zones in the kap edvard holm layered gabbro complex, East Greenland. Journal of Petrology, 34, 681–710.</t>
  </si>
  <si>
    <t>Teixeira, A.S., Ferreira Filho, C.F., Giustina, M.E.S. Della, Araujo, S.M., &amp; da Silva, H.H.A.B. (2015) Geology, petrology and geochronology of the Lago Grande layered complex: Evidence for a PGE-mineralized magmatic suite in the Carajás Mineral Province, Brazil. Journal of South American Earth Sciences, 64, 116–138.</t>
  </si>
  <si>
    <t>Teixeira, W., Hamilton, M.A., Lima, G.A., Ruiz, A.S., Matos, R., &amp; Ernst, R.E. (2015) Precise ID-TIMS U–Pb baddeleyite ages (1110–1112 Ma) for the Rincón del Tigre–Huanchaca large igneous province (LIP) of the Amazonian Craton: Implications for the Rodinia supercontinent. Precambrian Research, 265, 273–285.</t>
  </si>
  <si>
    <t>Teng, X.M., Santosh, M., &amp; Tang, L. (2018) The Early Cretaceous Shangzhuang layered mafic intrusion and its bearing on decratonization of the North China Craton. Geological Magazine, 155, 1475–1506.</t>
  </si>
  <si>
    <t>Tepsell, J., Rämö, O.T., Heinonen, A., Lahaye, Y., Haapala, P., Halkoaho, T.A.A., Heinonen, J.S., Höytiä, H., Konnunaho, J., &amp; Järvinen, V. (2020) Some new insights into the geochronology of the Western Karelia Subprovince, Finnish Lapland. Bulletin of the Geological Society of Finland.</t>
  </si>
  <si>
    <t>Tessalina, S.G., Malitch, K.N., Augé, T., Puchkov, V.N., Belousova, E.A., &amp; McInnes, B.I.A. (2015) Origin of the Nizhny Tagil clinopyroxenite-dunite massif, uralian platinum belt, Russia: Insights from PGE and Os isotope systematics. Journal of Petrology, 56, 2297–2318.</t>
  </si>
  <si>
    <t>Thakurta, J., &amp; Findlay, J.M. (2013) Geochemical constraints on the origin of palladium, copper and gold mineralization in the Salt Chuck mafic-ultramafic intrusion in southeastern Alaska. AGUFM, 2013, V33B-2750.</t>
  </si>
  <si>
    <t>Therriault, A.M., Fowler, A.D., &amp; Grieve, A.F. (2002) The Sudbury Igneous Complex: A differentiated impact melt sheet. Economic Geology, 97, 1521–1540.</t>
  </si>
  <si>
    <t>Therriault, R.D., &amp; Barnes, S.-J. (2000) Origin of Cu-Ni-PGE Sulfide Mineralization in the Partridge River Intrusion, Duluth Complex, Minnesota ROBERT. Economic Geology, 95, 434–444.</t>
  </si>
  <si>
    <t>Theyer, P. (1991) Petrography, chemistry and distribution of platinum and palladium in ultramafic rocks of the Bird River Sill, SE Manitoba, Canada. Mineralium Deposita, 26, 165–174.</t>
  </si>
  <si>
    <t>Thomas, A.J., Bullen, R.J., de Klerk, I., &amp; Scrogings, A.J. (1990) The distribution and genesis of precious and base metal mineralization in the Natal Metamorphic Province, South Africa. South African journal of geology, 93, 683–695.</t>
  </si>
  <si>
    <t>Thompson, J.F.H. (1984) Acadian synorogenic mafic intrusions in the Maine appalachians. American Journal of Science, 284, 462–483.</t>
  </si>
  <si>
    <t>Thorarinsson, S.B., &amp; Tegner, C. (2009) Magma chamber processes in central volcanic systems of Iceland: Constraints from layered gabbro of the Austurhorn intrusive complex. Contributions to Mineralogy and Petrology, 158, 223–244.</t>
  </si>
  <si>
    <t>Thornett, J.R. (1981) The Sally Malay Deposit; gabbroid-associated nickel-copper sulfide mineralization in the Halls Creek mobile zone, Western Australia. Economic Geology, 76, 1565–1580.</t>
  </si>
  <si>
    <t>Thrane, K., Kalvig, P., &amp; Keulen, N. (2014) REE deposits and occurrences in Greenland. In ERES2014: 1st European Rare Earth Resources Conference, Milos, Greece.</t>
  </si>
  <si>
    <t>Tibaldi, A.M., Bonali, F.L., Pasquaré, F.A., Rust, D., Cavallo, A., &amp; D’Urso, A. (2013) Structure of regional dykes and local cone sheets in the Midhyrna-Lysuskard area, Snaefellsnes Peninsula (NW Iceland). Bulletin of Volcanology, 75, 1–16.</t>
  </si>
  <si>
    <t>Tolstykh, N.D. (2008) PGE mineralization in marginal sulfide ores of the Chineisky layered intrusion, Russia. Mineralogy and Petrology, 92, 283–306.</t>
  </si>
  <si>
    <t>Tornos, F., Galindo, C., Casquet, C., Rodríguez Pevida, L., Martínez, C., Martínez, E., Velasco, F., &amp; Iriondo, A. (2006) The Aguablanca Ni-(Cu) sulfide deposit, SW Spain: Geologic and geochemical controls and the relationship with a midcrustal layered mafic complex. Mineralium Deposita, 41, 737–769.</t>
  </si>
  <si>
    <t>Trevisan, B.E. (2014) The petrology, mineralization and regional context of the Thunder mafic to ultramafic intrusion , Midcontinent Rift , Thunder Bay , Ontario Brent E . Trevisan A thesis submitted to the Department of Geology in partial fulfillment of the requirements for. PhD Thesis Lakehead University.</t>
  </si>
  <si>
    <t>Tucker, R.D., Boyd, R., &amp; Barnes, S.-J. (1990) A U-Pb zircon age for the Råna intrusion, N. Norway: new evidence of basic magmatism in the Scandinavian Caledonides in Early Silurian time. Norwegian Journal of Geology/Norsk geologisk tidsskrift, 70, 229–239.</t>
  </si>
  <si>
    <t>Tukiainen, T. (2014) The Motzfeldt Centre of the Igaliko Nepheline Syenite Complex, South Greenland—a major resource of REE. In ERES2014: 1st European Rare Earth Resources Conference, Milos, Greece.</t>
  </si>
  <si>
    <t>Turek, A., Smith, P.E., &amp; Symons, D.T.A. (1986) Discussion: U-Pb geochronology of the Coldwell complex, northwestern Ontario, Canada. Canadian Journal of Earth Sciences, 23.</t>
  </si>
  <si>
    <t>Turek, A., Woodhead, J., &amp; Zwanzig, H.V. (2000) U-Pb Age of the gabbro and other plutons at Lynn Lake (Part of NTS 64C). Report of Activities 2000, Manitoba Industry, Trade and Mines, Manitoba Geological Survey, 97–104.</t>
  </si>
  <si>
    <t>Turnbull, R.E., Size, W.B., Tulloch, A.J., &amp; Christie, A.B. (2017) The ultramafic–intermediate Riwaka Complex, New Zealand: summary of the petrology, geochemistry and related Ni–Cu–PGE mineralisation. New Zealand Journal of Geology and Geophysics, 60, 270–295.</t>
  </si>
  <si>
    <t>ul Hassan, M. (2008) Platinum Group Elements and Gold in the the differentiated Notträsk Gabbro, Northern Sweden. MSc Thesis Luleå University of Technology.</t>
  </si>
  <si>
    <t>Upton, B.G.J. (2013) Tectono-magmatic evolution of the younger Gardar southern rift, South Greenland, 1–128 p. Geological Survey of Denmark and Greenland Bulletin.</t>
  </si>
  <si>
    <t>Upton, B.G.J., Skovgaard, A.C., McClurg, J., Kirstein, L., Cheadle, M., Emeleus, C.H., Wadsworth, W.J., &amp; Fallick, A.E. (2002) Picritic magmas and the Rum ultramafic complex, Scotland. Geological Magazine, 139, 437–452.</t>
  </si>
  <si>
    <t>Van der Veen, A.H., &amp; Maaskant, P. (1995) Chromian spinel mineralogy of the Staré Ransko gabbro-peridotite, Czech Republic, and its implications for sulfide mineralization. Mineralium Deposita, 30, 397–407.</t>
  </si>
  <si>
    <t>Van Tongeren, J., Taylor, A., &amp; Schoene, B. (2020) Solidification timescales for the Dufek Intrusion, Antarctica determined by U-Pb zircon ages. EGU General Assembly Conference Abstracts, 10794.</t>
  </si>
  <si>
    <t>Venturi, C.M., Greenough, J.D., Ulansky, C., &amp; Fipke, C. (2015) Stratigraphy, thickness, tectonic environment, and economic implications of the giant suwar – wadi qutabah layered mafic complex in northwestern Yemen. Canadian Journal of Earth Sciences, 52, 134–146.</t>
  </si>
  <si>
    <t>Viljoen, R.P. (2002) The Mochila Layered Complex-Venezuela. A PGE Exploration Case Study. 11th Quadrennial IAGOD Symposium and Geocongress 2002 Abstract, 11, 72–75.</t>
  </si>
  <si>
    <t>Viljoen, R.P., &amp; Viljoen, M.J. (2004) PGE mineralization in lower ultramafic assemblages of layered complexes with special reference to Mochila – Venezuela. Geoscience Africa Abstract, 678–679.</t>
  </si>
  <si>
    <t>Viljoen, R.P., &amp; Viljoen, M.J. (1970) The geology and geochemistry of the layered ultramafic bodies of the Kaapmuiden area, Barberton Mountain Land. Geological Society of South Africa, Special Publication, 1, 661–688.</t>
  </si>
  <si>
    <t>Villar, L.M., &amp; Chernicoff, C.J. (2019) A Review of the Metalliferous Mineralization of the Lower Paleozoic Fiambalá Mafic-Ultramafic Complex, Argentina. International Journal of Mining Science, 5, 23–33.</t>
  </si>
  <si>
    <t>Vishnevskiy, A.V., &amp; Cherdantseva, M.V. (2016) Merenskyite and other precious metal minerals in sulfide blebs from the Rudniy ultramafic-mafic intrusion, northwest Mongolia. Canadian Mineralogist, 54, 519–535.</t>
  </si>
  <si>
    <t>Vishnevskiy, A.V., Izokh, A.E., Kalugin, V.M., &amp; Gertner, I.F. (2012) Syn-collision Hairhan layered intrusion, Lakes Zone , Western Mongolia, 14, 5387.</t>
  </si>
  <si>
    <t>Vladimirov, A.G., Balykin, P.A., Anh, P.L., Kruk, N.N., Phuong, N.T., Travin, A.V., Hoa, T.T., Annikova, I.Y., Kuybida, M.L., &amp; Borodina, E. V. (2012) The Khao Que-Tam Tao gabbro-granite massif, Northern Vietnam: A petrological indicator of the Emeishan plume. Russian Journal of Pacific Geology, 6, 395–411.</t>
  </si>
  <si>
    <t>Vladimirov, A.G., Izokh, A.E., Polyakov, G.V., Babin, G.A., Mekhonoshin, A.S., Kruk, N.N., Khlestov, V. V., Khromykh, S.V., Travin, A.V., Yudin, D.S., and others (2013) Gabbro-granite intrusive series and their indicator importance for geodynamic reconstructions. Petrology, 21, 158–180.</t>
  </si>
  <si>
    <t>Vogel, D.C., James, R.S., &amp; Keays, R.R. (1998) The early tectono-magmatic evolution of the Southern Province: Implications from the Agnew Intrusion, central Ontario, Canada. Canadian Journal of Earth Sciences, 35, 854–870.</t>
  </si>
  <si>
    <t>Vogel, D.C., Keays, R.R., James, R.S., &amp; Reeves, S.J. (1999) The geochemistry and petrogenesis of the Agnew Intrusion, Canada: A product of S-undersaturated, high-Al and low-Ti tholeiitic magmas. Journal of Petrology, 40, 423–450.</t>
  </si>
  <si>
    <t>Vuorelainen, Y., Hakli, T.A., Hanninen, E., Papunen, H., Reino, J., &amp; Tornroos, R. (1982) Isomertieite and other platinum-group minerals from the Konttijarvi layered mafic intrusion, northern Finland. Economic Geology, 77, 1511–1518.</t>
  </si>
  <si>
    <t>Vuori, S.K., &amp; Luttinen, A.V. (2003) The Jurassic gabbroic intrusions of Utpostane and Muren: Insights into Karoo-related plutonism in Dronning Maud Land, Antarctica. Antarctic Science, 15, 283–301.</t>
  </si>
  <si>
    <t>Wadsworth, W.J. (1991) Silicate mineralogy of the Behelvie cumulates, NE Scotland. Mineralogical Magazine, 55, 113–119.</t>
  </si>
  <si>
    <t>Wadsworth, W.J. (1988) Silicate Mineralogy of the Middle Zone Cumulates and Associated Gabbroic Rocks from the Insch Intrusion, NE Scotland. Mineralogical Magazine, 52, 309–322.</t>
  </si>
  <si>
    <t>Waight, T.E., Wiebe, R.A., Krogstad, E.J., &amp; Walker, R.J. (2001) Isotopic responses to basaltic injections into silicic magma chambers: A Whole-rock and microsampling study of macrorhythmic units in the Pleasant Bay layered gabbro-diorite complex, Maine, USA. Contributions to Mineralogy and Petrology, 142, 323–335.</t>
  </si>
  <si>
    <t>Wall, C.J., Scoates, J.S., Weis, D., Friedman, R.M., Amini, M., &amp; Meurer, W.P. (2018) The stillwater complex: Integrating zircon geochronological and geochemical constraints on the age, emplacement history and crystallization of a large, open-system layered intrusion. Journal of Petrology, 59, 153–190.</t>
  </si>
  <si>
    <t>Wang, C.Y., Wei, B., Zhou, M.-F., Minh, D.H., &amp; Qi, L. (2018) A synthesis of magmatic Ni-Cu-(PGE) sulfide deposits in the∼ 260 Ma Emeishan large igneous province, SW China and northern Vietnam. Journal of Asian Earth Sciences, 154, 162–186.</t>
  </si>
  <si>
    <t>Wang, C.Y., &amp; Zhou, M.-F. (2006) Genesis of the Permian Baimazhai magmatic Ni–Cu–(PGE) sulfide deposit, Yunnan, SW China. Mineralium Deposita, 41, 771–783.</t>
  </si>
  <si>
    <t>Wang, C.Y., Zhou, M.-F., &amp; Keays, R.R. (2006) Geochemical constraints on the origin of the Permian Baimazhai mafic-ultramafic intrusion, SW China. Contributions to Mineralogy and Petrology, 152, 309–321.</t>
  </si>
  <si>
    <t>Wang, C.Y., Zhou, M.-F., &amp; Zhao, D. (2008) Fe-Ti-Cr oxides from the Permian Xinjie mafic-ultramafic layered intrusion in the Emeishan large igneous province, SW China: Crystallization from Fe- and Ti-rich basaltic magmas. Lithos, 102, 198–217.</t>
  </si>
  <si>
    <t>Wang, K., Song, X.-Y., Yi, J.-N., Barnes, S.J., She, Y.-W., Zheng, W.-Q., &amp; Schoneveld, L.E. (2019) Zoned orthopyroxenes in the Ni-Co sulfide ore-bearing Xiarihamu mafic-ultramafic intrusion in northern Tibetan Plateau, China: Implications for multiple magma replenishments. Ore Geology Reviews, 113.</t>
  </si>
  <si>
    <t>Wang, M., &amp; Wang, C.Y. (2020) Crystal Size Distributions and Trace Element Compositions of the Fluorapatite from the Bijigou Fe–Ti Oxide-Bearing Layered Intrusion, Central China: Insights for the Expulsion Processes of Interstitial Liquid from Crystal Mush. Journal of Petrology, 61, egaa069.</t>
  </si>
  <si>
    <t>Wang, M., Nebel, O., &amp; Wang, C.Y. (2016) The flaw in the crustal ‘zircon archive’: mixed Hf isotope signatures record progressive contamination of late-stage liquid in mafic–ultramafic layered intrusions. Journal of Petrology, 57, 27–52.</t>
  </si>
  <si>
    <t>Wang, S., Sun, F., Qian, Z., &amp; Gao, P. (2014) Magmatic evolution and metal element enrichment during formation of the Niumaoquan magnetite ore deposit, Xinjiang, China. Ore Geology Reviews, 63, 64–75.</t>
  </si>
  <si>
    <t>Wang, Y., Wang, J., Wang, L., Qin, Q., Peng, X., &amp; Hui, W. (2005) Weiya vanadium-bearing titanomagnetite deposit in Xinjiang: a polygenetic magmatic differentiation-magmatic injection-magmatic hydrothermal deposit. MINERAL DEPOSITS-BEIJING-, 24, 349.</t>
  </si>
  <si>
    <t>Wang, Z., Wilde, S.A., &amp; Wan, J. (2010) Tectonic setting and significance of 2.3-2.1 Ga magmatic events in the Trans-North China Orogen: New constraints from the Yanmenguan mafic-ultramafic intrusion in the Hengshan-Wutai-Fuping area. Precambrian Research, 178, 27–42.</t>
  </si>
  <si>
    <t>Ward, H.J. (1975) Barrambie iron–titanium–vanadium deposit. Economic geology of Australia and Papua New Guinea, 1, 207–211.</t>
  </si>
  <si>
    <t>Watkins, R.T., McDougall, I., &amp; Le Roex, A.P. (1994) K-Ar ages of the Brandberg and Okenyenya igneous complexes, north-western Namibia. Geologische Rundschau, 83, 348–356.</t>
  </si>
  <si>
    <t>Watkinson, D.H., &amp; Melling, D.R. (1992) Hydrothermal origin of platinum-group mineralization in low- temperature copper sulfide-rich assemblages, Salt Chuck intrusion, Alaska. Economic Geology, 87, 175–184.</t>
  </si>
  <si>
    <t>Wei, X., Xu, Y.-G., Zhang, C.L., Zhao, J.X., &amp; Feng, Y.X. (2014) Petrology and Sr-Nd isotopic disequilibrium of the xiaohaizi intrusion, NW China: Genesis of layered intrusions in thetarim large igneous province. Journal of Petrology, 55, 2567–2597.</t>
  </si>
  <si>
    <t>Weidendorfer, D., Mattsson, H.B., &amp; Ulmer, P. (2014) Dynamics of magma mixing in partially crystallized magma chambers: Textural and petrological constraints from the basal complex of the Austurhorn intrusion (SE Iceland), 1865–1903 p. Journal of Petrology Vol. 55.</t>
  </si>
  <si>
    <t>Westerhof, A.B.P., Tahon, A., Koistinen, T., Lehto, T., &amp; Åkerman, C. (2008) Igneous and tectonic setting of the allochthonous tete Gabbro-Anorthosite suite, Mozambique. Special Paper of the Geological Survey of Finland, 2008, 191–210.</t>
  </si>
  <si>
    <t>Whitney, D.L., Tepper, J.H., Hirschmann, M.M., &amp; Hurlow, H.A. (2008) Late orogenic mafic magmatism in the North Cascades, Washington: Petrology and tectonic setting of the Skymo layered intrusion. Bulletin of the Geological Society of America, 120, 531–542.</t>
  </si>
  <si>
    <t>Widenfalk, L., Elming, S.Å., &amp; Enmark, T. (1985) A multidisciplinary investigation of the Notträsk Gabbro, northern Sweden. Gff, 107, 109–126.</t>
  </si>
  <si>
    <t>Wiebe, R.A. (1993) The Pleasant Bay layered gabbro—diorite, coastal Maine: ponding and crystallization of basaltic injections into a silicic magma chamber. Journal of Petrology, 34, 461–489.</t>
  </si>
  <si>
    <t>Wiebe, R.A. (1997) Fe-rich tholeiitic liquids and their cumulate products in the Pleasant Bay layered intrusion, coastal Maine. Contributions to Mineralogy and Petrology, 129, 255–267.</t>
  </si>
  <si>
    <t>Wiebe, R.A., &amp; Hawkins, D.P. (2015) Growth and impact of a mafic-silicic layered intrusion in the Vinalhaven intrusive complex, Maine. Journal of Petrology, 56, 273–298.</t>
  </si>
  <si>
    <t>Wiebe, R.A., &amp; Snyder, D. (1993) Slow, dense replenishments of a basic magma chamber: the layered series of the Newark Island layered intrusion, Nain, Labrador. Contributions to Mineralogy and Petrology, 113, 59–72.</t>
  </si>
  <si>
    <t>Wiebe, R.A., &amp; Wild, T. (1983) Fractional crystallization and magma mixing in the Tigalak layered intrusion, the Nain anorthosite complex, Labrador. Contributions to Mineralogy and Petrology, 84, 327–344.</t>
  </si>
  <si>
    <t>Wilkinson, J.F.G., Duggan, M.B., Herbert, H.K., &amp; Kalocsai, G.I.Z. (1975) The Salt Lick Creek layered intrusion, East Kimberley region, Western Australia. Contributions to Mineralogy and Petrology, 50, 1–23.</t>
  </si>
  <si>
    <t>Williams, C.M. (1995) Petrogenesis of the New Amalfi Sheet: A highly differentiated Karooo intrusion. MSc Thesis. Rhodes University.</t>
  </si>
  <si>
    <t>Wilson, A.H. (1992) The geology of the great dyke, Zimbabwe: Crystallization, layering, and cumulate formation in the P1 pyroxenite of cyclic unit 1 of the Darwendale subchamber. Journal of Petrology, 33, 611–663.</t>
  </si>
  <si>
    <t>Wilson, A.H., &amp; Chaumba, J.B. (1997) Closed system fractionation in a large magma chamber: mineral compositions of the websterite layer and lower mafic succession of the Great Dyke, Zimbabwe. Mineralogical Magazine, 61, 153–173.</t>
  </si>
  <si>
    <t>Wilson, G., &amp; Harper, G. (2013) Nipigon Reefs Project: A new look at the PGE-bearing Seagull Mafic/Ultramafic Complex. Field Guide to the Copper-Nickel-Platinum Group Element Deposits of the Lake Superior Region, 209–230.</t>
  </si>
  <si>
    <t>Wilson, J.R., Hansen, B.T., &amp; Pedersen, S. (1983) Zircon U-Pb evidence for the age of the Fongen-Hyllingen complex, Trondheim region, Norway. Geologiska Föreningen i Stockholm Förhandlingar, 105, 68–70.</t>
  </si>
  <si>
    <t>Wilson, J.R., Robins, B., Nielsen, F.M., Duchesne, J.-C., &amp; Vander Auwera, J. (1996) The Bjerkreim-Sokndal Layered Intrusion, Southwest Norway. Developments in Petrology, 15, 231–255.</t>
  </si>
  <si>
    <t>Wilson, J.R., &amp; Sørensen, H.S. (1996) The Fongen-Hyllingen Layered Intrusive Complex, Norway. Developments in Petrology, 15, 303–329.</t>
  </si>
  <si>
    <t>Wilson, M.M., &amp; Mathison, C.I. (1968) The eulogie park gabbro, a layered basic intrusion from eastern queensland. Journal of the Geological Society of Australia, 15, 139–158.</t>
  </si>
  <si>
    <t>Witt, W.K. (1995) Tholeiitic and high-mg mafic/ultramafic sills in the eastern goldfields province, western australia: Implications for tectonic settings. Australian Journal of Earth Sciences, 42, 407–422.</t>
  </si>
  <si>
    <t>Woldemichael, B.W., &amp; Kimura, J.-I. (2008) Petrogenesis of the Neoproterozoic Bikilal-Ghimbi gabbro, Western Ethiopia. Journal of Mineralogical and Petrological Sciences, 103, 23–46.</t>
  </si>
  <si>
    <t>Woldemichael, B.W., Kimura, J.-I., Dunkley, D.J., Tani, K., &amp; Ohira, H. (2010) SHRIMP U–Pb zircon geochronology and Sr–Nd isotopic systematic of the Neoproterozoic Ghimbi-Nedjo mafic to intermediate intrusions of Western Ethiopia: a record of passive margin magmatism at 855 Ma? International Journal of Earth Sciences, 99, 1773–1790.</t>
  </si>
  <si>
    <t>Xia, M.Z., Jiang, C.Y., Li, C., &amp; Xia, Z. De (2013) Characteristics of a Newly Discovered Ni-Cu Sulfide Deposit Hosted in the Poyi Ultramafic Intrusion, Tarim Craton, NW China. Economic Geology, 108, 1865–1878.</t>
  </si>
  <si>
    <t>Xue, S.-C., Qin, K.-Z., Li, C., Tang, D.-M., Mao, Y., Qi, L., &amp; Ripley, E.M. (2016) Geochronological, petrological, and geochemical constraints on Ni-Cu sulfide mineralization in the Poyi ultramafic-troctolitic intrusion in the northeast rim of the Tarim craton, western China. Economic Geology, 111, 1465–1484.</t>
  </si>
  <si>
    <t>Yakich, T., Brzozowski, M., Chernishov, A., Grieco, G., Savinova, O., Timkin, T., &amp; Marfin, A. (2020) Petrological features of the burlakski and nizhne-derbinsk mafic-ultramafic plutons (East sayan mountains, Siberia, Russia). Minerals, 10, 119.</t>
  </si>
  <si>
    <t>Yang, S.-H., Maier, W.D., Hanski, E.J., Lappalainen, M., Santaguida, F., &amp; Määttä, S. (2013) Origin of ultra-nickeliferous olivine in the Kevitsa Ni-Cu-PGE-mineralized intrusion, northern Finland. Contributions to Mineralogy and Petrology, 166, 81–95.</t>
  </si>
  <si>
    <t>Yang, X.-M., &amp; Gilbert, H.P. (2014) Mineral chemistry of chromite in the Mayville intrusion: evidence for petrogenesis and linkage to the Bird River sill in the Neoarchean Bird River greenstone belt, southeastern Manitoba (NTS 52L5, 6, 12). Report of activities, 32–48.</t>
  </si>
  <si>
    <t>Yao, Z.-S., Qin, K.-Z., &amp; Xue, S.-C. (2017) Genetic relationship between deformation and low-Ca content in olivine from magmatic systems: evidence from the Poyi ultramafic intrusion, NW China. Mineralogy and Petrology, 111, 909–919.</t>
  </si>
  <si>
    <t>Yu, S.-Y., Song, X.-Y., Chen, L.-M., &amp; Li, X.B. (2014) Postdated melting of subcontinental lithospheric mantle by the Emeishan mantle plume: Evidence from the Anyi intrusion, Yunnan, SW China. Ore Geology Reviews, 57, 560–573.</t>
  </si>
  <si>
    <t>Zaccarini, F., Anikina, E. V, Pushkarev, E. V, Rusin, I., &amp; Garuti, G. (2004) Palladium and gold minerals from the Baronskoe-Kluevsky ore deposit (Volkovsky complex, Central Urals, Russia). Mineralogy and Petrology, 82, 137–156.</t>
  </si>
  <si>
    <t>Zaccarini, F., Garuti, G., Bakker, R.J., &amp; Pushkarev, E. V (2015) Electron Microprobe and Raman Spectroscopy Investigation of an Oxygen-Bearing Pt-Fe-Pd-Ni-Cu Compound from Nurali Chromitite (Southern Urals, Russia). Microscopy and Microanalysis, 21, 1070.</t>
  </si>
  <si>
    <t>Zaccarini, F., Garuti, G., &amp; Pushkarev, E. V (2011) Unusually pge-rich chromitite in the butyrin vein of the Kytlym Uralian-Alaskan complex, northern urals, Russia. Canadian Mineralogist, 49, 1413–1431.</t>
  </si>
  <si>
    <t>Zaccarini, F., Pushkarev, E. V, Garuti, G., Krause, J., Dvornik, G.P., Stanley, C.J., &amp; Bindi, L. (2013) Platinum-group minerals (PGM) nuggets from alluvial-eluvial placer deposits in the concentrically zoned mafic-ultramafic Uktus complex (Central Urals, Russia). European Journal of Mineralogy, 25, 519–531.</t>
  </si>
  <si>
    <t>Zaffarana, C., Geuna, S., Poma, S., &amp; Patiño Douce, A. (2011) Reassessment of the volume of the Las Aguilas mafic-ultramafic intrusives, San Luis, Argentina, based on an alternative geophysical model. Journal of South American Earth Sciences, 32, 183–195.</t>
  </si>
  <si>
    <t>Zhang, C.L., Yang, D.S., Wang, H.Y., Takahashi, Y., &amp; Ye, H.M. (2011) Neoproterozoic mafic-ultramafic layered intrusion in Quruqtagh of northeastern Tarim Block, NW China: Two phases of mafic igneous activity with different mantle sources. Gondwana Research, 19, 177–190.</t>
  </si>
  <si>
    <t>Zhang, M., Li, C., Fu, P., Hu, P., &amp; Ripley, E.M. (2011) The Permian Huangshanxi Cu-Ni deposit in western China: Intrusive-extrusive association, ore genesis, and exploration implications. Mineralium Deposita, 46, 153–170.</t>
  </si>
  <si>
    <t>Zhang, M., Yang, J.-H., Sun, J.-F., &amp; Wu, F.-Y. (2012) Juvenile subcontinental lithospheric mantle beneath the eastern part of the Central Asian Orogenic Belt. Chemical Geology, 328, 109–122.</t>
  </si>
  <si>
    <t>Zhang, X., Song, X.-Y., Chen, L.-M., Xie, W., Yu, S.-Y., Zheng, W.-Q., Deng, Y.-F., Zhang, J.-F., &amp; Gui, S.-G. (2012) Fractional crystallization and the formation of thick Fe–Ti–V oxide layers in the Baima layered intrusion, SW China. Ore Geology Reviews, 49, 96–108.</t>
  </si>
  <si>
    <t>Zhang, X., Zhang, H., &amp; Zou, H. (2020) Rift-related Neoproterozoic tholeiitic layered mafic intrusions at northern Yangtze Block, South China: Mineral chemistry evidence. Lithos, 356, 105376.</t>
  </si>
  <si>
    <t>Zhang, Y.-L., Liu, C.-Z., Ge, W.-C., Wu, F.-Y., &amp; Chu, Z.-Y. (2011) Ancient sub-continental lithospheric mantle (SCLM) beneath the eastern part of the Central Asian Orogenic Belt (CAOB): Implications for crust–mantle decoupling. Lithos, 126, 233–247.</t>
  </si>
  <si>
    <t>Zhang, Z., Mao, J., Saunders, A.D., Ai, Y., Li, Y., &amp; Zhao, L. (2009) Petrogenetic modeling of three mafic-ultramafic layered intrusions in the Emeishan large igneous province, SW China, based on isotopic and bulk chemical constraints. Lithos, 113, 369–392.</t>
  </si>
  <si>
    <t>Zhao, J.-H., &amp; Zhou, M.-F. (2009) Secular evolution of the Neoproterozoic lithospheric mantle underneath the northern margin of the Yangtze Block, South China. Lithos, 107, 152–168.</t>
  </si>
  <si>
    <t>Zhao, Y., Xue, C., Zhao, X., Yang, Y.Q., &amp; Ke, J. (2015) Magmatic Cu-Ni sulfide mineralization of the Huangshannan mafic-untramafic intrusion, Eastern Tianshan, China. Journal of Asian Earth Sciences, 105, 155–172.</t>
  </si>
  <si>
    <t>Zhong, H., Yao, Y., Hu, S.F., Zhou, X.H., Liu, B.G., Sun, M., Zhou, M.-F., &amp; Viljoen, M.J. (2003) Trace-element and sr-Nd isotopic geochemistry of the pge-bearing hongge layered intrusion, Southwestern China. International Geology Review, 45, 371–382.</t>
  </si>
  <si>
    <t>Zhong, H., Zhou, X.H., Zhou, M.-F., Sun, M., &amp; Liu, B.G. (2002) Platinum-group element geochemistry of the Hongge Fe-V-Ti deposit in the Pan-Xi area, Southwestern China. Mineralium Deposita, 37, 226–239.</t>
  </si>
  <si>
    <t>Zhou, M.-F., Chen, W.T., Wang, C.Y., Prevec, S.A., Liu, P.P., &amp; Howarth, G.H. (2013) Two stages of immiscible liquid separation in the formation of Panzhihua-type Fe-Ti-V oxide deposits, SW China. Geoscience Frontiers, 4, 481–502.</t>
  </si>
  <si>
    <t>Zhou, M.-F., Kennedy, A.K., Sun, M., Malpas, J., &amp; Lesher, C.M. (2002) Neoproterozoic arc-related mafic intrusions along the northern margin of South China: implications for the accretion of Rodinia. The Journal of geology, 110, 611–618.</t>
  </si>
  <si>
    <t>Zhou, M.-F., Robinson, P.T., Lesher, C.M., Keays, R.R., Zhang, C.-J., &amp; Malpas, J. (2005) Geochemistry, petrogenesis and metallogenesis of the Panzhihua gabbroic layered intrusion and associated Fe–Ti–V oxide deposits, Sichuan Province, SW China. Journal of Petrology, 46, 2253–2280.</t>
  </si>
  <si>
    <t>Zhu, W., Zhong, H., Hu, R.-Z., Liu, B.G., He, D.F., Song, X.-Y., &amp; Deng, H.L. (2010) Platinum-group minerals and tellurides from the PGE-bearing Xinjie layered intrusion in the Emeishan Large Igneous Province, SW China. Mineralogy and Petrology, 98, 167–180.</t>
  </si>
  <si>
    <t>Zhu, Y., Chen, J.F., Xue, Y., Feng, W., &amp; Jiang, J. (2018) Spinel and orthopyroxene exsolved from clinopyroxene in the Haladala pluton in the middle Tianshan (Xinjiang, China). Mineralogy and Petrology, 112, 465–479.</t>
  </si>
  <si>
    <t>Zi, J.-W., Rasmussen, B., Muhling, J.R., Maier, W.D., &amp; Fletcher, I.R. (2019) U-Pb monazite ages of the Kabanga mafic-ultramafic intrusions and contact aureoles, central Africa: Geochronological and tectonic implications. GSA Bulletin, 131, 1857–1870.</t>
  </si>
  <si>
    <t>125 x 11 (north)</t>
  </si>
  <si>
    <t>Host/Craton</t>
  </si>
  <si>
    <t>Type2</t>
  </si>
  <si>
    <t>Type3</t>
  </si>
  <si>
    <r>
      <t>Fo</t>
    </r>
    <r>
      <rPr>
        <b/>
        <vertAlign val="subscript"/>
        <sz val="12"/>
        <rFont val="Times New Roman"/>
        <family val="1"/>
      </rPr>
      <t>olv</t>
    </r>
  </si>
  <si>
    <r>
      <t>En</t>
    </r>
    <r>
      <rPr>
        <b/>
        <vertAlign val="subscript"/>
        <sz val="12"/>
        <rFont val="Times New Roman"/>
        <family val="1"/>
      </rPr>
      <t>opx</t>
    </r>
  </si>
  <si>
    <r>
      <t>En</t>
    </r>
    <r>
      <rPr>
        <b/>
        <vertAlign val="subscript"/>
        <sz val="12"/>
        <rFont val="Times New Roman"/>
        <family val="1"/>
      </rPr>
      <t>cpx</t>
    </r>
  </si>
  <si>
    <r>
      <t>An</t>
    </r>
    <r>
      <rPr>
        <b/>
        <vertAlign val="subscript"/>
        <sz val="12"/>
        <rFont val="Times New Roman"/>
        <family val="1"/>
      </rPr>
      <t>plg</t>
    </r>
  </si>
  <si>
    <r>
      <t>Extent (km</t>
    </r>
    <r>
      <rPr>
        <vertAlign val="superscript"/>
        <sz val="12"/>
        <rFont val="Times New Roman"/>
        <family val="1"/>
      </rPr>
      <t>2</t>
    </r>
    <r>
      <rPr>
        <sz val="12"/>
        <rFont val="Times New Roman"/>
        <family val="1"/>
      </rPr>
      <t>)</t>
    </r>
  </si>
  <si>
    <t>Layered123</t>
  </si>
  <si>
    <t>Password:</t>
  </si>
  <si>
    <t>2689 ±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</si>
</sst>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6" x14ac:knownFonts="1">
    <font>
      <sz val="11"/>
      <color theme="1"/>
      <name val="Calibri"/>
      <family val="2"/>
      <scheme val="minor"/>
    </font>
    <font>
      <sz val="10"/>
      <color theme="1"/>
      <name val="Times New Roman"/>
      <family val="1"/>
    </font>
    <font>
      <b/>
      <sz val="10"/>
      <color theme="1"/>
      <name val="Times New Roman"/>
      <family val="1"/>
    </font>
    <font>
      <b/>
      <vertAlign val="subscript"/>
      <sz val="10"/>
      <color theme="1"/>
      <name val="Times New Roman"/>
      <family val="1"/>
    </font>
    <font>
      <b/>
      <sz val="9"/>
      <color theme="1"/>
      <name val="Times New Roman"/>
      <family val="1"/>
    </font>
    <font>
      <sz val="9"/>
      <color theme="1"/>
      <name val="Times New Roman"/>
      <family val="1"/>
    </font>
    <font>
      <sz val="10"/>
      <name val="Times New Roman"/>
      <family val="1"/>
    </font>
    <font>
      <b/>
      <vertAlign val="superscript"/>
      <sz val="10"/>
      <color theme="1"/>
      <name val="Times New Roman"/>
      <family val="1"/>
    </font>
    <font>
      <vertAlign val="subscript"/>
      <sz val="10"/>
      <color theme="1"/>
      <name val="Times New Roman"/>
      <family val="1"/>
    </font>
    <font>
      <sz val="10"/>
      <color theme="1"/>
      <name val="Calibri"/>
      <family val="2"/>
    </font>
    <font>
      <i/>
      <sz val="10"/>
      <color theme="1"/>
      <name val="Times New Roman"/>
      <family val="1"/>
    </font>
    <font>
      <sz val="10"/>
      <color theme="0"/>
      <name val="Times New Roman"/>
      <family val="1"/>
    </font>
    <font>
      <sz val="9"/>
      <name val="Times New Roman"/>
      <family val="1"/>
    </font>
    <font>
      <sz val="10"/>
      <color rgb="FF2E2E2E"/>
      <name val="Times New Roman"/>
      <family val="1"/>
    </font>
    <font>
      <sz val="10"/>
      <color rgb="FF000000"/>
      <name val="Times New Roman"/>
      <family val="1"/>
    </font>
    <font>
      <sz val="10"/>
      <color rgb="FF2A2A2A"/>
      <name val="Times New Roman"/>
      <family val="1"/>
    </font>
    <font>
      <i/>
      <sz val="10"/>
      <name val="Times New Roman"/>
      <family val="1"/>
    </font>
    <font>
      <sz val="9"/>
      <color rgb="FF000033"/>
      <name val="Times New Roman"/>
      <family val="1"/>
    </font>
    <font>
      <vertAlign val="subscript"/>
      <sz val="10"/>
      <name val="Times New Roman"/>
      <family val="1"/>
    </font>
    <font>
      <sz val="12"/>
      <name val="Times New Roman"/>
      <family val="1"/>
    </font>
    <font>
      <b/>
      <sz val="12"/>
      <name val="Times New Roman"/>
      <family val="1"/>
    </font>
    <font>
      <b/>
      <vertAlign val="subscript"/>
      <sz val="12"/>
      <name val="Times New Roman"/>
      <family val="1"/>
    </font>
    <font>
      <vertAlign val="superscript"/>
      <sz val="12"/>
      <name val="Times New Roman"/>
      <family val="1"/>
    </font>
    <font>
      <b/>
      <i/>
      <sz val="12"/>
      <color theme="1"/>
      <name val="Times New Roman"/>
      <family val="1"/>
    </font>
    <font>
      <b/>
      <sz val="12"/>
      <color theme="1"/>
      <name val="Times New Roman"/>
      <family val="1"/>
    </font>
    <font>
      <sz val="12"/>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39">
    <xf numFmtId="0" fontId="0" fillId="0" borderId="0" xfId="0"/>
    <xf numFmtId="0" fontId="5" fillId="0" borderId="0" xfId="0" applyFont="1"/>
    <xf numFmtId="0" fontId="5" fillId="2" borderId="5" xfId="0" applyFont="1" applyFill="1" applyBorder="1"/>
    <xf numFmtId="0" fontId="5" fillId="2" borderId="4" xfId="0" applyFont="1" applyFill="1" applyBorder="1"/>
    <xf numFmtId="0" fontId="5" fillId="2" borderId="6" xfId="0" applyFont="1" applyFill="1" applyBorder="1"/>
    <xf numFmtId="0" fontId="5" fillId="0" borderId="6" xfId="0" applyFont="1" applyBorder="1"/>
    <xf numFmtId="0" fontId="5" fillId="0" borderId="4" xfId="0" applyFont="1" applyBorder="1"/>
    <xf numFmtId="0" fontId="5" fillId="2" borderId="7" xfId="0" applyFont="1" applyFill="1" applyBorder="1"/>
    <xf numFmtId="0" fontId="5" fillId="2" borderId="8" xfId="0" applyFont="1" applyFill="1" applyBorder="1"/>
    <xf numFmtId="0" fontId="5" fillId="2" borderId="9" xfId="0" applyFont="1" applyFill="1" applyBorder="1"/>
    <xf numFmtId="0" fontId="5" fillId="2" borderId="10" xfId="0" applyFont="1" applyFill="1" applyBorder="1"/>
    <xf numFmtId="0" fontId="5" fillId="2" borderId="11" xfId="0" applyFont="1" applyFill="1" applyBorder="1"/>
    <xf numFmtId="0" fontId="12" fillId="2" borderId="4" xfId="0" applyFont="1" applyFill="1" applyBorder="1"/>
    <xf numFmtId="0" fontId="12" fillId="2" borderId="6" xfId="0" applyFont="1" applyFill="1" applyBorder="1"/>
    <xf numFmtId="0" fontId="12" fillId="2" borderId="10" xfId="0" applyFont="1" applyFill="1" applyBorder="1"/>
    <xf numFmtId="0" fontId="12" fillId="2" borderId="11" xfId="0" applyFont="1" applyFill="1" applyBorder="1"/>
    <xf numFmtId="0" fontId="1" fillId="0" borderId="0" xfId="0" applyFont="1" applyFill="1" applyAlignment="1">
      <alignment vertical="center"/>
    </xf>
    <xf numFmtId="0" fontId="1" fillId="0" borderId="0" xfId="0" applyFont="1" applyFill="1" applyAlignment="1">
      <alignment horizontal="left" vertical="center"/>
    </xf>
    <xf numFmtId="0" fontId="1" fillId="0" borderId="0" xfId="0" applyFont="1" applyFill="1" applyAlignment="1">
      <alignment horizontal="right" vertical="center"/>
    </xf>
    <xf numFmtId="0" fontId="1" fillId="0" borderId="0" xfId="0" applyFont="1" applyFill="1" applyAlignment="1">
      <alignment horizontal="right" vertical="center" wrapText="1"/>
    </xf>
    <xf numFmtId="0" fontId="6" fillId="0" borderId="0" xfId="0" applyFont="1" applyFill="1" applyBorder="1"/>
    <xf numFmtId="0" fontId="1" fillId="0" borderId="0" xfId="0" applyFont="1" applyFill="1" applyBorder="1" applyAlignment="1">
      <alignment horizontal="left" vertical="center"/>
    </xf>
    <xf numFmtId="9" fontId="1" fillId="0" borderId="0" xfId="0" applyNumberFormat="1" applyFont="1" applyFill="1" applyAlignment="1">
      <alignment horizontal="right" vertical="center"/>
    </xf>
    <xf numFmtId="0" fontId="1" fillId="0" borderId="0" xfId="0" applyFont="1" applyFill="1" applyAlignment="1">
      <alignment horizontal="left" vertical="center" wrapText="1"/>
    </xf>
    <xf numFmtId="0" fontId="6" fillId="0" borderId="0" xfId="0" applyFont="1" applyFill="1" applyAlignment="1">
      <alignment horizontal="right" vertical="center"/>
    </xf>
    <xf numFmtId="0" fontId="6" fillId="0" borderId="0" xfId="0" applyFont="1" applyFill="1" applyBorder="1" applyAlignment="1">
      <alignment horizontal="left" vertical="center"/>
    </xf>
    <xf numFmtId="0" fontId="6" fillId="0" borderId="0" xfId="0" applyFont="1" applyFill="1" applyBorder="1" applyAlignment="1">
      <alignment horizontal="right"/>
    </xf>
    <xf numFmtId="0" fontId="1" fillId="0" borderId="0" xfId="0" applyFont="1" applyFill="1" applyBorder="1" applyAlignment="1">
      <alignment horizontal="right" vertical="center"/>
    </xf>
    <xf numFmtId="10" fontId="1" fillId="0" borderId="0" xfId="0" applyNumberFormat="1" applyFont="1" applyFill="1" applyAlignment="1">
      <alignment horizontal="right" vertical="center"/>
    </xf>
    <xf numFmtId="0" fontId="1" fillId="0" borderId="0" xfId="0" applyFont="1" applyFill="1" applyBorder="1" applyAlignment="1">
      <alignment vertical="center"/>
    </xf>
    <xf numFmtId="0" fontId="1" fillId="0" borderId="0" xfId="0" applyFont="1" applyFill="1" applyBorder="1" applyAlignment="1">
      <alignment horizontal="left" vertical="center" wrapText="1"/>
    </xf>
    <xf numFmtId="0" fontId="1" fillId="0" borderId="0" xfId="0" applyFont="1" applyFill="1" applyBorder="1" applyAlignment="1">
      <alignment horizontal="right" vertical="center" wrapText="1"/>
    </xf>
    <xf numFmtId="3" fontId="1" fillId="0" borderId="0" xfId="0" applyNumberFormat="1" applyFont="1" applyFill="1" applyBorder="1" applyAlignment="1">
      <alignment horizontal="right" vertical="center" wrapText="1"/>
    </xf>
    <xf numFmtId="1" fontId="1" fillId="0" borderId="0" xfId="0" applyNumberFormat="1" applyFont="1" applyFill="1" applyBorder="1" applyAlignment="1">
      <alignment horizontal="right" vertical="center"/>
    </xf>
    <xf numFmtId="3" fontId="1" fillId="0" borderId="0" xfId="0" applyNumberFormat="1" applyFont="1" applyFill="1" applyBorder="1" applyAlignment="1">
      <alignment horizontal="right" vertical="center"/>
    </xf>
    <xf numFmtId="0" fontId="6" fillId="0" borderId="0" xfId="0" applyFont="1" applyFill="1" applyBorder="1" applyAlignment="1">
      <alignment horizontal="right" vertical="center"/>
    </xf>
    <xf numFmtId="16" fontId="1" fillId="0" borderId="0" xfId="0" applyNumberFormat="1" applyFont="1" applyFill="1" applyBorder="1" applyAlignment="1">
      <alignment horizontal="right" vertical="center"/>
    </xf>
    <xf numFmtId="9" fontId="1" fillId="0" borderId="0" xfId="0" applyNumberFormat="1" applyFont="1" applyFill="1" applyBorder="1" applyAlignment="1">
      <alignment horizontal="right" vertical="center"/>
    </xf>
    <xf numFmtId="164" fontId="1" fillId="0" borderId="0" xfId="0" applyNumberFormat="1" applyFont="1" applyFill="1" applyBorder="1" applyAlignment="1">
      <alignment horizontal="right" vertical="center"/>
    </xf>
    <xf numFmtId="10" fontId="1" fillId="0" borderId="0" xfId="0" applyNumberFormat="1" applyFont="1" applyFill="1" applyBorder="1" applyAlignment="1">
      <alignment horizontal="right" vertical="center"/>
    </xf>
    <xf numFmtId="164" fontId="1" fillId="0" borderId="0" xfId="0" applyNumberFormat="1" applyFont="1" applyFill="1" applyBorder="1" applyAlignment="1">
      <alignment vertical="center"/>
    </xf>
    <xf numFmtId="4" fontId="1" fillId="0" borderId="0" xfId="0" applyNumberFormat="1" applyFont="1" applyFill="1" applyBorder="1" applyAlignment="1">
      <alignment horizontal="right" vertical="center"/>
    </xf>
    <xf numFmtId="3" fontId="1" fillId="0" borderId="0" xfId="0" applyNumberFormat="1" applyFont="1" applyFill="1" applyBorder="1" applyAlignment="1">
      <alignment vertical="center"/>
    </xf>
    <xf numFmtId="0" fontId="6" fillId="0" borderId="0" xfId="0" applyFont="1" applyFill="1" applyBorder="1" applyAlignment="1">
      <alignment horizontal="left"/>
    </xf>
    <xf numFmtId="0" fontId="2" fillId="3" borderId="0" xfId="0" applyFont="1" applyFill="1" applyBorder="1" applyAlignment="1">
      <alignment horizontal="center" vertical="center"/>
    </xf>
    <xf numFmtId="0" fontId="0" fillId="0" borderId="0" xfId="0" applyFill="1" applyBorder="1"/>
    <xf numFmtId="2" fontId="1" fillId="0" borderId="0" xfId="0" applyNumberFormat="1" applyFont="1" applyFill="1" applyAlignment="1">
      <alignment horizontal="right" vertical="center"/>
    </xf>
    <xf numFmtId="49" fontId="1" fillId="0" borderId="0" xfId="0" applyNumberFormat="1" applyFont="1" applyFill="1" applyAlignment="1">
      <alignment horizontal="right" vertical="center"/>
    </xf>
    <xf numFmtId="0" fontId="1" fillId="0" borderId="0" xfId="0" applyFont="1"/>
    <xf numFmtId="0" fontId="13" fillId="0" borderId="0" xfId="0" applyFont="1"/>
    <xf numFmtId="0" fontId="14" fillId="0" borderId="0" xfId="0" applyFont="1"/>
    <xf numFmtId="0" fontId="15" fillId="0" borderId="0" xfId="0" applyFont="1"/>
    <xf numFmtId="0" fontId="6" fillId="0" borderId="0" xfId="0" applyFont="1"/>
    <xf numFmtId="0" fontId="6" fillId="0" borderId="0" xfId="0" applyFont="1" applyFill="1" applyAlignment="1">
      <alignment vertical="center"/>
    </xf>
    <xf numFmtId="0" fontId="5" fillId="0" borderId="5" xfId="0" applyFont="1" applyBorder="1"/>
    <xf numFmtId="0" fontId="5" fillId="0" borderId="0" xfId="0" applyFont="1" applyAlignment="1">
      <alignment vertical="center"/>
    </xf>
    <xf numFmtId="0" fontId="5" fillId="0" borderId="0" xfId="0" applyFont="1" applyAlignment="1">
      <alignment horizontal="center" vertical="center"/>
    </xf>
    <xf numFmtId="0" fontId="4" fillId="0" borderId="0" xfId="0" applyFont="1" applyAlignment="1">
      <alignment horizontal="center" vertical="center"/>
    </xf>
    <xf numFmtId="0" fontId="4" fillId="3" borderId="1" xfId="0" applyFont="1" applyFill="1" applyBorder="1" applyAlignment="1">
      <alignment horizontal="left" vertical="center"/>
    </xf>
    <xf numFmtId="0" fontId="4" fillId="3" borderId="2" xfId="0" applyFont="1" applyFill="1" applyBorder="1" applyAlignment="1">
      <alignment horizontal="left" vertical="center"/>
    </xf>
    <xf numFmtId="0" fontId="4" fillId="3" borderId="3" xfId="0" applyFont="1" applyFill="1" applyBorder="1" applyAlignment="1">
      <alignment horizontal="left" vertical="center"/>
    </xf>
    <xf numFmtId="0" fontId="4" fillId="0" borderId="0" xfId="0" applyFont="1" applyFill="1" applyBorder="1" applyAlignment="1">
      <alignment horizontal="left" vertical="center"/>
    </xf>
    <xf numFmtId="0" fontId="5" fillId="0" borderId="0" xfId="0" applyFont="1" applyFill="1" applyBorder="1"/>
    <xf numFmtId="0" fontId="5" fillId="2" borderId="6" xfId="0" applyFont="1" applyFill="1" applyBorder="1" applyAlignment="1">
      <alignment vertical="center"/>
    </xf>
    <xf numFmtId="0" fontId="17" fillId="2" borderId="4" xfId="0" applyFont="1" applyFill="1" applyBorder="1" applyAlignment="1">
      <alignment horizontal="left" vertical="center"/>
    </xf>
    <xf numFmtId="0" fontId="5" fillId="2" borderId="4" xfId="0" applyFont="1" applyFill="1" applyBorder="1" applyAlignment="1">
      <alignment vertical="center"/>
    </xf>
    <xf numFmtId="0" fontId="5" fillId="2" borderId="13" xfId="0" applyFont="1" applyFill="1" applyBorder="1"/>
    <xf numFmtId="0" fontId="4" fillId="3" borderId="13" xfId="0" applyFont="1" applyFill="1" applyBorder="1" applyAlignment="1">
      <alignment horizontal="left" vertical="center"/>
    </xf>
    <xf numFmtId="0" fontId="5" fillId="2" borderId="5" xfId="0" applyFont="1" applyFill="1" applyBorder="1" applyAlignment="1">
      <alignment vertical="center"/>
    </xf>
    <xf numFmtId="0" fontId="5" fillId="2" borderId="0" xfId="0" applyFont="1" applyFill="1" applyBorder="1"/>
    <xf numFmtId="0" fontId="17" fillId="2" borderId="0" xfId="0" applyFont="1" applyFill="1" applyBorder="1" applyAlignment="1">
      <alignment horizontal="left" vertical="center"/>
    </xf>
    <xf numFmtId="0" fontId="4" fillId="3" borderId="14" xfId="0" applyFont="1" applyFill="1" applyBorder="1" applyAlignment="1">
      <alignment horizontal="left" vertical="center"/>
    </xf>
    <xf numFmtId="0" fontId="5" fillId="2" borderId="12" xfId="0" applyFont="1" applyFill="1" applyBorder="1"/>
    <xf numFmtId="0" fontId="5" fillId="2" borderId="0" xfId="0" applyFont="1" applyFill="1" applyBorder="1" applyAlignment="1">
      <alignment vertical="center"/>
    </xf>
    <xf numFmtId="0" fontId="4" fillId="0" borderId="0" xfId="0" applyFont="1" applyFill="1" applyBorder="1" applyAlignment="1">
      <alignment horizontal="center" vertical="center"/>
    </xf>
    <xf numFmtId="0" fontId="5" fillId="0" borderId="0" xfId="0" applyFont="1" applyFill="1"/>
    <xf numFmtId="0" fontId="1" fillId="2" borderId="4" xfId="0" applyFont="1" applyFill="1" applyBorder="1"/>
    <xf numFmtId="0" fontId="1" fillId="2" borderId="10" xfId="0" applyFont="1" applyFill="1" applyBorder="1"/>
    <xf numFmtId="0" fontId="5" fillId="2" borderId="15" xfId="0" applyFont="1" applyFill="1" applyBorder="1"/>
    <xf numFmtId="0" fontId="1" fillId="0" borderId="0" xfId="0" applyFont="1" applyFill="1" applyAlignment="1">
      <alignment vertical="center" wrapText="1"/>
    </xf>
    <xf numFmtId="0" fontId="2" fillId="3" borderId="0" xfId="0" applyFont="1" applyFill="1" applyAlignment="1">
      <alignment horizontal="center" vertical="center" wrapText="1"/>
    </xf>
    <xf numFmtId="0" fontId="2" fillId="3" borderId="0" xfId="0" applyFont="1" applyFill="1" applyBorder="1" applyAlignment="1">
      <alignment horizontal="center" vertical="center" wrapText="1"/>
    </xf>
    <xf numFmtId="2" fontId="1" fillId="0" borderId="0" xfId="0" applyNumberFormat="1" applyFont="1" applyFill="1" applyBorder="1" applyAlignment="1">
      <alignment horizontal="right" vertical="center"/>
    </xf>
    <xf numFmtId="2" fontId="1" fillId="0" borderId="0" xfId="0" applyNumberFormat="1" applyFont="1" applyFill="1" applyBorder="1" applyAlignment="1">
      <alignment horizontal="right" vertical="center" wrapText="1"/>
    </xf>
    <xf numFmtId="165" fontId="1" fillId="0" borderId="0" xfId="0" applyNumberFormat="1" applyFont="1" applyFill="1" applyBorder="1" applyAlignment="1">
      <alignment horizontal="right" vertical="center" wrapText="1"/>
    </xf>
    <xf numFmtId="165" fontId="1" fillId="0" borderId="0" xfId="0" applyNumberFormat="1" applyFont="1" applyFill="1" applyBorder="1" applyAlignment="1">
      <alignment horizontal="right" vertical="center"/>
    </xf>
    <xf numFmtId="2" fontId="1" fillId="0" borderId="0" xfId="0" applyNumberFormat="1" applyFont="1" applyFill="1" applyAlignment="1">
      <alignment horizontal="right" vertical="center" wrapText="1"/>
    </xf>
    <xf numFmtId="2" fontId="6" fillId="0" borderId="0" xfId="0" applyNumberFormat="1" applyFont="1" applyFill="1" applyBorder="1" applyAlignment="1">
      <alignment horizontal="right" vertical="center"/>
    </xf>
    <xf numFmtId="0" fontId="5" fillId="2" borderId="0" xfId="0" applyFont="1" applyFill="1"/>
    <xf numFmtId="0" fontId="1" fillId="0" borderId="0" xfId="0" applyFont="1" applyAlignment="1">
      <alignment horizontal="left" vertical="center" indent="3"/>
    </xf>
    <xf numFmtId="165" fontId="1" fillId="0" borderId="0" xfId="0" applyNumberFormat="1" applyFont="1" applyFill="1" applyBorder="1" applyAlignment="1">
      <alignment vertical="center"/>
    </xf>
    <xf numFmtId="2" fontId="1" fillId="0" borderId="0" xfId="0" applyNumberFormat="1" applyFont="1" applyFill="1" applyBorder="1" applyAlignment="1">
      <alignment horizontal="center" vertical="center"/>
    </xf>
    <xf numFmtId="2" fontId="5" fillId="0" borderId="0" xfId="0" applyNumberFormat="1" applyFont="1" applyFill="1" applyBorder="1" applyAlignment="1">
      <alignment horizontal="center" vertical="center" wrapText="1"/>
    </xf>
    <xf numFmtId="2" fontId="5" fillId="0" borderId="0" xfId="0" applyNumberFormat="1" applyFont="1" applyFill="1" applyBorder="1" applyAlignment="1">
      <alignment horizontal="center" vertical="center"/>
    </xf>
    <xf numFmtId="17" fontId="1" fillId="0" borderId="0" xfId="0" applyNumberFormat="1" applyFont="1" applyFill="1" applyBorder="1" applyAlignment="1">
      <alignment horizontal="right" vertical="center"/>
    </xf>
    <xf numFmtId="0" fontId="1" fillId="0" borderId="0" xfId="0" applyFont="1" applyFill="1" applyBorder="1"/>
    <xf numFmtId="2" fontId="12" fillId="0" borderId="0" xfId="0" applyNumberFormat="1" applyFont="1" applyFill="1" applyBorder="1" applyAlignment="1">
      <alignment horizontal="center" vertical="center"/>
    </xf>
    <xf numFmtId="0" fontId="6" fillId="0" borderId="0" xfId="0" applyFont="1" applyFill="1" applyBorder="1" applyAlignment="1">
      <alignment vertical="center"/>
    </xf>
    <xf numFmtId="0" fontId="6" fillId="0" borderId="0" xfId="0" applyFont="1" applyFill="1" applyBorder="1" applyAlignment="1">
      <alignment horizontal="left" vertical="center" wrapText="1"/>
    </xf>
    <xf numFmtId="49" fontId="1" fillId="0" borderId="0" xfId="0" applyNumberFormat="1" applyFont="1" applyFill="1" applyBorder="1" applyAlignment="1">
      <alignment horizontal="right" vertical="center"/>
    </xf>
    <xf numFmtId="2" fontId="1" fillId="0" borderId="0" xfId="0" applyNumberFormat="1" applyFont="1" applyFill="1" applyBorder="1" applyAlignment="1">
      <alignment horizontal="center" vertical="center" wrapText="1"/>
    </xf>
    <xf numFmtId="2" fontId="2" fillId="0" borderId="0" xfId="0" applyNumberFormat="1" applyFont="1" applyFill="1" applyBorder="1" applyAlignment="1">
      <alignment horizontal="center" vertical="center"/>
    </xf>
    <xf numFmtId="0" fontId="1" fillId="0" borderId="0" xfId="0" applyFont="1" applyFill="1" applyBorder="1" applyAlignment="1">
      <alignment horizontal="right"/>
    </xf>
    <xf numFmtId="2" fontId="6" fillId="0" borderId="0" xfId="0" applyNumberFormat="1" applyFont="1" applyFill="1" applyBorder="1" applyAlignment="1">
      <alignment horizontal="center" vertical="center" wrapText="1"/>
    </xf>
    <xf numFmtId="0" fontId="6" fillId="0" borderId="0" xfId="0" applyFont="1" applyFill="1" applyBorder="1" applyAlignment="1">
      <alignment horizontal="right" vertical="center" wrapText="1"/>
    </xf>
    <xf numFmtId="2" fontId="6" fillId="0" borderId="0" xfId="0" applyNumberFormat="1" applyFont="1" applyFill="1" applyBorder="1" applyAlignment="1">
      <alignment horizontal="center" vertical="center"/>
    </xf>
    <xf numFmtId="0" fontId="14" fillId="0" borderId="0" xfId="0" applyFont="1" applyFill="1" applyBorder="1"/>
    <xf numFmtId="0" fontId="13" fillId="0" borderId="0" xfId="0" applyFont="1" applyFill="1" applyBorder="1"/>
    <xf numFmtId="0" fontId="1" fillId="0" borderId="0" xfId="0" applyFont="1" applyFill="1" applyBorder="1" applyAlignment="1">
      <alignment vertical="center" wrapText="1"/>
    </xf>
    <xf numFmtId="0" fontId="1" fillId="0" borderId="0" xfId="0" applyFont="1" applyFill="1" applyBorder="1" applyAlignment="1">
      <alignment wrapText="1"/>
    </xf>
    <xf numFmtId="0" fontId="25" fillId="0" borderId="0" xfId="0" applyFont="1" applyFill="1"/>
    <xf numFmtId="0" fontId="24" fillId="3" borderId="0" xfId="0" applyFont="1" applyFill="1" applyAlignment="1" applyProtection="1">
      <alignment horizontal="left" vertical="center"/>
      <protection locked="0"/>
    </xf>
    <xf numFmtId="0" fontId="1" fillId="0" borderId="0" xfId="0" applyFont="1" applyFill="1" applyBorder="1" applyAlignment="1" applyProtection="1">
      <alignment horizontal="left" vertical="center" wrapText="1"/>
      <protection locked="0"/>
    </xf>
    <xf numFmtId="0" fontId="1" fillId="0" borderId="0" xfId="0" applyFont="1" applyBorder="1" applyAlignment="1" applyProtection="1">
      <alignment horizontal="left" vertical="center" wrapText="1"/>
      <protection locked="0"/>
    </xf>
    <xf numFmtId="0" fontId="1" fillId="0" borderId="0" xfId="0" applyFont="1" applyFill="1" applyBorder="1" applyAlignment="1" applyProtection="1">
      <alignment horizontal="right" vertical="center"/>
      <protection locked="0"/>
    </xf>
    <xf numFmtId="0" fontId="1" fillId="0" borderId="0" xfId="0" applyFont="1" applyFill="1" applyBorder="1" applyAlignment="1" applyProtection="1">
      <alignment horizontal="right" vertical="center" wrapText="1"/>
      <protection locked="0"/>
    </xf>
    <xf numFmtId="0" fontId="1" fillId="0" borderId="0" xfId="0" applyFont="1" applyFill="1" applyBorder="1" applyAlignment="1" applyProtection="1">
      <alignment vertical="center"/>
      <protection locked="0"/>
    </xf>
    <xf numFmtId="0" fontId="1" fillId="0" borderId="0" xfId="0" applyFont="1" applyFill="1" applyAlignment="1" applyProtection="1">
      <alignment horizontal="left" vertical="center" wrapText="1"/>
      <protection locked="0"/>
    </xf>
    <xf numFmtId="0" fontId="1" fillId="0" borderId="0" xfId="0" applyFont="1" applyFill="1" applyBorder="1" applyAlignment="1" applyProtection="1">
      <alignment horizontal="left" vertical="center"/>
      <protection locked="0"/>
    </xf>
    <xf numFmtId="0" fontId="1" fillId="0" borderId="0" xfId="0" applyFont="1" applyFill="1" applyAlignment="1" applyProtection="1">
      <alignment horizontal="right" vertical="center"/>
      <protection locked="0"/>
    </xf>
    <xf numFmtId="0" fontId="1" fillId="0" borderId="0" xfId="0" applyFont="1" applyFill="1" applyAlignment="1" applyProtection="1">
      <alignment horizontal="right" vertical="center" wrapText="1"/>
      <protection locked="0"/>
    </xf>
    <xf numFmtId="0" fontId="1" fillId="0" borderId="0" xfId="0" applyFont="1" applyFill="1" applyAlignment="1" applyProtection="1">
      <alignment vertical="center"/>
      <protection locked="0"/>
    </xf>
    <xf numFmtId="0" fontId="19" fillId="2" borderId="0" xfId="0" applyFont="1" applyFill="1" applyAlignment="1" applyProtection="1">
      <alignment horizontal="center" vertical="center" wrapText="1"/>
      <protection locked="0"/>
    </xf>
    <xf numFmtId="0" fontId="19" fillId="2" borderId="0" xfId="0" applyFont="1" applyFill="1" applyAlignment="1" applyProtection="1">
      <alignment horizontal="center" vertical="center"/>
      <protection locked="0"/>
    </xf>
    <xf numFmtId="2" fontId="19" fillId="2" borderId="0" xfId="0" applyNumberFormat="1" applyFont="1" applyFill="1" applyAlignment="1" applyProtection="1">
      <alignment horizontal="center" vertical="center" wrapText="1"/>
      <protection locked="0"/>
    </xf>
    <xf numFmtId="0" fontId="20" fillId="2" borderId="0" xfId="0" applyFont="1" applyFill="1" applyAlignment="1" applyProtection="1">
      <alignment horizontal="center" vertical="center"/>
      <protection locked="0"/>
    </xf>
    <xf numFmtId="0" fontId="19" fillId="0" borderId="0" xfId="0" applyFont="1" applyFill="1" applyAlignment="1" applyProtection="1">
      <alignment horizontal="center" vertical="center"/>
      <protection locked="0"/>
    </xf>
    <xf numFmtId="0" fontId="4" fillId="0" borderId="16" xfId="0" applyFont="1" applyBorder="1" applyAlignment="1">
      <alignment horizontal="right"/>
    </xf>
    <xf numFmtId="0" fontId="5" fillId="0" borderId="17" xfId="0" applyFont="1" applyBorder="1"/>
    <xf numFmtId="0" fontId="23" fillId="3" borderId="0" xfId="0" applyFont="1" applyFill="1" applyAlignment="1" applyProtection="1">
      <alignment horizontal="center" vertical="center" wrapText="1"/>
      <protection locked="0"/>
    </xf>
    <xf numFmtId="0" fontId="23" fillId="3" borderId="0" xfId="0" applyFont="1" applyFill="1" applyAlignment="1" applyProtection="1">
      <alignment horizontal="center" vertical="center"/>
      <protection locked="0"/>
    </xf>
    <xf numFmtId="0" fontId="23" fillId="3" borderId="0" xfId="0" applyFont="1" applyFill="1" applyAlignment="1" applyProtection="1">
      <alignment horizontal="center"/>
      <protection locked="0"/>
    </xf>
    <xf numFmtId="0" fontId="5" fillId="0" borderId="0" xfId="0" applyFont="1" applyAlignment="1">
      <alignment horizontal="left"/>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5" fillId="0" borderId="12" xfId="0" applyFont="1" applyBorder="1" applyAlignment="1">
      <alignment horizontal="left" vertical="top"/>
    </xf>
    <xf numFmtId="0" fontId="5" fillId="0" borderId="12" xfId="0" applyFont="1" applyBorder="1" applyAlignment="1">
      <alignment horizontal="left" vertical="top" wrapText="1"/>
    </xf>
    <xf numFmtId="0" fontId="5" fillId="0" borderId="0" xfId="0" applyFont="1" applyAlignment="1">
      <alignment horizontal="left" vertical="top" wrapText="1"/>
    </xf>
    <xf numFmtId="0" fontId="1" fillId="0" borderId="0" xfId="0" applyFont="1" applyAlignment="1">
      <alignment horizontal="left"/>
    </xf>
  </cellXfs>
  <cellStyles count="1">
    <cellStyle name="Normal" xfId="0" builtinId="0"/>
  </cellStyles>
  <dxfs count="34">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numFmt numFmtId="13" formatCode="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numFmt numFmtId="3" formatCode="#,##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numFmt numFmtId="2" formatCode="0.00"/>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numFmt numFmtId="2" formatCode="0.00"/>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left" vertical="center" textRotation="0" wrapText="0" indent="0" justifyLastLine="0" shrinkToFit="0" readingOrder="0"/>
    </dxf>
    <dxf>
      <border diagonalUp="0" diagonalDown="0">
        <left/>
        <right/>
        <top/>
        <bottom style="thin">
          <color indexed="64"/>
        </bottom>
      </border>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fill>
        <patternFill patternType="none">
          <fgColor indexed="64"/>
          <bgColor auto="1"/>
        </patternFill>
      </fill>
      <alignment horizontal="center" vertical="center" textRotation="0" wrapText="0" indent="0" justifyLastLine="0" shrinkToFit="0" readingOrder="0"/>
      <protection locked="0"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BA51201-F894-4374-A7A3-1CB12FE34531}" name="TabComp" displayName="TabComp" ref="A2:AE628" totalsRowShown="0" headerRowDxfId="33" dataDxfId="32" tableBorderDxfId="31">
  <autoFilter ref="A2:AE628" xr:uid="{6BA51201-F894-4374-A7A3-1CB12FE34531}"/>
  <tableColumns count="31">
    <tableColumn id="1" xr3:uid="{BB825BE6-3DB8-4DA2-A92D-988156AABFA7}" name="Intrusion" dataDxfId="30"/>
    <tableColumn id="2" xr3:uid="{E467D981-E7AD-49F0-8FE6-B7B9DFE9AF06}" name="Type" dataDxfId="29"/>
    <tableColumn id="3" xr3:uid="{931D6C01-0330-4C0E-9FAF-737968AFDABB}" name="Country" dataDxfId="28"/>
    <tableColumn id="4" xr3:uid="{0D601281-D7DE-4843-A267-03DE900EEC60}" name="Host/Craton" dataDxfId="27"/>
    <tableColumn id="5" xr3:uid="{03C72959-1835-45EC-8534-3D02F0B3FACE}" name="Associated Event" dataDxfId="26"/>
    <tableColumn id="6" xr3:uid="{4679B0B7-BAFA-43BD-9FDE-7A903FBFD47A}" name="Tectonic setting" dataDxfId="25"/>
    <tableColumn id="7" xr3:uid="{2071858F-6890-4E42-B28D-97E273E42F9F}" name="Latitude" dataDxfId="24"/>
    <tableColumn id="8" xr3:uid="{BE78764B-AD49-48A5-AA68-033BB65C536E}" name="Longitude" dataDxfId="23"/>
    <tableColumn id="9" xr3:uid="{3587265C-D9D3-4007-895C-C54395AFB7CB}" name="Extent (km2)" dataDxfId="22"/>
    <tableColumn id="10" xr3:uid="{E447995E-D581-4271-A2FB-3BADBC18231A}" name="Maximum thickness (km)" dataDxfId="21"/>
    <tableColumn id="11" xr3:uid="{B9D4DE03-9C33-4258-BEE3-80093D75F08A}" name="Intrusion geometry" dataDxfId="20"/>
    <tableColumn id="12" xr3:uid="{AA0C9AA0-511E-4EE7-90D0-C71B6CBF5B87}" name="Method" dataDxfId="19"/>
    <tableColumn id="13" xr3:uid="{40F8D23A-9C9E-4699-A025-FE4102EF2313}" name="Age (Ma)" dataDxfId="18"/>
    <tableColumn id="14" xr3:uid="{58E0CB25-2DAF-4A96-A026-69B2BF5F72C9}" name="Primary rock types (↑)" dataDxfId="17"/>
    <tableColumn id="15" xr3:uid="{0731A581-D98B-430D-AE96-EB42AA917EDF}" name="Footwall rocks" dataDxfId="16"/>
    <tableColumn id="16" xr3:uid="{8EF5EED6-4282-465B-8CFC-FEF4C2D6D960}" name="Crystallisation sequence" dataDxfId="15"/>
    <tableColumn id="17" xr3:uid="{5D22D13F-949D-4E2C-ABB6-4E9162CF621F}" name="Type2" dataDxfId="14"/>
    <tableColumn id="18" xr3:uid="{ED950E55-9C37-40C3-9B75-229EEAE9C47D}" name="MgO (%)" dataDxfId="13"/>
    <tableColumn id="19" xr3:uid="{F9F1751B-8336-4DFC-A967-4F7CCC4DE96D}" name="Foolv" dataDxfId="12"/>
    <tableColumn id="20" xr3:uid="{A9DF450B-2817-4046-A096-A0893D3A5908}" name="Enopx" dataDxfId="11"/>
    <tableColumn id="21" xr3:uid="{80711847-805C-4937-A2F7-D4278E633E91}" name="Encpx" dataDxfId="10"/>
    <tableColumn id="22" xr3:uid="{42E3EE1D-7DEA-4FF1-B034-25A1F545F227}" name="Anplg" dataDxfId="9"/>
    <tableColumn id="23" xr3:uid="{01AB2181-0CE3-45B6-B199-001C76C24A6E}" name="Deposit/Class" dataDxfId="8"/>
    <tableColumn id="24" xr3:uid="{B659E23B-832D-4BE6-8377-06EF0D5AF747}" name="Type3" dataDxfId="7"/>
    <tableColumn id="25" xr3:uid="{0EC4E813-2B74-484B-9C10-AB54D40AE876}" name="Nature" dataDxfId="6"/>
    <tableColumn id="26" xr3:uid="{E11A9BF9-DA6F-48B9-A92C-522239FBEED8}" name="Strat. Position" dataDxfId="5"/>
    <tableColumn id="27" xr3:uid="{48F68188-5079-4491-9B5A-B04BB93FFA3B}" name="Timing" dataDxfId="4"/>
    <tableColumn id="28" xr3:uid="{A64E7CDA-E839-4803-B215-FB52879AC266}" name="Host rock" dataDxfId="3"/>
    <tableColumn id="29" xr3:uid="{55DE9326-9FF1-4ADE-931D-89BEFADCD267}" name="Tonnage (Mt)" dataDxfId="2"/>
    <tableColumn id="30" xr3:uid="{5C1FC2C4-CC19-45C3-A0D3-FE32EAAC94BB}" name="Maximum grade / interval" dataDxfId="1"/>
    <tableColumn id="31" xr3:uid="{701F13DA-738B-48D6-8D70-D15FA0A03A8A}" name="Notable references" dataDxfId="0"/>
  </tableColumns>
  <tableStyleInfo name="TableStyleMedium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9C79C-8F0C-4E3A-A58C-2989766E20A9}">
  <dimension ref="A1:AE632"/>
  <sheetViews>
    <sheetView tabSelected="1" zoomScale="70" zoomScaleNormal="70" workbookViewId="0">
      <pane xSplit="3" ySplit="2" topLeftCell="D111" activePane="bottomRight" state="frozen"/>
      <selection pane="topRight" activeCell="D1" sqref="D1"/>
      <selection pane="bottomLeft" activeCell="A3" sqref="A3"/>
      <selection pane="bottomRight" activeCell="D260" sqref="D260"/>
    </sheetView>
  </sheetViews>
  <sheetFormatPr defaultColWidth="9.109375" defaultRowHeight="13.2" x14ac:dyDescent="0.3"/>
  <cols>
    <col min="1" max="1" width="51.77734375" style="117" customWidth="1"/>
    <col min="2" max="2" width="15.88671875" style="117" bestFit="1" customWidth="1"/>
    <col min="3" max="3" width="17.109375" style="117" customWidth="1"/>
    <col min="4" max="4" width="46.44140625" style="117" customWidth="1"/>
    <col min="5" max="5" width="32.6640625" style="117" bestFit="1" customWidth="1"/>
    <col min="6" max="6" width="24.6640625" style="120" bestFit="1" customWidth="1"/>
    <col min="7" max="7" width="12.33203125" style="120" customWidth="1"/>
    <col min="8" max="8" width="19.33203125" style="120" bestFit="1" customWidth="1"/>
    <col min="9" max="9" width="25.33203125" style="120" bestFit="1" customWidth="1"/>
    <col min="10" max="10" width="23.88671875" style="120" customWidth="1"/>
    <col min="11" max="11" width="28.5546875" style="120" bestFit="1" customWidth="1"/>
    <col min="12" max="12" width="12" style="120" customWidth="1"/>
    <col min="13" max="13" width="21.44140625" style="120" customWidth="1"/>
    <col min="14" max="14" width="51" style="119" customWidth="1"/>
    <col min="15" max="15" width="14.6640625" style="119" customWidth="1"/>
    <col min="16" max="16" width="48.109375" style="119" customWidth="1"/>
    <col min="17" max="17" width="12.88671875" style="119" customWidth="1"/>
    <col min="18" max="22" width="12" style="119" customWidth="1"/>
    <col min="23" max="23" width="41.33203125" style="119" bestFit="1" customWidth="1"/>
    <col min="24" max="24" width="13" style="119" bestFit="1" customWidth="1"/>
    <col min="25" max="25" width="16.88671875" style="119" bestFit="1" customWidth="1"/>
    <col min="26" max="26" width="13.109375" style="119" bestFit="1" customWidth="1"/>
    <col min="27" max="27" width="12" style="119" customWidth="1"/>
    <col min="28" max="28" width="15.5546875" style="119" customWidth="1"/>
    <col min="29" max="29" width="20" style="119" bestFit="1" customWidth="1"/>
    <col min="30" max="30" width="63.88671875" style="121" customWidth="1"/>
    <col min="31" max="31" width="91.44140625" style="121" customWidth="1"/>
    <col min="32" max="16384" width="9.109375" style="16"/>
  </cols>
  <sheetData>
    <row r="1" spans="1:31" s="110" customFormat="1" ht="31.8" customHeight="1" x14ac:dyDescent="0.35">
      <c r="A1" s="129" t="s">
        <v>0</v>
      </c>
      <c r="B1" s="129"/>
      <c r="C1" s="129"/>
      <c r="D1" s="129"/>
      <c r="E1" s="129"/>
      <c r="F1" s="129" t="s">
        <v>1</v>
      </c>
      <c r="G1" s="129"/>
      <c r="H1" s="129"/>
      <c r="I1" s="129"/>
      <c r="J1" s="129"/>
      <c r="K1" s="129"/>
      <c r="L1" s="129"/>
      <c r="M1" s="129"/>
      <c r="N1" s="130" t="s">
        <v>2</v>
      </c>
      <c r="O1" s="130"/>
      <c r="P1" s="130"/>
      <c r="Q1" s="130"/>
      <c r="R1" s="130"/>
      <c r="S1" s="130"/>
      <c r="T1" s="130"/>
      <c r="U1" s="130"/>
      <c r="V1" s="130"/>
      <c r="W1" s="131" t="s">
        <v>3</v>
      </c>
      <c r="X1" s="131"/>
      <c r="Y1" s="131"/>
      <c r="Z1" s="131"/>
      <c r="AA1" s="131"/>
      <c r="AB1" s="131"/>
      <c r="AC1" s="131"/>
      <c r="AD1" s="131"/>
      <c r="AE1" s="111" t="s">
        <v>4</v>
      </c>
    </row>
    <row r="2" spans="1:31" s="126" customFormat="1" ht="57" customHeight="1" x14ac:dyDescent="0.3">
      <c r="A2" s="122" t="s">
        <v>5</v>
      </c>
      <c r="B2" s="122" t="s">
        <v>22</v>
      </c>
      <c r="C2" s="122" t="s">
        <v>6</v>
      </c>
      <c r="D2" s="122" t="s">
        <v>6913</v>
      </c>
      <c r="E2" s="122" t="s">
        <v>8</v>
      </c>
      <c r="F2" s="123" t="s">
        <v>9</v>
      </c>
      <c r="G2" s="124" t="s">
        <v>10</v>
      </c>
      <c r="H2" s="124" t="s">
        <v>11</v>
      </c>
      <c r="I2" s="122" t="s">
        <v>6920</v>
      </c>
      <c r="J2" s="122" t="s">
        <v>13</v>
      </c>
      <c r="K2" s="122" t="s">
        <v>14</v>
      </c>
      <c r="L2" s="123" t="s">
        <v>20</v>
      </c>
      <c r="M2" s="122" t="s">
        <v>21</v>
      </c>
      <c r="N2" s="123" t="s">
        <v>16</v>
      </c>
      <c r="O2" s="123" t="s">
        <v>17</v>
      </c>
      <c r="P2" s="123" t="s">
        <v>18</v>
      </c>
      <c r="Q2" s="125" t="s">
        <v>6914</v>
      </c>
      <c r="R2" s="125" t="s">
        <v>23</v>
      </c>
      <c r="S2" s="125" t="s">
        <v>6916</v>
      </c>
      <c r="T2" s="125" t="s">
        <v>6917</v>
      </c>
      <c r="U2" s="125" t="s">
        <v>6918</v>
      </c>
      <c r="V2" s="125" t="s">
        <v>6919</v>
      </c>
      <c r="W2" s="125" t="s">
        <v>28</v>
      </c>
      <c r="X2" s="125" t="s">
        <v>6915</v>
      </c>
      <c r="Y2" s="125" t="s">
        <v>29</v>
      </c>
      <c r="Z2" s="125" t="s">
        <v>30</v>
      </c>
      <c r="AA2" s="125" t="s">
        <v>31</v>
      </c>
      <c r="AB2" s="125" t="s">
        <v>32</v>
      </c>
      <c r="AC2" s="125" t="s">
        <v>33</v>
      </c>
      <c r="AD2" s="125" t="s">
        <v>34</v>
      </c>
      <c r="AE2" s="123" t="s">
        <v>4</v>
      </c>
    </row>
    <row r="3" spans="1:31" x14ac:dyDescent="0.3">
      <c r="A3" s="30" t="s">
        <v>35</v>
      </c>
      <c r="B3" s="30" t="s">
        <v>4603</v>
      </c>
      <c r="C3" s="30" t="s">
        <v>36</v>
      </c>
      <c r="D3" s="30" t="s">
        <v>37</v>
      </c>
      <c r="E3" s="30"/>
      <c r="F3" s="27" t="s">
        <v>38</v>
      </c>
      <c r="G3" s="92">
        <v>21.26</v>
      </c>
      <c r="H3" s="92">
        <v>2.2799999999999998</v>
      </c>
      <c r="I3" s="31">
        <v>20</v>
      </c>
      <c r="J3" s="31"/>
      <c r="K3" s="31" t="s">
        <v>39</v>
      </c>
      <c r="L3" s="27" t="s">
        <v>40</v>
      </c>
      <c r="M3" s="31" t="s">
        <v>41</v>
      </c>
      <c r="N3" s="27" t="s">
        <v>42</v>
      </c>
      <c r="O3" s="27" t="s">
        <v>43</v>
      </c>
      <c r="P3" s="27" t="s">
        <v>44</v>
      </c>
      <c r="Q3" s="27" t="s">
        <v>45</v>
      </c>
      <c r="R3" s="27"/>
      <c r="S3" s="27" t="s">
        <v>46</v>
      </c>
      <c r="T3" s="27" t="s">
        <v>47</v>
      </c>
      <c r="U3" s="27"/>
      <c r="V3" s="27" t="s">
        <v>48</v>
      </c>
      <c r="W3" s="27"/>
      <c r="X3" s="27"/>
      <c r="Y3" s="27"/>
      <c r="Z3" s="27"/>
      <c r="AA3" s="27"/>
      <c r="AB3" s="27"/>
      <c r="AC3" s="27"/>
      <c r="AD3" s="29"/>
      <c r="AE3" s="29" t="s">
        <v>49</v>
      </c>
    </row>
    <row r="4" spans="1:31" x14ac:dyDescent="0.3">
      <c r="A4" s="21" t="s">
        <v>5</v>
      </c>
      <c r="B4" s="21"/>
      <c r="C4" s="21"/>
      <c r="D4" s="21"/>
      <c r="E4" s="21"/>
      <c r="F4" s="27"/>
      <c r="G4" s="91"/>
      <c r="H4" s="91"/>
      <c r="I4" s="34"/>
      <c r="J4" s="27"/>
      <c r="K4" s="27"/>
      <c r="L4" s="27"/>
      <c r="M4" s="27"/>
      <c r="N4" s="27"/>
      <c r="O4" s="27"/>
      <c r="P4" s="27"/>
      <c r="Q4" s="27"/>
      <c r="R4" s="37"/>
      <c r="S4" s="27"/>
      <c r="T4" s="27"/>
      <c r="U4" s="27"/>
      <c r="V4" s="27"/>
      <c r="W4" s="27"/>
      <c r="X4" s="27"/>
      <c r="Y4" s="27"/>
      <c r="Z4" s="27"/>
      <c r="AA4" s="27"/>
      <c r="AB4" s="27"/>
      <c r="AC4" s="29"/>
      <c r="AD4" s="29"/>
      <c r="AE4" s="29"/>
    </row>
    <row r="5" spans="1:31" x14ac:dyDescent="0.3">
      <c r="A5" s="30" t="s">
        <v>50</v>
      </c>
      <c r="B5" s="30" t="s">
        <v>4603</v>
      </c>
      <c r="C5" s="21" t="s">
        <v>36</v>
      </c>
      <c r="D5" s="30" t="s">
        <v>37</v>
      </c>
      <c r="E5" s="30"/>
      <c r="F5" s="27"/>
      <c r="G5" s="92">
        <v>20.25</v>
      </c>
      <c r="H5" s="92">
        <v>3.17</v>
      </c>
      <c r="I5" s="31">
        <v>15</v>
      </c>
      <c r="J5" s="31"/>
      <c r="K5" s="31" t="s">
        <v>51</v>
      </c>
      <c r="L5" s="27" t="s">
        <v>40</v>
      </c>
      <c r="M5" s="27" t="s">
        <v>52</v>
      </c>
      <c r="N5" s="27" t="s">
        <v>53</v>
      </c>
      <c r="O5" s="27" t="s">
        <v>54</v>
      </c>
      <c r="P5" s="27"/>
      <c r="Q5" s="27" t="s">
        <v>45</v>
      </c>
      <c r="R5" s="27"/>
      <c r="S5" s="27" t="s">
        <v>55</v>
      </c>
      <c r="T5" s="27" t="s">
        <v>56</v>
      </c>
      <c r="U5" s="27" t="s">
        <v>57</v>
      </c>
      <c r="V5" s="27" t="s">
        <v>58</v>
      </c>
      <c r="W5" s="27"/>
      <c r="X5" s="27"/>
      <c r="Y5" s="27"/>
      <c r="Z5" s="27"/>
      <c r="AA5" s="27"/>
      <c r="AB5" s="27"/>
      <c r="AC5" s="27"/>
      <c r="AD5" s="29"/>
      <c r="AE5" s="29" t="s">
        <v>59</v>
      </c>
    </row>
    <row r="6" spans="1:31" x14ac:dyDescent="0.3">
      <c r="A6" s="21" t="s">
        <v>60</v>
      </c>
      <c r="B6" s="30" t="s">
        <v>4603</v>
      </c>
      <c r="C6" s="21" t="s">
        <v>36</v>
      </c>
      <c r="D6" s="30" t="s">
        <v>61</v>
      </c>
      <c r="E6" s="21"/>
      <c r="F6" s="27"/>
      <c r="G6" s="93">
        <v>20.329999999999998</v>
      </c>
      <c r="H6" s="93">
        <v>5.1100000000000003</v>
      </c>
      <c r="I6" s="27">
        <v>31</v>
      </c>
      <c r="J6" s="35">
        <v>0.3</v>
      </c>
      <c r="K6" s="27" t="s">
        <v>51</v>
      </c>
      <c r="L6" s="27" t="s">
        <v>40</v>
      </c>
      <c r="M6" s="27" t="s">
        <v>52</v>
      </c>
      <c r="N6" s="27" t="s">
        <v>62</v>
      </c>
      <c r="O6" s="27" t="s">
        <v>63</v>
      </c>
      <c r="P6" s="27" t="s">
        <v>64</v>
      </c>
      <c r="Q6" s="27" t="s">
        <v>45</v>
      </c>
      <c r="R6" s="94" t="s">
        <v>65</v>
      </c>
      <c r="S6" s="27" t="s">
        <v>66</v>
      </c>
      <c r="T6" s="27" t="s">
        <v>67</v>
      </c>
      <c r="U6" s="27" t="s">
        <v>68</v>
      </c>
      <c r="V6" s="27" t="s">
        <v>69</v>
      </c>
      <c r="W6" s="27" t="s">
        <v>70</v>
      </c>
      <c r="X6" s="27" t="s">
        <v>71</v>
      </c>
      <c r="Y6" s="27" t="s">
        <v>72</v>
      </c>
      <c r="Z6" s="27" t="s">
        <v>73</v>
      </c>
      <c r="AA6" s="27" t="s">
        <v>74</v>
      </c>
      <c r="AB6" s="27" t="s">
        <v>75</v>
      </c>
      <c r="AC6" s="27"/>
      <c r="AD6" s="29"/>
      <c r="AE6" s="29" t="s">
        <v>76</v>
      </c>
    </row>
    <row r="7" spans="1:31" x14ac:dyDescent="0.3">
      <c r="A7" s="21" t="s">
        <v>77</v>
      </c>
      <c r="B7" s="30" t="s">
        <v>4603</v>
      </c>
      <c r="C7" s="21" t="s">
        <v>36</v>
      </c>
      <c r="D7" s="30" t="s">
        <v>78</v>
      </c>
      <c r="E7" s="21"/>
      <c r="F7" s="27" t="s">
        <v>79</v>
      </c>
      <c r="G7" s="93">
        <v>22</v>
      </c>
      <c r="H7" s="93">
        <v>2.1</v>
      </c>
      <c r="I7" s="31"/>
      <c r="J7" s="31"/>
      <c r="K7" s="31" t="s">
        <v>80</v>
      </c>
      <c r="L7" s="27" t="s">
        <v>81</v>
      </c>
      <c r="M7" s="27" t="s">
        <v>82</v>
      </c>
      <c r="N7" s="27" t="s">
        <v>83</v>
      </c>
      <c r="O7" s="27" t="s">
        <v>84</v>
      </c>
      <c r="P7" s="27" t="s">
        <v>85</v>
      </c>
      <c r="Q7" s="27" t="s">
        <v>45</v>
      </c>
      <c r="R7" s="27"/>
      <c r="S7" s="27" t="s">
        <v>86</v>
      </c>
      <c r="T7" s="27" t="s">
        <v>87</v>
      </c>
      <c r="U7" s="27" t="s">
        <v>88</v>
      </c>
      <c r="V7" s="27" t="s">
        <v>89</v>
      </c>
      <c r="W7" s="27"/>
      <c r="X7" s="27"/>
      <c r="Y7" s="27"/>
      <c r="Z7" s="27"/>
      <c r="AA7" s="27"/>
      <c r="AB7" s="27"/>
      <c r="AC7" s="27"/>
      <c r="AD7" s="29"/>
      <c r="AE7" s="29" t="s">
        <v>90</v>
      </c>
    </row>
    <row r="8" spans="1:31" x14ac:dyDescent="0.25">
      <c r="A8" s="30" t="s">
        <v>97</v>
      </c>
      <c r="B8" s="21" t="s">
        <v>4603</v>
      </c>
      <c r="C8" s="30" t="s">
        <v>91</v>
      </c>
      <c r="D8" s="21" t="s">
        <v>92</v>
      </c>
      <c r="E8" s="95" t="s">
        <v>93</v>
      </c>
      <c r="F8" s="27" t="s">
        <v>38</v>
      </c>
      <c r="G8" s="92">
        <v>-15.55</v>
      </c>
      <c r="H8" s="92">
        <v>13.6</v>
      </c>
      <c r="I8" s="31">
        <v>6.8</v>
      </c>
      <c r="J8" s="31"/>
      <c r="K8" s="27" t="s">
        <v>98</v>
      </c>
      <c r="L8" s="31" t="s">
        <v>99</v>
      </c>
      <c r="M8" s="31" t="s">
        <v>100</v>
      </c>
      <c r="N8" s="27" t="s">
        <v>101</v>
      </c>
      <c r="O8" s="27" t="s">
        <v>96</v>
      </c>
      <c r="P8" s="27"/>
      <c r="Q8" s="27"/>
      <c r="R8" s="27"/>
      <c r="S8" s="27"/>
      <c r="T8" s="27"/>
      <c r="U8" s="27"/>
      <c r="V8" s="27"/>
      <c r="W8" s="27" t="s">
        <v>70</v>
      </c>
      <c r="X8" s="27" t="s">
        <v>71</v>
      </c>
      <c r="Y8" s="27" t="s">
        <v>72</v>
      </c>
      <c r="Z8" s="27" t="s">
        <v>102</v>
      </c>
      <c r="AA8" s="27" t="s">
        <v>74</v>
      </c>
      <c r="AB8" s="27" t="s">
        <v>103</v>
      </c>
      <c r="AC8" s="27"/>
      <c r="AD8" s="29"/>
      <c r="AE8" s="29" t="s">
        <v>104</v>
      </c>
    </row>
    <row r="9" spans="1:31" x14ac:dyDescent="0.25">
      <c r="A9" s="30" t="s">
        <v>105</v>
      </c>
      <c r="B9" s="21" t="s">
        <v>6103</v>
      </c>
      <c r="C9" s="30" t="s">
        <v>91</v>
      </c>
      <c r="D9" s="21" t="s">
        <v>106</v>
      </c>
      <c r="E9" s="95" t="s">
        <v>107</v>
      </c>
      <c r="F9" s="27" t="s">
        <v>79</v>
      </c>
      <c r="G9" s="92">
        <v>-16.350000000000001</v>
      </c>
      <c r="H9" s="92">
        <v>13.5</v>
      </c>
      <c r="I9" s="31" t="s">
        <v>108</v>
      </c>
      <c r="J9" s="31"/>
      <c r="K9" s="27" t="s">
        <v>94</v>
      </c>
      <c r="L9" s="31" t="s">
        <v>40</v>
      </c>
      <c r="M9" s="31" t="s">
        <v>109</v>
      </c>
      <c r="N9" s="27" t="s">
        <v>110</v>
      </c>
      <c r="O9" s="27" t="s">
        <v>96</v>
      </c>
      <c r="P9" s="27"/>
      <c r="Q9" s="27" t="s">
        <v>45</v>
      </c>
      <c r="R9" s="27"/>
      <c r="S9" s="27"/>
      <c r="T9" s="27"/>
      <c r="U9" s="27"/>
      <c r="V9" s="27"/>
      <c r="W9" s="27" t="s">
        <v>70</v>
      </c>
      <c r="X9" s="27" t="s">
        <v>71</v>
      </c>
      <c r="Y9" s="27" t="s">
        <v>72</v>
      </c>
      <c r="Z9" s="27" t="s">
        <v>73</v>
      </c>
      <c r="AA9" s="27" t="s">
        <v>74</v>
      </c>
      <c r="AB9" s="27" t="s">
        <v>111</v>
      </c>
      <c r="AC9" s="27"/>
      <c r="AD9" s="29" t="s">
        <v>112</v>
      </c>
      <c r="AE9" s="29" t="s">
        <v>113</v>
      </c>
    </row>
    <row r="10" spans="1:31" ht="12.6" customHeight="1" x14ac:dyDescent="0.3">
      <c r="A10" s="30" t="s">
        <v>114</v>
      </c>
      <c r="B10" s="30" t="s">
        <v>4603</v>
      </c>
      <c r="C10" s="30" t="s">
        <v>115</v>
      </c>
      <c r="D10" s="30" t="s">
        <v>116</v>
      </c>
      <c r="E10" s="30" t="s">
        <v>117</v>
      </c>
      <c r="F10" s="27" t="s">
        <v>79</v>
      </c>
      <c r="G10" s="92">
        <v>-79.099999999999994</v>
      </c>
      <c r="H10" s="92">
        <v>156</v>
      </c>
      <c r="I10" s="31">
        <v>3000</v>
      </c>
      <c r="J10" s="31">
        <v>8</v>
      </c>
      <c r="K10" s="31" t="s">
        <v>118</v>
      </c>
      <c r="L10" s="27" t="s">
        <v>95</v>
      </c>
      <c r="M10" s="31" t="s">
        <v>119</v>
      </c>
      <c r="N10" s="27" t="s">
        <v>120</v>
      </c>
      <c r="O10" s="27" t="s">
        <v>121</v>
      </c>
      <c r="P10" s="27"/>
      <c r="Q10" s="27" t="s">
        <v>122</v>
      </c>
      <c r="R10" s="39">
        <v>6.4000000000000001E-2</v>
      </c>
      <c r="S10" s="27"/>
      <c r="T10" s="27"/>
      <c r="U10" s="27"/>
      <c r="V10" s="27"/>
      <c r="W10" s="27"/>
      <c r="X10" s="27"/>
      <c r="Y10" s="27"/>
      <c r="Z10" s="27"/>
      <c r="AA10" s="27"/>
      <c r="AB10" s="27"/>
      <c r="AC10" s="27"/>
      <c r="AD10" s="29"/>
      <c r="AE10" s="29" t="s">
        <v>123</v>
      </c>
    </row>
    <row r="11" spans="1:31" x14ac:dyDescent="0.3">
      <c r="A11" s="30" t="s">
        <v>124</v>
      </c>
      <c r="B11" s="30" t="s">
        <v>6103</v>
      </c>
      <c r="C11" s="30" t="s">
        <v>115</v>
      </c>
      <c r="D11" s="30" t="s">
        <v>125</v>
      </c>
      <c r="E11" s="30" t="s">
        <v>117</v>
      </c>
      <c r="F11" s="27" t="s">
        <v>79</v>
      </c>
      <c r="G11" s="93">
        <v>-77.2</v>
      </c>
      <c r="H11" s="93">
        <v>161</v>
      </c>
      <c r="I11" s="31" t="s">
        <v>126</v>
      </c>
      <c r="J11" s="31">
        <v>0.5</v>
      </c>
      <c r="K11" s="31" t="s">
        <v>127</v>
      </c>
      <c r="L11" s="27" t="s">
        <v>40</v>
      </c>
      <c r="M11" s="27" t="s">
        <v>128</v>
      </c>
      <c r="N11" s="27" t="s">
        <v>129</v>
      </c>
      <c r="O11" s="27" t="s">
        <v>63</v>
      </c>
      <c r="P11" s="27"/>
      <c r="Q11" s="27" t="s">
        <v>122</v>
      </c>
      <c r="R11" s="39">
        <v>6.4000000000000001E-2</v>
      </c>
      <c r="S11" s="27"/>
      <c r="T11" s="27" t="s">
        <v>130</v>
      </c>
      <c r="U11" s="27"/>
      <c r="V11" s="27" t="s">
        <v>131</v>
      </c>
      <c r="W11" s="27"/>
      <c r="X11" s="27"/>
      <c r="Y11" s="27"/>
      <c r="Z11" s="27"/>
      <c r="AA11" s="27"/>
      <c r="AB11" s="27"/>
      <c r="AC11" s="27"/>
      <c r="AD11" s="29"/>
      <c r="AE11" s="29" t="s">
        <v>132</v>
      </c>
    </row>
    <row r="12" spans="1:31" x14ac:dyDescent="0.25">
      <c r="A12" s="20" t="s">
        <v>133</v>
      </c>
      <c r="B12" s="30" t="s">
        <v>4603</v>
      </c>
      <c r="C12" s="20" t="s">
        <v>115</v>
      </c>
      <c r="D12" s="21" t="s">
        <v>134</v>
      </c>
      <c r="E12" s="30" t="s">
        <v>117</v>
      </c>
      <c r="F12" s="27" t="s">
        <v>135</v>
      </c>
      <c r="G12" s="93">
        <v>-82.3</v>
      </c>
      <c r="H12" s="93">
        <v>-52</v>
      </c>
      <c r="I12" s="32" t="s">
        <v>136</v>
      </c>
      <c r="J12" s="31">
        <v>8.8000000000000007</v>
      </c>
      <c r="K12" s="31" t="s">
        <v>127</v>
      </c>
      <c r="L12" s="27" t="s">
        <v>95</v>
      </c>
      <c r="M12" s="27" t="s">
        <v>137</v>
      </c>
      <c r="N12" s="27" t="s">
        <v>138</v>
      </c>
      <c r="O12" s="27" t="s">
        <v>139</v>
      </c>
      <c r="P12" s="27" t="s">
        <v>140</v>
      </c>
      <c r="Q12" s="27" t="s">
        <v>141</v>
      </c>
      <c r="R12" s="27" t="s">
        <v>142</v>
      </c>
      <c r="S12" s="27"/>
      <c r="T12" s="27"/>
      <c r="U12" s="27"/>
      <c r="V12" s="27" t="s">
        <v>143</v>
      </c>
      <c r="W12" s="27" t="s">
        <v>70</v>
      </c>
      <c r="X12" s="27" t="s">
        <v>144</v>
      </c>
      <c r="Y12" s="27" t="s">
        <v>145</v>
      </c>
      <c r="Z12" s="27" t="s">
        <v>146</v>
      </c>
      <c r="AA12" s="27" t="s">
        <v>74</v>
      </c>
      <c r="AB12" s="27" t="s">
        <v>147</v>
      </c>
      <c r="AC12" s="27"/>
      <c r="AD12" s="29" t="s">
        <v>148</v>
      </c>
      <c r="AE12" s="29" t="s">
        <v>149</v>
      </c>
    </row>
    <row r="13" spans="1:31" x14ac:dyDescent="0.3">
      <c r="A13" s="30" t="s">
        <v>150</v>
      </c>
      <c r="B13" s="30" t="s">
        <v>6103</v>
      </c>
      <c r="C13" s="30" t="s">
        <v>115</v>
      </c>
      <c r="D13" s="30" t="s">
        <v>134</v>
      </c>
      <c r="E13" s="30" t="s">
        <v>117</v>
      </c>
      <c r="F13" s="27" t="s">
        <v>135</v>
      </c>
      <c r="G13" s="93">
        <v>-80.3</v>
      </c>
      <c r="H13" s="93">
        <v>156</v>
      </c>
      <c r="I13" s="31"/>
      <c r="J13" s="31">
        <v>0.25</v>
      </c>
      <c r="K13" s="31" t="s">
        <v>127</v>
      </c>
      <c r="L13" s="27" t="s">
        <v>40</v>
      </c>
      <c r="M13" s="27" t="s">
        <v>151</v>
      </c>
      <c r="N13" s="27" t="s">
        <v>152</v>
      </c>
      <c r="O13" s="27" t="s">
        <v>63</v>
      </c>
      <c r="P13" s="27"/>
      <c r="Q13" s="27" t="s">
        <v>45</v>
      </c>
      <c r="R13" s="39">
        <v>6.4000000000000001E-2</v>
      </c>
      <c r="S13" s="27"/>
      <c r="T13" s="27" t="s">
        <v>153</v>
      </c>
      <c r="U13" s="27" t="s">
        <v>154</v>
      </c>
      <c r="V13" s="27" t="s">
        <v>155</v>
      </c>
      <c r="W13" s="27"/>
      <c r="X13" s="27"/>
      <c r="Y13" s="27"/>
      <c r="Z13" s="27"/>
      <c r="AA13" s="27"/>
      <c r="AB13" s="27"/>
      <c r="AC13" s="27"/>
      <c r="AD13" s="29"/>
      <c r="AE13" s="29" t="s">
        <v>156</v>
      </c>
    </row>
    <row r="14" spans="1:31" x14ac:dyDescent="0.25">
      <c r="A14" s="20" t="s">
        <v>157</v>
      </c>
      <c r="B14" s="30" t="s">
        <v>4603</v>
      </c>
      <c r="C14" s="20" t="s">
        <v>115</v>
      </c>
      <c r="D14" s="21" t="s">
        <v>158</v>
      </c>
      <c r="E14" s="21" t="s">
        <v>159</v>
      </c>
      <c r="F14" s="27" t="s">
        <v>79</v>
      </c>
      <c r="G14" s="93">
        <v>-73.44</v>
      </c>
      <c r="H14" s="93">
        <v>-15.05</v>
      </c>
      <c r="I14" s="31" t="s">
        <v>160</v>
      </c>
      <c r="J14" s="31">
        <v>1.3</v>
      </c>
      <c r="K14" s="31" t="s">
        <v>127</v>
      </c>
      <c r="L14" s="27" t="s">
        <v>40</v>
      </c>
      <c r="M14" s="27" t="s">
        <v>128</v>
      </c>
      <c r="N14" s="27" t="s">
        <v>161</v>
      </c>
      <c r="O14" s="27" t="s">
        <v>139</v>
      </c>
      <c r="P14" s="27" t="s">
        <v>162</v>
      </c>
      <c r="Q14" s="27" t="s">
        <v>45</v>
      </c>
      <c r="R14" s="27" t="s">
        <v>163</v>
      </c>
      <c r="S14" s="27"/>
      <c r="T14" s="27"/>
      <c r="U14" s="27"/>
      <c r="V14" s="27" t="s">
        <v>164</v>
      </c>
      <c r="W14" s="27"/>
      <c r="X14" s="27"/>
      <c r="Y14" s="27"/>
      <c r="Z14" s="27"/>
      <c r="AA14" s="27"/>
      <c r="AB14" s="27"/>
      <c r="AC14" s="27"/>
      <c r="AD14" s="29"/>
      <c r="AE14" s="29" t="s">
        <v>165</v>
      </c>
    </row>
    <row r="15" spans="1:31" x14ac:dyDescent="0.25">
      <c r="A15" s="20" t="s">
        <v>166</v>
      </c>
      <c r="B15" s="30" t="s">
        <v>4603</v>
      </c>
      <c r="C15" s="20" t="s">
        <v>115</v>
      </c>
      <c r="D15" s="21" t="s">
        <v>158</v>
      </c>
      <c r="E15" s="21" t="s">
        <v>159</v>
      </c>
      <c r="F15" s="27" t="s">
        <v>79</v>
      </c>
      <c r="G15" s="93">
        <v>-73.55</v>
      </c>
      <c r="H15" s="93">
        <v>-15.45</v>
      </c>
      <c r="I15" s="32">
        <v>25</v>
      </c>
      <c r="J15" s="31">
        <v>3</v>
      </c>
      <c r="K15" s="31" t="s">
        <v>127</v>
      </c>
      <c r="L15" s="27" t="s">
        <v>40</v>
      </c>
      <c r="M15" s="27" t="s">
        <v>128</v>
      </c>
      <c r="N15" s="27" t="s">
        <v>167</v>
      </c>
      <c r="O15" s="27" t="s">
        <v>139</v>
      </c>
      <c r="P15" s="27" t="s">
        <v>162</v>
      </c>
      <c r="Q15" s="27" t="s">
        <v>45</v>
      </c>
      <c r="R15" s="37">
        <v>0.13</v>
      </c>
      <c r="S15" s="27"/>
      <c r="T15" s="27"/>
      <c r="U15" s="27"/>
      <c r="V15" s="27" t="s">
        <v>168</v>
      </c>
      <c r="W15" s="27"/>
      <c r="X15" s="27"/>
      <c r="Y15" s="27"/>
      <c r="Z15" s="27"/>
      <c r="AA15" s="27"/>
      <c r="AB15" s="27"/>
      <c r="AC15" s="27"/>
      <c r="AD15" s="29"/>
      <c r="AE15" s="29" t="s">
        <v>165</v>
      </c>
    </row>
    <row r="16" spans="1:31" x14ac:dyDescent="0.3">
      <c r="A16" s="21" t="s">
        <v>4623</v>
      </c>
      <c r="B16" s="21" t="s">
        <v>4603</v>
      </c>
      <c r="C16" s="21" t="s">
        <v>169</v>
      </c>
      <c r="D16" s="21" t="s">
        <v>170</v>
      </c>
      <c r="E16" s="21"/>
      <c r="F16" s="27" t="s">
        <v>38</v>
      </c>
      <c r="G16" s="93">
        <v>-27.5</v>
      </c>
      <c r="H16" s="93">
        <v>-67.3</v>
      </c>
      <c r="I16" s="27">
        <v>36</v>
      </c>
      <c r="J16" s="27">
        <v>2.8</v>
      </c>
      <c r="K16" s="27" t="s">
        <v>51</v>
      </c>
      <c r="L16" s="27" t="s">
        <v>95</v>
      </c>
      <c r="M16" s="27" t="s">
        <v>171</v>
      </c>
      <c r="N16" s="27" t="s">
        <v>172</v>
      </c>
      <c r="O16" s="27" t="s">
        <v>173</v>
      </c>
      <c r="P16" s="27" t="s">
        <v>174</v>
      </c>
      <c r="Q16" s="27" t="s">
        <v>45</v>
      </c>
      <c r="R16" s="27" t="s">
        <v>175</v>
      </c>
      <c r="S16" s="27" t="s">
        <v>176</v>
      </c>
      <c r="T16" s="27" t="s">
        <v>177</v>
      </c>
      <c r="U16" s="27" t="s">
        <v>178</v>
      </c>
      <c r="V16" s="27" t="s">
        <v>179</v>
      </c>
      <c r="W16" s="27" t="s">
        <v>70</v>
      </c>
      <c r="X16" s="27" t="s">
        <v>71</v>
      </c>
      <c r="Y16" s="27"/>
      <c r="Z16" s="27" t="s">
        <v>102</v>
      </c>
      <c r="AA16" s="27" t="s">
        <v>74</v>
      </c>
      <c r="AB16" s="27" t="s">
        <v>180</v>
      </c>
      <c r="AC16" s="27"/>
      <c r="AD16" s="29" t="s">
        <v>181</v>
      </c>
      <c r="AE16" s="29" t="s">
        <v>182</v>
      </c>
    </row>
    <row r="17" spans="1:31" x14ac:dyDescent="0.3">
      <c r="A17" s="21" t="s">
        <v>183</v>
      </c>
      <c r="B17" s="21" t="s">
        <v>4603</v>
      </c>
      <c r="C17" s="21" t="s">
        <v>169</v>
      </c>
      <c r="D17" s="21" t="s">
        <v>184</v>
      </c>
      <c r="E17" s="21"/>
      <c r="F17" s="27" t="s">
        <v>38</v>
      </c>
      <c r="G17" s="93">
        <v>-30.5</v>
      </c>
      <c r="H17" s="93">
        <v>-67.400000000000006</v>
      </c>
      <c r="I17" s="27"/>
      <c r="J17" s="27"/>
      <c r="K17" s="27" t="s">
        <v>185</v>
      </c>
      <c r="L17" s="27"/>
      <c r="M17" s="27"/>
      <c r="N17" s="27" t="s">
        <v>186</v>
      </c>
      <c r="O17" s="27" t="s">
        <v>187</v>
      </c>
      <c r="P17" s="27" t="s">
        <v>188</v>
      </c>
      <c r="Q17" s="27" t="s">
        <v>189</v>
      </c>
      <c r="R17" s="27" t="s">
        <v>190</v>
      </c>
      <c r="S17" s="27" t="s">
        <v>191</v>
      </c>
      <c r="T17" s="27" t="s">
        <v>192</v>
      </c>
      <c r="U17" s="27" t="s">
        <v>193</v>
      </c>
      <c r="V17" s="27" t="s">
        <v>194</v>
      </c>
      <c r="W17" s="27"/>
      <c r="X17" s="27"/>
      <c r="Y17" s="27"/>
      <c r="Z17" s="27"/>
      <c r="AA17" s="27"/>
      <c r="AB17" s="27"/>
      <c r="AC17" s="27"/>
      <c r="AD17" s="29"/>
      <c r="AE17" s="29" t="s">
        <v>195</v>
      </c>
    </row>
    <row r="18" spans="1:31" x14ac:dyDescent="0.3">
      <c r="A18" s="21" t="s">
        <v>4622</v>
      </c>
      <c r="B18" s="21" t="s">
        <v>4603</v>
      </c>
      <c r="C18" s="21" t="s">
        <v>169</v>
      </c>
      <c r="D18" s="21" t="s">
        <v>196</v>
      </c>
      <c r="E18" s="21"/>
      <c r="F18" s="27" t="s">
        <v>197</v>
      </c>
      <c r="G18" s="93">
        <v>-33.299999999999997</v>
      </c>
      <c r="H18" s="93">
        <v>-66.2</v>
      </c>
      <c r="I18" s="27" t="s">
        <v>198</v>
      </c>
      <c r="J18" s="33" t="s">
        <v>199</v>
      </c>
      <c r="K18" s="27" t="s">
        <v>51</v>
      </c>
      <c r="L18" s="27" t="s">
        <v>95</v>
      </c>
      <c r="M18" s="27" t="s">
        <v>200</v>
      </c>
      <c r="N18" s="27" t="s">
        <v>201</v>
      </c>
      <c r="O18" s="27" t="s">
        <v>202</v>
      </c>
      <c r="P18" s="27" t="s">
        <v>203</v>
      </c>
      <c r="Q18" s="27" t="s">
        <v>189</v>
      </c>
      <c r="R18" s="38">
        <v>0.13700000000000001</v>
      </c>
      <c r="S18" s="27" t="s">
        <v>204</v>
      </c>
      <c r="T18" s="27"/>
      <c r="U18" s="27"/>
      <c r="V18" s="27"/>
      <c r="W18" s="27" t="s">
        <v>70</v>
      </c>
      <c r="X18" s="27" t="s">
        <v>71</v>
      </c>
      <c r="Y18" s="27" t="s">
        <v>205</v>
      </c>
      <c r="Z18" s="27" t="s">
        <v>73</v>
      </c>
      <c r="AA18" s="27" t="s">
        <v>74</v>
      </c>
      <c r="AB18" s="27" t="s">
        <v>206</v>
      </c>
      <c r="AC18" s="27"/>
      <c r="AD18" s="29" t="s">
        <v>207</v>
      </c>
      <c r="AE18" s="29" t="s">
        <v>208</v>
      </c>
    </row>
    <row r="19" spans="1:31" ht="13.5" customHeight="1" x14ac:dyDescent="0.3">
      <c r="A19" s="21" t="s">
        <v>209</v>
      </c>
      <c r="B19" s="21" t="s">
        <v>4603</v>
      </c>
      <c r="C19" s="21" t="s">
        <v>169</v>
      </c>
      <c r="D19" s="21" t="s">
        <v>196</v>
      </c>
      <c r="E19" s="21"/>
      <c r="F19" s="27" t="s">
        <v>197</v>
      </c>
      <c r="G19" s="93">
        <v>-33.200000000000003</v>
      </c>
      <c r="H19" s="93">
        <v>-66.25</v>
      </c>
      <c r="I19" s="27">
        <v>1.5</v>
      </c>
      <c r="J19" s="27">
        <v>5</v>
      </c>
      <c r="K19" s="27" t="s">
        <v>51</v>
      </c>
      <c r="L19" s="27" t="s">
        <v>95</v>
      </c>
      <c r="M19" s="27" t="s">
        <v>200</v>
      </c>
      <c r="N19" s="27" t="s">
        <v>210</v>
      </c>
      <c r="O19" s="27" t="s">
        <v>202</v>
      </c>
      <c r="P19" s="27" t="s">
        <v>211</v>
      </c>
      <c r="Q19" s="27" t="s">
        <v>189</v>
      </c>
      <c r="R19" s="27"/>
      <c r="S19" s="27"/>
      <c r="T19" s="27" t="s">
        <v>212</v>
      </c>
      <c r="U19" s="27" t="s">
        <v>213</v>
      </c>
      <c r="V19" s="27" t="s">
        <v>214</v>
      </c>
      <c r="W19" s="27" t="s">
        <v>70</v>
      </c>
      <c r="X19" s="27" t="s">
        <v>71</v>
      </c>
      <c r="Y19" s="27" t="s">
        <v>205</v>
      </c>
      <c r="Z19" s="27" t="s">
        <v>73</v>
      </c>
      <c r="AA19" s="27" t="s">
        <v>74</v>
      </c>
      <c r="AB19" s="27" t="s">
        <v>111</v>
      </c>
      <c r="AC19" s="27"/>
      <c r="AD19" s="29"/>
      <c r="AE19" s="29" t="s">
        <v>215</v>
      </c>
    </row>
    <row r="20" spans="1:31" ht="12" customHeight="1" x14ac:dyDescent="0.3">
      <c r="A20" s="21" t="s">
        <v>216</v>
      </c>
      <c r="B20" s="21" t="s">
        <v>4603</v>
      </c>
      <c r="C20" s="21" t="s">
        <v>217</v>
      </c>
      <c r="D20" s="21" t="s">
        <v>218</v>
      </c>
      <c r="E20" s="21" t="s">
        <v>219</v>
      </c>
      <c r="F20" s="27" t="s">
        <v>220</v>
      </c>
      <c r="G20" s="93">
        <v>-17.45</v>
      </c>
      <c r="H20" s="93">
        <v>127.8</v>
      </c>
      <c r="I20" s="27"/>
      <c r="J20" s="27"/>
      <c r="K20" s="31" t="s">
        <v>127</v>
      </c>
      <c r="L20" s="27"/>
      <c r="M20" s="27"/>
      <c r="N20" s="27" t="s">
        <v>221</v>
      </c>
      <c r="O20" s="27" t="s">
        <v>222</v>
      </c>
      <c r="P20" s="27"/>
      <c r="Q20" s="27"/>
      <c r="R20" s="27"/>
      <c r="S20" s="27"/>
      <c r="T20" s="27"/>
      <c r="U20" s="27"/>
      <c r="V20" s="27"/>
      <c r="W20" s="27" t="s">
        <v>216</v>
      </c>
      <c r="X20" s="27" t="s">
        <v>71</v>
      </c>
      <c r="Y20" s="27" t="s">
        <v>223</v>
      </c>
      <c r="Z20" s="27" t="s">
        <v>73</v>
      </c>
      <c r="AA20" s="27" t="s">
        <v>74</v>
      </c>
      <c r="AB20" s="27" t="s">
        <v>224</v>
      </c>
      <c r="AC20" s="27"/>
      <c r="AD20" s="29" t="s">
        <v>225</v>
      </c>
      <c r="AE20" s="29" t="s">
        <v>226</v>
      </c>
    </row>
    <row r="21" spans="1:31" ht="13.5" customHeight="1" x14ac:dyDescent="0.3">
      <c r="A21" s="21" t="s">
        <v>227</v>
      </c>
      <c r="B21" s="21" t="s">
        <v>4603</v>
      </c>
      <c r="C21" s="21" t="s">
        <v>217</v>
      </c>
      <c r="D21" s="21" t="s">
        <v>228</v>
      </c>
      <c r="E21" s="21" t="s">
        <v>4688</v>
      </c>
      <c r="F21" s="27" t="s">
        <v>79</v>
      </c>
      <c r="G21" s="93">
        <v>-20.5</v>
      </c>
      <c r="H21" s="93">
        <v>117.1</v>
      </c>
      <c r="I21" s="27">
        <v>140</v>
      </c>
      <c r="J21" s="27">
        <v>2.1</v>
      </c>
      <c r="K21" s="27" t="s">
        <v>98</v>
      </c>
      <c r="L21" s="27" t="s">
        <v>95</v>
      </c>
      <c r="M21" s="27" t="s">
        <v>230</v>
      </c>
      <c r="N21" s="27" t="s">
        <v>231</v>
      </c>
      <c r="O21" s="27" t="s">
        <v>232</v>
      </c>
      <c r="P21" s="27" t="s">
        <v>233</v>
      </c>
      <c r="Q21" s="27" t="s">
        <v>189</v>
      </c>
      <c r="R21" s="27" t="s">
        <v>234</v>
      </c>
      <c r="S21" s="27"/>
      <c r="T21" s="27"/>
      <c r="U21" s="27"/>
      <c r="V21" s="27"/>
      <c r="W21" s="27" t="s">
        <v>70</v>
      </c>
      <c r="X21" s="27" t="s">
        <v>71</v>
      </c>
      <c r="Y21" s="27" t="s">
        <v>223</v>
      </c>
      <c r="Z21" s="27" t="s">
        <v>102</v>
      </c>
      <c r="AA21" s="27" t="s">
        <v>74</v>
      </c>
      <c r="AB21" s="27" t="s">
        <v>235</v>
      </c>
      <c r="AC21" s="27"/>
      <c r="AD21" s="29"/>
      <c r="AE21" s="29" t="s">
        <v>4748</v>
      </c>
    </row>
    <row r="22" spans="1:31" ht="13.2" customHeight="1" x14ac:dyDescent="0.3">
      <c r="A22" s="21"/>
      <c r="B22" s="21"/>
      <c r="C22" s="21"/>
      <c r="D22" s="21"/>
      <c r="E22" s="21"/>
      <c r="F22" s="27"/>
      <c r="G22" s="92"/>
      <c r="H22" s="92"/>
      <c r="I22" s="27"/>
      <c r="J22" s="27"/>
      <c r="K22" s="27"/>
      <c r="L22" s="27"/>
      <c r="M22" s="27"/>
      <c r="N22" s="27"/>
      <c r="O22" s="27"/>
      <c r="P22" s="27"/>
      <c r="Q22" s="27"/>
      <c r="R22" s="27"/>
      <c r="S22" s="27"/>
      <c r="T22" s="27"/>
      <c r="U22" s="27"/>
      <c r="V22" s="27"/>
      <c r="W22" s="27" t="s">
        <v>70</v>
      </c>
      <c r="X22" s="27" t="s">
        <v>236</v>
      </c>
      <c r="Y22" s="27" t="s">
        <v>237</v>
      </c>
      <c r="Z22" s="27" t="s">
        <v>146</v>
      </c>
      <c r="AA22" s="27" t="s">
        <v>74</v>
      </c>
      <c r="AB22" s="27" t="s">
        <v>238</v>
      </c>
      <c r="AC22" s="27">
        <v>3</v>
      </c>
      <c r="AD22" s="29" t="s">
        <v>239</v>
      </c>
      <c r="AE22" s="29" t="s">
        <v>428</v>
      </c>
    </row>
    <row r="23" spans="1:31" x14ac:dyDescent="0.3">
      <c r="A23" s="21" t="s">
        <v>240</v>
      </c>
      <c r="B23" s="21" t="s">
        <v>4603</v>
      </c>
      <c r="C23" s="21" t="s">
        <v>217</v>
      </c>
      <c r="D23" s="21" t="s">
        <v>218</v>
      </c>
      <c r="E23" s="21" t="s">
        <v>219</v>
      </c>
      <c r="F23" s="27" t="s">
        <v>220</v>
      </c>
      <c r="G23" s="93">
        <v>-18</v>
      </c>
      <c r="H23" s="93">
        <v>127.6</v>
      </c>
      <c r="I23" s="27">
        <v>3.7</v>
      </c>
      <c r="J23" s="27">
        <v>0.7</v>
      </c>
      <c r="K23" s="31" t="s">
        <v>127</v>
      </c>
      <c r="L23" s="27" t="s">
        <v>40</v>
      </c>
      <c r="M23" s="27" t="s">
        <v>241</v>
      </c>
      <c r="N23" s="27" t="s">
        <v>242</v>
      </c>
      <c r="O23" s="27" t="s">
        <v>222</v>
      </c>
      <c r="P23" s="27"/>
      <c r="Q23" s="27"/>
      <c r="R23" s="27"/>
      <c r="S23" s="27"/>
      <c r="T23" s="27"/>
      <c r="U23" s="27"/>
      <c r="V23" s="27"/>
      <c r="W23" s="27" t="s">
        <v>240</v>
      </c>
      <c r="X23" s="27" t="s">
        <v>71</v>
      </c>
      <c r="Y23" s="27" t="s">
        <v>223</v>
      </c>
      <c r="Z23" s="27" t="s">
        <v>73</v>
      </c>
      <c r="AA23" s="27" t="s">
        <v>74</v>
      </c>
      <c r="AB23" s="27" t="s">
        <v>242</v>
      </c>
      <c r="AC23" s="27"/>
      <c r="AD23" s="29" t="s">
        <v>243</v>
      </c>
      <c r="AE23" s="29" t="s">
        <v>244</v>
      </c>
    </row>
    <row r="24" spans="1:31" ht="13.5" customHeight="1" x14ac:dyDescent="0.3">
      <c r="A24" s="21" t="s">
        <v>245</v>
      </c>
      <c r="B24" s="21" t="s">
        <v>4603</v>
      </c>
      <c r="C24" s="21" t="s">
        <v>217</v>
      </c>
      <c r="D24" s="21" t="s">
        <v>246</v>
      </c>
      <c r="E24" s="21" t="s">
        <v>4876</v>
      </c>
      <c r="F24" s="27" t="s">
        <v>229</v>
      </c>
      <c r="G24" s="93">
        <v>-28.3</v>
      </c>
      <c r="H24" s="93">
        <v>119</v>
      </c>
      <c r="I24" s="27">
        <f>20*5</f>
        <v>100</v>
      </c>
      <c r="J24" s="27">
        <v>2</v>
      </c>
      <c r="K24" s="27" t="s">
        <v>80</v>
      </c>
      <c r="L24" s="27" t="s">
        <v>40</v>
      </c>
      <c r="M24" s="27" t="s">
        <v>248</v>
      </c>
      <c r="N24" s="27" t="s">
        <v>249</v>
      </c>
      <c r="O24" s="27" t="s">
        <v>63</v>
      </c>
      <c r="P24" s="27" t="s">
        <v>250</v>
      </c>
      <c r="Q24" s="27" t="s">
        <v>189</v>
      </c>
      <c r="R24" s="27"/>
      <c r="S24" s="27"/>
      <c r="T24" s="27"/>
      <c r="U24" s="27"/>
      <c r="V24" s="27"/>
      <c r="W24" s="27"/>
      <c r="X24" s="27"/>
      <c r="Y24" s="27"/>
      <c r="Z24" s="27"/>
      <c r="AA24" s="27"/>
      <c r="AB24" s="27"/>
      <c r="AC24" s="27"/>
      <c r="AD24" s="29"/>
      <c r="AE24" s="29" t="s">
        <v>251</v>
      </c>
    </row>
    <row r="25" spans="1:31" ht="15.6" x14ac:dyDescent="0.3">
      <c r="A25" s="21" t="s">
        <v>252</v>
      </c>
      <c r="B25" s="21" t="s">
        <v>4603</v>
      </c>
      <c r="C25" s="21" t="s">
        <v>217</v>
      </c>
      <c r="D25" s="21" t="s">
        <v>246</v>
      </c>
      <c r="E25" s="21" t="s">
        <v>4876</v>
      </c>
      <c r="F25" s="27" t="s">
        <v>229</v>
      </c>
      <c r="G25" s="93">
        <v>-27.5</v>
      </c>
      <c r="H25" s="93">
        <v>119.1</v>
      </c>
      <c r="I25" s="27">
        <f t="shared" ref="I25:I27" si="0">20*5</f>
        <v>100</v>
      </c>
      <c r="J25" s="27">
        <v>1.7</v>
      </c>
      <c r="K25" s="27" t="s">
        <v>253</v>
      </c>
      <c r="L25" s="27" t="s">
        <v>40</v>
      </c>
      <c r="M25" s="27" t="s">
        <v>248</v>
      </c>
      <c r="N25" s="27" t="s">
        <v>254</v>
      </c>
      <c r="O25" s="27" t="s">
        <v>255</v>
      </c>
      <c r="P25" s="27"/>
      <c r="Q25" s="27" t="s">
        <v>189</v>
      </c>
      <c r="R25" s="27"/>
      <c r="S25" s="27"/>
      <c r="T25" s="27"/>
      <c r="U25" s="27"/>
      <c r="V25" s="27"/>
      <c r="W25" s="27" t="s">
        <v>256</v>
      </c>
      <c r="X25" s="27" t="s">
        <v>236</v>
      </c>
      <c r="Y25" s="27" t="s">
        <v>257</v>
      </c>
      <c r="Z25" s="27" t="s">
        <v>258</v>
      </c>
      <c r="AA25" s="27" t="s">
        <v>74</v>
      </c>
      <c r="AB25" s="27" t="s">
        <v>147</v>
      </c>
      <c r="AC25" s="27">
        <v>39.700000000000003</v>
      </c>
      <c r="AD25" s="29" t="s">
        <v>259</v>
      </c>
      <c r="AE25" s="29" t="s">
        <v>260</v>
      </c>
    </row>
    <row r="26" spans="1:31" ht="15.6" x14ac:dyDescent="0.25">
      <c r="A26" s="21" t="s">
        <v>261</v>
      </c>
      <c r="B26" s="20" t="s">
        <v>4603</v>
      </c>
      <c r="C26" s="21" t="s">
        <v>217</v>
      </c>
      <c r="D26" s="21" t="s">
        <v>218</v>
      </c>
      <c r="E26" s="21" t="s">
        <v>219</v>
      </c>
      <c r="F26" s="27" t="s">
        <v>220</v>
      </c>
      <c r="G26" s="93">
        <v>-17.899999999999999</v>
      </c>
      <c r="H26" s="93">
        <v>127.65</v>
      </c>
      <c r="I26" s="27">
        <f t="shared" si="0"/>
        <v>100</v>
      </c>
      <c r="J26" s="27">
        <v>2</v>
      </c>
      <c r="K26" s="27" t="s">
        <v>94</v>
      </c>
      <c r="L26" s="27" t="s">
        <v>40</v>
      </c>
      <c r="M26" s="27" t="s">
        <v>262</v>
      </c>
      <c r="N26" s="27" t="s">
        <v>263</v>
      </c>
      <c r="O26" s="27" t="s">
        <v>264</v>
      </c>
      <c r="P26" s="27"/>
      <c r="Q26" s="27"/>
      <c r="R26" s="27"/>
      <c r="S26" s="27"/>
      <c r="T26" s="27"/>
      <c r="U26" s="27"/>
      <c r="V26" s="27"/>
      <c r="W26" s="27" t="s">
        <v>261</v>
      </c>
      <c r="X26" s="27" t="s">
        <v>144</v>
      </c>
      <c r="Y26" s="27" t="s">
        <v>72</v>
      </c>
      <c r="Z26" s="27" t="s">
        <v>258</v>
      </c>
      <c r="AA26" s="27" t="s">
        <v>74</v>
      </c>
      <c r="AB26" s="27" t="s">
        <v>265</v>
      </c>
      <c r="AC26" s="27"/>
      <c r="AD26" s="29" t="s">
        <v>266</v>
      </c>
      <c r="AE26" s="29" t="s">
        <v>267</v>
      </c>
    </row>
    <row r="27" spans="1:31" x14ac:dyDescent="0.3">
      <c r="A27" s="21" t="s">
        <v>268</v>
      </c>
      <c r="B27" s="21" t="s">
        <v>4603</v>
      </c>
      <c r="C27" s="21" t="s">
        <v>217</v>
      </c>
      <c r="D27" s="21" t="s">
        <v>218</v>
      </c>
      <c r="E27" s="21" t="s">
        <v>219</v>
      </c>
      <c r="F27" s="27" t="s">
        <v>220</v>
      </c>
      <c r="G27" s="93">
        <v>-17.399999999999999</v>
      </c>
      <c r="H27" s="93">
        <v>127.37</v>
      </c>
      <c r="I27" s="27">
        <f t="shared" si="0"/>
        <v>100</v>
      </c>
      <c r="J27" s="27">
        <v>0.3</v>
      </c>
      <c r="K27" s="27" t="s">
        <v>94</v>
      </c>
      <c r="L27" s="27" t="s">
        <v>40</v>
      </c>
      <c r="M27" s="27" t="s">
        <v>269</v>
      </c>
      <c r="N27" s="27" t="s">
        <v>270</v>
      </c>
      <c r="O27" s="27" t="s">
        <v>255</v>
      </c>
      <c r="P27" s="27"/>
      <c r="Q27" s="27" t="s">
        <v>189</v>
      </c>
      <c r="R27" s="27"/>
      <c r="S27" s="27"/>
      <c r="T27" s="27"/>
      <c r="U27" s="27"/>
      <c r="V27" s="27"/>
      <c r="W27" s="27" t="s">
        <v>70</v>
      </c>
      <c r="X27" s="27" t="s">
        <v>71</v>
      </c>
      <c r="Y27" s="27" t="s">
        <v>72</v>
      </c>
      <c r="Z27" s="27" t="s">
        <v>73</v>
      </c>
      <c r="AA27" s="27" t="s">
        <v>74</v>
      </c>
      <c r="AB27" s="27" t="s">
        <v>271</v>
      </c>
      <c r="AC27" s="27"/>
      <c r="AD27" s="29" t="s">
        <v>272</v>
      </c>
      <c r="AE27" s="29" t="s">
        <v>273</v>
      </c>
    </row>
    <row r="28" spans="1:31" ht="13.5" customHeight="1" x14ac:dyDescent="0.3">
      <c r="A28" s="21" t="s">
        <v>277</v>
      </c>
      <c r="B28" s="21" t="s">
        <v>4603</v>
      </c>
      <c r="C28" s="21" t="s">
        <v>217</v>
      </c>
      <c r="D28" s="21" t="s">
        <v>218</v>
      </c>
      <c r="E28" s="21" t="s">
        <v>219</v>
      </c>
      <c r="F28" s="27" t="s">
        <v>220</v>
      </c>
      <c r="G28" s="93">
        <v>-17.2</v>
      </c>
      <c r="H28" s="93">
        <v>127.4</v>
      </c>
      <c r="I28" s="27">
        <v>16</v>
      </c>
      <c r="J28" s="27"/>
      <c r="K28" s="27"/>
      <c r="L28" s="27" t="s">
        <v>40</v>
      </c>
      <c r="M28" s="27" t="s">
        <v>269</v>
      </c>
      <c r="N28" s="27" t="s">
        <v>278</v>
      </c>
      <c r="O28" s="27" t="s">
        <v>279</v>
      </c>
      <c r="P28" s="27"/>
      <c r="Q28" s="27"/>
      <c r="R28" s="27"/>
      <c r="S28" s="27"/>
      <c r="T28" s="27"/>
      <c r="U28" s="27"/>
      <c r="V28" s="27"/>
      <c r="W28" s="27" t="s">
        <v>277</v>
      </c>
      <c r="X28" s="27" t="s">
        <v>71</v>
      </c>
      <c r="Y28" s="27" t="s">
        <v>223</v>
      </c>
      <c r="Z28" s="27" t="s">
        <v>73</v>
      </c>
      <c r="AA28" s="27" t="s">
        <v>74</v>
      </c>
      <c r="AB28" s="27" t="s">
        <v>280</v>
      </c>
      <c r="AC28" s="27"/>
      <c r="AD28" s="29" t="s">
        <v>281</v>
      </c>
      <c r="AE28" s="29" t="s">
        <v>282</v>
      </c>
    </row>
    <row r="29" spans="1:31" x14ac:dyDescent="0.3">
      <c r="A29" s="21" t="s">
        <v>4691</v>
      </c>
      <c r="B29" s="21" t="s">
        <v>4603</v>
      </c>
      <c r="C29" s="21" t="s">
        <v>217</v>
      </c>
      <c r="D29" s="21" t="s">
        <v>283</v>
      </c>
      <c r="E29" s="21"/>
      <c r="F29" s="27" t="s">
        <v>1390</v>
      </c>
      <c r="G29" s="93">
        <v>-23.37</v>
      </c>
      <c r="H29" s="93">
        <v>150.08000000000001</v>
      </c>
      <c r="I29" s="27">
        <v>10</v>
      </c>
      <c r="J29" s="27">
        <v>0.8</v>
      </c>
      <c r="K29" s="27" t="s">
        <v>285</v>
      </c>
      <c r="L29" s="27"/>
      <c r="M29" s="27"/>
      <c r="N29" s="27" t="s">
        <v>286</v>
      </c>
      <c r="O29" s="27" t="s">
        <v>287</v>
      </c>
      <c r="P29" s="27"/>
      <c r="Q29" s="27" t="s">
        <v>45</v>
      </c>
      <c r="R29" s="27"/>
      <c r="S29" s="27" t="s">
        <v>4690</v>
      </c>
      <c r="T29" s="27"/>
      <c r="U29" s="27"/>
      <c r="V29" s="27" t="s">
        <v>288</v>
      </c>
      <c r="W29" s="27" t="s">
        <v>70</v>
      </c>
      <c r="X29" s="27" t="s">
        <v>144</v>
      </c>
      <c r="Y29" s="27" t="s">
        <v>72</v>
      </c>
      <c r="Z29" s="27" t="s">
        <v>73</v>
      </c>
      <c r="AA29" s="27" t="s">
        <v>74</v>
      </c>
      <c r="AB29" s="27" t="s">
        <v>289</v>
      </c>
      <c r="AC29" s="27"/>
      <c r="AD29" s="29" t="s">
        <v>290</v>
      </c>
      <c r="AE29" s="29" t="s">
        <v>291</v>
      </c>
    </row>
    <row r="30" spans="1:31" x14ac:dyDescent="0.3">
      <c r="A30" s="21" t="s">
        <v>292</v>
      </c>
      <c r="B30" s="21" t="s">
        <v>4603</v>
      </c>
      <c r="C30" s="21" t="s">
        <v>217</v>
      </c>
      <c r="D30" s="21" t="s">
        <v>218</v>
      </c>
      <c r="E30" s="21" t="s">
        <v>219</v>
      </c>
      <c r="F30" s="27" t="s">
        <v>220</v>
      </c>
      <c r="G30" s="93">
        <v>-17.2</v>
      </c>
      <c r="H30" s="93">
        <v>128.12</v>
      </c>
      <c r="I30" s="31"/>
      <c r="J30" s="27"/>
      <c r="K30" s="27" t="s">
        <v>94</v>
      </c>
      <c r="L30" s="27" t="s">
        <v>40</v>
      </c>
      <c r="M30" s="27" t="s">
        <v>269</v>
      </c>
      <c r="N30" s="27" t="s">
        <v>293</v>
      </c>
      <c r="O30" s="27" t="s">
        <v>294</v>
      </c>
      <c r="P30" s="27"/>
      <c r="Q30" s="27"/>
      <c r="R30" s="27"/>
      <c r="S30" s="27"/>
      <c r="T30" s="27"/>
      <c r="U30" s="27"/>
      <c r="V30" s="27"/>
      <c r="W30" s="27" t="s">
        <v>292</v>
      </c>
      <c r="X30" s="27" t="s">
        <v>71</v>
      </c>
      <c r="Y30" s="27" t="s">
        <v>223</v>
      </c>
      <c r="Z30" s="27" t="s">
        <v>73</v>
      </c>
      <c r="AA30" s="27" t="s">
        <v>74</v>
      </c>
      <c r="AB30" s="27" t="s">
        <v>293</v>
      </c>
      <c r="AC30" s="27"/>
      <c r="AD30" s="29" t="s">
        <v>295</v>
      </c>
      <c r="AE30" s="29" t="s">
        <v>226</v>
      </c>
    </row>
    <row r="31" spans="1:31" x14ac:dyDescent="0.3">
      <c r="A31" s="21" t="s">
        <v>296</v>
      </c>
      <c r="B31" s="21" t="s">
        <v>4603</v>
      </c>
      <c r="C31" s="21" t="s">
        <v>217</v>
      </c>
      <c r="D31" s="21" t="s">
        <v>228</v>
      </c>
      <c r="E31" s="21" t="s">
        <v>4688</v>
      </c>
      <c r="F31" s="27" t="s">
        <v>79</v>
      </c>
      <c r="G31" s="93">
        <v>-20.8</v>
      </c>
      <c r="H31" s="93">
        <v>116.5</v>
      </c>
      <c r="I31" s="27">
        <v>6</v>
      </c>
      <c r="J31" s="27" t="s">
        <v>297</v>
      </c>
      <c r="K31" s="27" t="s">
        <v>51</v>
      </c>
      <c r="L31" s="27" t="s">
        <v>40</v>
      </c>
      <c r="M31" s="27" t="s">
        <v>298</v>
      </c>
      <c r="N31" s="27" t="s">
        <v>299</v>
      </c>
      <c r="O31" s="27" t="s">
        <v>255</v>
      </c>
      <c r="P31" s="27"/>
      <c r="Q31" s="27" t="s">
        <v>189</v>
      </c>
      <c r="R31" s="27"/>
      <c r="S31" s="29"/>
      <c r="T31" s="29"/>
      <c r="U31" s="29"/>
      <c r="V31" s="29"/>
      <c r="W31" s="29"/>
      <c r="X31" s="29"/>
      <c r="Y31" s="29"/>
      <c r="Z31" s="29"/>
      <c r="AA31" s="29"/>
      <c r="AB31" s="29"/>
      <c r="AC31" s="27"/>
      <c r="AD31" s="29"/>
      <c r="AE31" s="29" t="s">
        <v>300</v>
      </c>
    </row>
    <row r="32" spans="1:31" x14ac:dyDescent="0.3">
      <c r="A32" s="30" t="s">
        <v>4681</v>
      </c>
      <c r="B32" s="30" t="s">
        <v>4603</v>
      </c>
      <c r="C32" s="21" t="s">
        <v>217</v>
      </c>
      <c r="D32" s="21" t="s">
        <v>301</v>
      </c>
      <c r="E32" s="21" t="s">
        <v>302</v>
      </c>
      <c r="F32" s="27" t="s">
        <v>79</v>
      </c>
      <c r="G32" s="93">
        <v>-26.2</v>
      </c>
      <c r="H32" s="92">
        <v>128.55000000000001</v>
      </c>
      <c r="I32" s="31">
        <f>18*18</f>
        <v>324</v>
      </c>
      <c r="J32" s="31">
        <v>1.8</v>
      </c>
      <c r="K32" s="31"/>
      <c r="L32" s="27" t="s">
        <v>40</v>
      </c>
      <c r="M32" s="27" t="s">
        <v>303</v>
      </c>
      <c r="N32" s="27" t="s">
        <v>304</v>
      </c>
      <c r="O32" s="27" t="s">
        <v>63</v>
      </c>
      <c r="P32" s="27" t="s">
        <v>305</v>
      </c>
      <c r="Q32" s="27"/>
      <c r="R32" s="27"/>
      <c r="S32" s="27"/>
      <c r="T32" s="27"/>
      <c r="U32" s="27"/>
      <c r="V32" s="27"/>
      <c r="W32" s="27"/>
      <c r="X32" s="27"/>
      <c r="Y32" s="27"/>
      <c r="Z32" s="27"/>
      <c r="AA32" s="27"/>
      <c r="AB32" s="27"/>
      <c r="AC32" s="27"/>
      <c r="AD32" s="29"/>
      <c r="AE32" s="29" t="s">
        <v>4669</v>
      </c>
    </row>
    <row r="33" spans="1:31" ht="13.5" customHeight="1" x14ac:dyDescent="0.3">
      <c r="A33" s="21" t="s">
        <v>306</v>
      </c>
      <c r="B33" s="30" t="s">
        <v>4603</v>
      </c>
      <c r="C33" s="21" t="s">
        <v>217</v>
      </c>
      <c r="D33" s="21" t="s">
        <v>301</v>
      </c>
      <c r="E33" s="21" t="s">
        <v>302</v>
      </c>
      <c r="F33" s="27" t="s">
        <v>79</v>
      </c>
      <c r="G33" s="93">
        <v>-25.8</v>
      </c>
      <c r="H33" s="93">
        <v>129.09</v>
      </c>
      <c r="I33" s="27">
        <v>4</v>
      </c>
      <c r="J33" s="27"/>
      <c r="K33" s="27" t="s">
        <v>307</v>
      </c>
      <c r="L33" s="27" t="s">
        <v>40</v>
      </c>
      <c r="M33" s="27" t="s">
        <v>303</v>
      </c>
      <c r="N33" s="27" t="s">
        <v>111</v>
      </c>
      <c r="O33" s="27" t="s">
        <v>63</v>
      </c>
      <c r="P33" s="27" t="s">
        <v>308</v>
      </c>
      <c r="Q33" s="27"/>
      <c r="R33" s="27"/>
      <c r="S33" s="27"/>
      <c r="T33" s="27"/>
      <c r="U33" s="27"/>
      <c r="V33" s="27"/>
      <c r="W33" s="27" t="s">
        <v>309</v>
      </c>
      <c r="X33" s="27" t="s">
        <v>71</v>
      </c>
      <c r="Y33" s="27" t="s">
        <v>72</v>
      </c>
      <c r="Z33" s="27" t="s">
        <v>310</v>
      </c>
      <c r="AA33" s="27" t="s">
        <v>311</v>
      </c>
      <c r="AB33" s="27" t="s">
        <v>312</v>
      </c>
      <c r="AC33" s="27">
        <v>4.5</v>
      </c>
      <c r="AD33" s="29" t="s">
        <v>313</v>
      </c>
      <c r="AE33" s="29" t="s">
        <v>4670</v>
      </c>
    </row>
    <row r="34" spans="1:31" x14ac:dyDescent="0.3">
      <c r="A34" s="21" t="s">
        <v>315</v>
      </c>
      <c r="B34" s="21" t="s">
        <v>4603</v>
      </c>
      <c r="C34" s="21" t="s">
        <v>217</v>
      </c>
      <c r="D34" s="21" t="s">
        <v>228</v>
      </c>
      <c r="E34" s="21" t="s">
        <v>4688</v>
      </c>
      <c r="F34" s="27" t="s">
        <v>79</v>
      </c>
      <c r="G34" s="93">
        <v>-23.44</v>
      </c>
      <c r="H34" s="93">
        <v>120.21</v>
      </c>
      <c r="I34" s="27"/>
      <c r="J34" s="27" t="s">
        <v>316</v>
      </c>
      <c r="K34" s="31" t="s">
        <v>127</v>
      </c>
      <c r="L34" s="27"/>
      <c r="M34" s="27"/>
      <c r="N34" s="27" t="s">
        <v>317</v>
      </c>
      <c r="O34" s="27" t="s">
        <v>318</v>
      </c>
      <c r="P34" s="27" t="s">
        <v>319</v>
      </c>
      <c r="Q34" s="27" t="s">
        <v>320</v>
      </c>
      <c r="R34" s="27"/>
      <c r="S34" s="27"/>
      <c r="T34" s="27"/>
      <c r="U34" s="27"/>
      <c r="V34" s="27"/>
      <c r="W34" s="27" t="s">
        <v>315</v>
      </c>
      <c r="X34" s="27" t="s">
        <v>321</v>
      </c>
      <c r="Y34" s="27" t="s">
        <v>322</v>
      </c>
      <c r="Z34" s="27" t="s">
        <v>73</v>
      </c>
      <c r="AA34" s="27" t="s">
        <v>74</v>
      </c>
      <c r="AB34" s="27" t="s">
        <v>265</v>
      </c>
      <c r="AC34" s="27">
        <v>1.5</v>
      </c>
      <c r="AD34" s="29" t="s">
        <v>323</v>
      </c>
      <c r="AE34" s="29" t="s">
        <v>324</v>
      </c>
    </row>
    <row r="35" spans="1:31" x14ac:dyDescent="0.3">
      <c r="A35" s="21" t="s">
        <v>325</v>
      </c>
      <c r="B35" s="21" t="s">
        <v>4603</v>
      </c>
      <c r="C35" s="21" t="s">
        <v>217</v>
      </c>
      <c r="D35" s="21" t="s">
        <v>218</v>
      </c>
      <c r="E35" s="21" t="s">
        <v>219</v>
      </c>
      <c r="F35" s="27" t="s">
        <v>220</v>
      </c>
      <c r="G35" s="93">
        <v>-17.18</v>
      </c>
      <c r="H35" s="93">
        <v>128.09</v>
      </c>
      <c r="I35" s="27">
        <v>0.45</v>
      </c>
      <c r="J35" s="27">
        <v>0.2</v>
      </c>
      <c r="K35" s="31" t="s">
        <v>127</v>
      </c>
      <c r="L35" s="27" t="s">
        <v>40</v>
      </c>
      <c r="M35" s="27" t="s">
        <v>269</v>
      </c>
      <c r="N35" s="27" t="s">
        <v>326</v>
      </c>
      <c r="O35" s="27" t="s">
        <v>327</v>
      </c>
      <c r="P35" s="27"/>
      <c r="Q35" s="27"/>
      <c r="R35" s="27"/>
      <c r="S35" s="27"/>
      <c r="T35" s="27"/>
      <c r="U35" s="27"/>
      <c r="V35" s="27"/>
      <c r="W35" s="27" t="s">
        <v>325</v>
      </c>
      <c r="X35" s="27" t="s">
        <v>71</v>
      </c>
      <c r="Y35" s="27" t="s">
        <v>223</v>
      </c>
      <c r="Z35" s="27" t="s">
        <v>73</v>
      </c>
      <c r="AA35" s="27" t="s">
        <v>74</v>
      </c>
      <c r="AB35" s="27"/>
      <c r="AC35" s="27"/>
      <c r="AD35" s="29" t="s">
        <v>328</v>
      </c>
      <c r="AE35" s="29" t="s">
        <v>329</v>
      </c>
    </row>
    <row r="36" spans="1:31" ht="13.5" customHeight="1" x14ac:dyDescent="0.3">
      <c r="A36" s="21" t="s">
        <v>330</v>
      </c>
      <c r="B36" s="21" t="s">
        <v>4603</v>
      </c>
      <c r="C36" s="21" t="s">
        <v>217</v>
      </c>
      <c r="D36" s="21" t="s">
        <v>228</v>
      </c>
      <c r="E36" s="21" t="s">
        <v>4688</v>
      </c>
      <c r="F36" s="27" t="s">
        <v>79</v>
      </c>
      <c r="G36" s="93">
        <v>-20.9</v>
      </c>
      <c r="H36" s="93">
        <v>116.5</v>
      </c>
      <c r="I36" s="27">
        <v>2.2000000000000002</v>
      </c>
      <c r="J36" s="27" t="s">
        <v>297</v>
      </c>
      <c r="K36" s="27" t="s">
        <v>253</v>
      </c>
      <c r="L36" s="27" t="s">
        <v>40</v>
      </c>
      <c r="M36" s="27" t="s">
        <v>298</v>
      </c>
      <c r="N36" s="27" t="s">
        <v>331</v>
      </c>
      <c r="O36" s="27" t="s">
        <v>63</v>
      </c>
      <c r="P36" s="27" t="s">
        <v>332</v>
      </c>
      <c r="Q36" s="27" t="s">
        <v>189</v>
      </c>
      <c r="R36" s="27" t="s">
        <v>333</v>
      </c>
      <c r="S36" s="27"/>
      <c r="T36" s="27"/>
      <c r="U36" s="27"/>
      <c r="V36" s="27"/>
      <c r="W36" s="27" t="s">
        <v>334</v>
      </c>
      <c r="X36" s="27" t="s">
        <v>71</v>
      </c>
      <c r="Y36" s="27" t="s">
        <v>72</v>
      </c>
      <c r="Z36" s="27" t="s">
        <v>102</v>
      </c>
      <c r="AA36" s="27" t="s">
        <v>74</v>
      </c>
      <c r="AB36" s="27" t="s">
        <v>242</v>
      </c>
      <c r="AC36" s="27"/>
      <c r="AD36" s="29"/>
      <c r="AE36" s="29" t="s">
        <v>335</v>
      </c>
    </row>
    <row r="37" spans="1:31" x14ac:dyDescent="0.25">
      <c r="A37" s="21" t="s">
        <v>336</v>
      </c>
      <c r="B37" s="20" t="s">
        <v>4603</v>
      </c>
      <c r="C37" s="21" t="s">
        <v>217</v>
      </c>
      <c r="D37" s="21" t="s">
        <v>218</v>
      </c>
      <c r="E37" s="21" t="s">
        <v>219</v>
      </c>
      <c r="F37" s="27" t="s">
        <v>220</v>
      </c>
      <c r="G37" s="93">
        <v>-19.100000000000001</v>
      </c>
      <c r="H37" s="93">
        <v>126.8</v>
      </c>
      <c r="I37" s="27" t="s">
        <v>337</v>
      </c>
      <c r="J37" s="27">
        <v>0.95</v>
      </c>
      <c r="K37" s="31" t="s">
        <v>127</v>
      </c>
      <c r="L37" s="27"/>
      <c r="M37" s="27"/>
      <c r="N37" s="27"/>
      <c r="O37" s="27" t="s">
        <v>222</v>
      </c>
      <c r="P37" s="27"/>
      <c r="Q37" s="27"/>
      <c r="R37" s="27"/>
      <c r="S37" s="27"/>
      <c r="T37" s="27"/>
      <c r="U37" s="27"/>
      <c r="V37" s="27"/>
      <c r="W37" s="27" t="s">
        <v>336</v>
      </c>
      <c r="X37" s="27" t="s">
        <v>144</v>
      </c>
      <c r="Y37" s="27" t="s">
        <v>72</v>
      </c>
      <c r="Z37" s="27" t="s">
        <v>258</v>
      </c>
      <c r="AA37" s="27" t="s">
        <v>74</v>
      </c>
      <c r="AB37" s="27" t="s">
        <v>265</v>
      </c>
      <c r="AC37" s="27"/>
      <c r="AD37" s="29" t="s">
        <v>338</v>
      </c>
      <c r="AE37" s="29" t="s">
        <v>226</v>
      </c>
    </row>
    <row r="38" spans="1:31" x14ac:dyDescent="0.25">
      <c r="A38" s="21" t="s">
        <v>339</v>
      </c>
      <c r="B38" s="20" t="s">
        <v>4603</v>
      </c>
      <c r="C38" s="21" t="s">
        <v>217</v>
      </c>
      <c r="D38" s="21" t="s">
        <v>218</v>
      </c>
      <c r="E38" s="21" t="s">
        <v>219</v>
      </c>
      <c r="F38" s="27" t="s">
        <v>220</v>
      </c>
      <c r="G38" s="93">
        <v>-17.53</v>
      </c>
      <c r="H38" s="93">
        <v>127.78</v>
      </c>
      <c r="I38" s="27"/>
      <c r="J38" s="27"/>
      <c r="K38" s="31" t="s">
        <v>127</v>
      </c>
      <c r="L38" s="27" t="s">
        <v>40</v>
      </c>
      <c r="M38" s="27" t="s">
        <v>269</v>
      </c>
      <c r="N38" s="27" t="s">
        <v>221</v>
      </c>
      <c r="O38" s="27" t="s">
        <v>222</v>
      </c>
      <c r="P38" s="27"/>
      <c r="Q38" s="27"/>
      <c r="R38" s="27"/>
      <c r="S38" s="27"/>
      <c r="T38" s="27"/>
      <c r="U38" s="27"/>
      <c r="V38" s="27"/>
      <c r="W38" s="27" t="s">
        <v>339</v>
      </c>
      <c r="X38" s="27" t="s">
        <v>71</v>
      </c>
      <c r="Y38" s="27" t="s">
        <v>223</v>
      </c>
      <c r="Z38" s="27" t="s">
        <v>73</v>
      </c>
      <c r="AA38" s="27" t="s">
        <v>74</v>
      </c>
      <c r="AB38" s="27" t="s">
        <v>224</v>
      </c>
      <c r="AC38" s="27"/>
      <c r="AD38" s="29" t="s">
        <v>340</v>
      </c>
      <c r="AE38" s="29" t="s">
        <v>244</v>
      </c>
    </row>
    <row r="39" spans="1:31" x14ac:dyDescent="0.3">
      <c r="A39" s="21" t="s">
        <v>341</v>
      </c>
      <c r="B39" s="21" t="s">
        <v>4603</v>
      </c>
      <c r="C39" s="21" t="s">
        <v>217</v>
      </c>
      <c r="D39" s="21" t="s">
        <v>283</v>
      </c>
      <c r="E39" s="21"/>
      <c r="F39" s="27" t="s">
        <v>4692</v>
      </c>
      <c r="G39" s="93">
        <v>-23.5</v>
      </c>
      <c r="H39" s="93">
        <v>150.27000000000001</v>
      </c>
      <c r="I39" s="27" t="s">
        <v>342</v>
      </c>
      <c r="J39" s="27">
        <v>0.9</v>
      </c>
      <c r="K39" s="27" t="s">
        <v>285</v>
      </c>
      <c r="L39" s="27"/>
      <c r="M39" s="27"/>
      <c r="N39" s="27" t="s">
        <v>343</v>
      </c>
      <c r="O39" s="27" t="s">
        <v>222</v>
      </c>
      <c r="P39" s="27" t="s">
        <v>344</v>
      </c>
      <c r="Q39" s="27" t="s">
        <v>345</v>
      </c>
      <c r="R39" s="27"/>
      <c r="S39" s="27"/>
      <c r="T39" s="27"/>
      <c r="U39" s="27" t="s">
        <v>346</v>
      </c>
      <c r="V39" s="27"/>
      <c r="W39" s="27"/>
      <c r="X39" s="27"/>
      <c r="Y39" s="27"/>
      <c r="Z39" s="27"/>
      <c r="AA39" s="27"/>
      <c r="AB39" s="27"/>
      <c r="AC39" s="27"/>
      <c r="AD39" s="29"/>
      <c r="AE39" s="29" t="s">
        <v>347</v>
      </c>
    </row>
    <row r="40" spans="1:31" ht="12.75" customHeight="1" x14ac:dyDescent="0.3">
      <c r="A40" s="21" t="s">
        <v>348</v>
      </c>
      <c r="B40" s="30" t="s">
        <v>4603</v>
      </c>
      <c r="C40" s="21" t="s">
        <v>217</v>
      </c>
      <c r="D40" s="21" t="s">
        <v>301</v>
      </c>
      <c r="E40" s="21" t="s">
        <v>302</v>
      </c>
      <c r="F40" s="27" t="s">
        <v>79</v>
      </c>
      <c r="G40" s="93">
        <v>-25.9</v>
      </c>
      <c r="H40" s="93">
        <v>129.1</v>
      </c>
      <c r="I40" s="27">
        <v>8</v>
      </c>
      <c r="J40" s="27">
        <v>0.3</v>
      </c>
      <c r="K40" s="31" t="s">
        <v>127</v>
      </c>
      <c r="L40" s="27" t="s">
        <v>40</v>
      </c>
      <c r="M40" s="27" t="s">
        <v>303</v>
      </c>
      <c r="N40" s="27" t="s">
        <v>349</v>
      </c>
      <c r="O40" s="27" t="s">
        <v>63</v>
      </c>
      <c r="P40" s="27"/>
      <c r="Q40" s="27"/>
      <c r="R40" s="27"/>
      <c r="S40" s="27" t="s">
        <v>350</v>
      </c>
      <c r="T40" s="27" t="s">
        <v>351</v>
      </c>
      <c r="U40" s="27">
        <v>54</v>
      </c>
      <c r="V40" s="27" t="s">
        <v>352</v>
      </c>
      <c r="W40" s="27"/>
      <c r="X40" s="27"/>
      <c r="Y40" s="27"/>
      <c r="Z40" s="27"/>
      <c r="AA40" s="27"/>
      <c r="AB40" s="27"/>
      <c r="AC40" s="27"/>
      <c r="AD40" s="29"/>
      <c r="AE40" s="29" t="s">
        <v>4752</v>
      </c>
    </row>
    <row r="41" spans="1:31" x14ac:dyDescent="0.25">
      <c r="A41" s="21" t="s">
        <v>353</v>
      </c>
      <c r="B41" s="20" t="s">
        <v>4603</v>
      </c>
      <c r="C41" s="21" t="s">
        <v>217</v>
      </c>
      <c r="D41" s="21" t="s">
        <v>218</v>
      </c>
      <c r="E41" s="21" t="s">
        <v>219</v>
      </c>
      <c r="F41" s="27" t="s">
        <v>220</v>
      </c>
      <c r="G41" s="93">
        <v>-17.22</v>
      </c>
      <c r="H41" s="93">
        <v>128.05000000000001</v>
      </c>
      <c r="I41" s="27">
        <v>4.5</v>
      </c>
      <c r="J41" s="27">
        <v>0.3</v>
      </c>
      <c r="K41" s="27" t="s">
        <v>80</v>
      </c>
      <c r="L41" s="27" t="s">
        <v>40</v>
      </c>
      <c r="M41" s="27" t="s">
        <v>269</v>
      </c>
      <c r="N41" s="27" t="s">
        <v>354</v>
      </c>
      <c r="O41" s="27" t="s">
        <v>355</v>
      </c>
      <c r="P41" s="27"/>
      <c r="Q41" s="27"/>
      <c r="R41" s="27"/>
      <c r="S41" s="27"/>
      <c r="T41" s="27"/>
      <c r="U41" s="27"/>
      <c r="V41" s="27"/>
      <c r="W41" s="27" t="s">
        <v>353</v>
      </c>
      <c r="X41" s="27" t="s">
        <v>71</v>
      </c>
      <c r="Y41" s="27" t="s">
        <v>223</v>
      </c>
      <c r="Z41" s="27" t="s">
        <v>73</v>
      </c>
      <c r="AA41" s="27" t="s">
        <v>74</v>
      </c>
      <c r="AB41" s="27" t="s">
        <v>242</v>
      </c>
      <c r="AC41" s="27"/>
      <c r="AD41" s="29" t="s">
        <v>356</v>
      </c>
      <c r="AE41" s="29" t="s">
        <v>244</v>
      </c>
    </row>
    <row r="42" spans="1:31" ht="13.95" customHeight="1" x14ac:dyDescent="0.25">
      <c r="A42" s="21" t="s">
        <v>357</v>
      </c>
      <c r="B42" s="20" t="s">
        <v>4603</v>
      </c>
      <c r="C42" s="21" t="s">
        <v>217</v>
      </c>
      <c r="D42" s="21" t="s">
        <v>218</v>
      </c>
      <c r="E42" s="21" t="s">
        <v>219</v>
      </c>
      <c r="F42" s="27" t="s">
        <v>220</v>
      </c>
      <c r="G42" s="93">
        <v>-17.149999999999999</v>
      </c>
      <c r="H42" s="93">
        <v>128.03</v>
      </c>
      <c r="I42" s="27">
        <v>8</v>
      </c>
      <c r="J42" s="27">
        <v>0.8</v>
      </c>
      <c r="K42" s="27" t="s">
        <v>253</v>
      </c>
      <c r="L42" s="27" t="s">
        <v>40</v>
      </c>
      <c r="M42" s="27" t="s">
        <v>269</v>
      </c>
      <c r="N42" s="27" t="s">
        <v>358</v>
      </c>
      <c r="O42" s="27" t="s">
        <v>255</v>
      </c>
      <c r="P42" s="27"/>
      <c r="Q42" s="27"/>
      <c r="R42" s="27"/>
      <c r="S42" s="27"/>
      <c r="T42" s="27"/>
      <c r="U42" s="27"/>
      <c r="V42" s="27"/>
      <c r="W42" s="27" t="s">
        <v>357</v>
      </c>
      <c r="X42" s="27" t="s">
        <v>236</v>
      </c>
      <c r="Y42" s="27" t="s">
        <v>359</v>
      </c>
      <c r="Z42" s="27" t="s">
        <v>146</v>
      </c>
      <c r="AA42" s="27" t="s">
        <v>74</v>
      </c>
      <c r="AB42" s="27" t="s">
        <v>147</v>
      </c>
      <c r="AC42" s="27"/>
      <c r="AD42" s="29" t="s">
        <v>360</v>
      </c>
      <c r="AE42" s="29" t="s">
        <v>244</v>
      </c>
    </row>
    <row r="43" spans="1:31" ht="12.75" customHeight="1" x14ac:dyDescent="0.25">
      <c r="A43" s="21" t="s">
        <v>361</v>
      </c>
      <c r="B43" s="20" t="s">
        <v>4603</v>
      </c>
      <c r="C43" s="21" t="s">
        <v>217</v>
      </c>
      <c r="D43" s="21" t="s">
        <v>246</v>
      </c>
      <c r="E43" s="21" t="s">
        <v>4876</v>
      </c>
      <c r="F43" s="27" t="s">
        <v>229</v>
      </c>
      <c r="G43" s="93">
        <v>-27</v>
      </c>
      <c r="H43" s="93">
        <v>117.6</v>
      </c>
      <c r="I43" s="27" t="s">
        <v>362</v>
      </c>
      <c r="J43" s="27">
        <v>5</v>
      </c>
      <c r="K43" s="27" t="s">
        <v>253</v>
      </c>
      <c r="L43" s="27" t="s">
        <v>40</v>
      </c>
      <c r="M43" s="27">
        <v>2745</v>
      </c>
      <c r="N43" s="27" t="s">
        <v>363</v>
      </c>
      <c r="O43" s="27" t="s">
        <v>364</v>
      </c>
      <c r="P43" s="27"/>
      <c r="Q43" s="27"/>
      <c r="R43" s="27"/>
      <c r="S43" s="27"/>
      <c r="T43" s="27"/>
      <c r="U43" s="27"/>
      <c r="V43" s="27"/>
      <c r="W43" s="27" t="s">
        <v>70</v>
      </c>
      <c r="X43" s="27" t="s">
        <v>144</v>
      </c>
      <c r="Y43" s="27" t="s">
        <v>72</v>
      </c>
      <c r="Z43" s="27" t="s">
        <v>102</v>
      </c>
      <c r="AA43" s="27" t="s">
        <v>74</v>
      </c>
      <c r="AB43" s="27" t="s">
        <v>365</v>
      </c>
      <c r="AC43" s="27"/>
      <c r="AD43" s="29"/>
      <c r="AE43" s="29" t="s">
        <v>251</v>
      </c>
    </row>
    <row r="44" spans="1:31" ht="14.4" customHeight="1" x14ac:dyDescent="0.3">
      <c r="A44" s="21" t="s">
        <v>366</v>
      </c>
      <c r="B44" s="30" t="s">
        <v>4603</v>
      </c>
      <c r="C44" s="21" t="s">
        <v>217</v>
      </c>
      <c r="D44" s="21" t="s">
        <v>301</v>
      </c>
      <c r="E44" s="21" t="s">
        <v>302</v>
      </c>
      <c r="F44" s="27" t="s">
        <v>79</v>
      </c>
      <c r="G44" s="93">
        <v>-26</v>
      </c>
      <c r="H44" s="93">
        <v>129.19999999999999</v>
      </c>
      <c r="I44" s="27">
        <v>12</v>
      </c>
      <c r="J44" s="27"/>
      <c r="K44" s="27" t="s">
        <v>98</v>
      </c>
      <c r="L44" s="27" t="s">
        <v>40</v>
      </c>
      <c r="M44" s="27" t="s">
        <v>303</v>
      </c>
      <c r="N44" s="27" t="s">
        <v>367</v>
      </c>
      <c r="O44" s="27" t="s">
        <v>63</v>
      </c>
      <c r="P44" s="27"/>
      <c r="Q44" s="27"/>
      <c r="R44" s="27"/>
      <c r="S44" s="27"/>
      <c r="T44" s="27" t="s">
        <v>368</v>
      </c>
      <c r="U44" s="27" t="s">
        <v>369</v>
      </c>
      <c r="V44" s="27"/>
      <c r="W44" s="27"/>
      <c r="X44" s="27"/>
      <c r="Y44" s="27"/>
      <c r="Z44" s="27"/>
      <c r="AA44" s="27"/>
      <c r="AB44" s="27"/>
      <c r="AC44" s="27"/>
      <c r="AD44" s="29"/>
      <c r="AE44" s="29" t="s">
        <v>4753</v>
      </c>
    </row>
    <row r="45" spans="1:31" ht="12.6" customHeight="1" x14ac:dyDescent="0.25">
      <c r="A45" s="20" t="s">
        <v>370</v>
      </c>
      <c r="B45" s="20" t="s">
        <v>4603</v>
      </c>
      <c r="C45" s="20" t="s">
        <v>217</v>
      </c>
      <c r="D45" s="21" t="s">
        <v>218</v>
      </c>
      <c r="E45" s="21" t="s">
        <v>219</v>
      </c>
      <c r="F45" s="27" t="s">
        <v>220</v>
      </c>
      <c r="G45" s="93">
        <v>-17.399999999999999</v>
      </c>
      <c r="H45" s="93">
        <v>128.6</v>
      </c>
      <c r="I45" s="34" t="s">
        <v>371</v>
      </c>
      <c r="J45" s="27">
        <v>0.5</v>
      </c>
      <c r="K45" s="31" t="s">
        <v>127</v>
      </c>
      <c r="L45" s="27" t="s">
        <v>372</v>
      </c>
      <c r="M45" s="27" t="s">
        <v>373</v>
      </c>
      <c r="N45" s="27" t="s">
        <v>374</v>
      </c>
      <c r="O45" s="27" t="s">
        <v>375</v>
      </c>
      <c r="P45" s="27"/>
      <c r="Q45" s="27" t="s">
        <v>345</v>
      </c>
      <c r="R45" s="27"/>
      <c r="S45" s="27"/>
      <c r="T45" s="27"/>
      <c r="U45" s="27"/>
      <c r="V45" s="27"/>
      <c r="W45" s="27" t="s">
        <v>376</v>
      </c>
      <c r="X45" s="27" t="s">
        <v>236</v>
      </c>
      <c r="Y45" s="27" t="s">
        <v>322</v>
      </c>
      <c r="Z45" s="27" t="s">
        <v>146</v>
      </c>
      <c r="AA45" s="27" t="s">
        <v>74</v>
      </c>
      <c r="AB45" s="27" t="s">
        <v>147</v>
      </c>
      <c r="AC45" s="27">
        <v>470</v>
      </c>
      <c r="AD45" s="29" t="s">
        <v>377</v>
      </c>
      <c r="AE45" s="29" t="s">
        <v>4671</v>
      </c>
    </row>
    <row r="46" spans="1:31" x14ac:dyDescent="0.25">
      <c r="A46" s="20"/>
      <c r="B46" s="20"/>
      <c r="C46" s="20"/>
      <c r="D46" s="21"/>
      <c r="E46" s="21"/>
      <c r="F46" s="27"/>
      <c r="G46" s="92"/>
      <c r="H46" s="92"/>
      <c r="I46" s="34"/>
      <c r="J46" s="27"/>
      <c r="K46" s="27"/>
      <c r="L46" s="27"/>
      <c r="M46" s="27"/>
      <c r="N46" s="27"/>
      <c r="O46" s="27"/>
      <c r="P46" s="27"/>
      <c r="Q46" s="27"/>
      <c r="R46" s="27"/>
      <c r="S46" s="27"/>
      <c r="T46" s="27"/>
      <c r="U46" s="27"/>
      <c r="V46" s="27"/>
      <c r="W46" s="27" t="s">
        <v>378</v>
      </c>
      <c r="X46" s="27" t="s">
        <v>144</v>
      </c>
      <c r="Y46" s="27" t="s">
        <v>72</v>
      </c>
      <c r="Z46" s="27" t="s">
        <v>146</v>
      </c>
      <c r="AA46" s="27" t="s">
        <v>74</v>
      </c>
      <c r="AB46" s="27" t="s">
        <v>379</v>
      </c>
      <c r="AC46" s="27"/>
      <c r="AD46" s="29" t="s">
        <v>380</v>
      </c>
      <c r="AE46" s="29"/>
    </row>
    <row r="47" spans="1:31" x14ac:dyDescent="0.3">
      <c r="A47" s="21" t="s">
        <v>381</v>
      </c>
      <c r="B47" s="30" t="s">
        <v>4603</v>
      </c>
      <c r="C47" s="21" t="s">
        <v>217</v>
      </c>
      <c r="D47" s="21" t="s">
        <v>301</v>
      </c>
      <c r="E47" s="21" t="s">
        <v>302</v>
      </c>
      <c r="F47" s="27" t="s">
        <v>79</v>
      </c>
      <c r="G47" s="92">
        <v>-25.9</v>
      </c>
      <c r="H47" s="93">
        <v>128.9</v>
      </c>
      <c r="I47" s="27">
        <f>23*4</f>
        <v>92</v>
      </c>
      <c r="J47" s="27">
        <v>3</v>
      </c>
      <c r="K47" s="27" t="s">
        <v>51</v>
      </c>
      <c r="L47" s="27" t="s">
        <v>40</v>
      </c>
      <c r="M47" s="27" t="s">
        <v>303</v>
      </c>
      <c r="N47" s="27" t="s">
        <v>382</v>
      </c>
      <c r="O47" s="27" t="s">
        <v>63</v>
      </c>
      <c r="P47" s="27" t="s">
        <v>383</v>
      </c>
      <c r="Q47" s="27"/>
      <c r="R47" s="27"/>
      <c r="S47" s="27"/>
      <c r="T47" s="27"/>
      <c r="U47" s="27"/>
      <c r="V47" s="27"/>
      <c r="W47" s="27"/>
      <c r="X47" s="27"/>
      <c r="Y47" s="27"/>
      <c r="Z47" s="27"/>
      <c r="AA47" s="27"/>
      <c r="AB47" s="27"/>
      <c r="AC47" s="27"/>
      <c r="AD47" s="29"/>
      <c r="AE47" s="29" t="s">
        <v>4685</v>
      </c>
    </row>
    <row r="48" spans="1:31" x14ac:dyDescent="0.25">
      <c r="A48" s="21" t="s">
        <v>384</v>
      </c>
      <c r="B48" s="20" t="s">
        <v>4603</v>
      </c>
      <c r="C48" s="21" t="s">
        <v>217</v>
      </c>
      <c r="D48" s="21" t="s">
        <v>385</v>
      </c>
      <c r="E48" s="21" t="s">
        <v>386</v>
      </c>
      <c r="F48" s="27" t="s">
        <v>229</v>
      </c>
      <c r="G48" s="93">
        <v>-32.85</v>
      </c>
      <c r="H48" s="93">
        <v>121.48</v>
      </c>
      <c r="I48" s="27">
        <v>900</v>
      </c>
      <c r="J48" s="27">
        <v>5.5</v>
      </c>
      <c r="K48" s="27" t="s">
        <v>387</v>
      </c>
      <c r="L48" s="27" t="s">
        <v>388</v>
      </c>
      <c r="M48" s="27" t="s">
        <v>389</v>
      </c>
      <c r="N48" s="27" t="s">
        <v>390</v>
      </c>
      <c r="O48" s="27" t="s">
        <v>63</v>
      </c>
      <c r="P48" s="27"/>
      <c r="Q48" s="27" t="s">
        <v>189</v>
      </c>
      <c r="R48" s="27" t="s">
        <v>333</v>
      </c>
      <c r="S48" s="27" t="s">
        <v>391</v>
      </c>
      <c r="T48" s="27" t="s">
        <v>392</v>
      </c>
      <c r="U48" s="27"/>
      <c r="V48" s="27" t="s">
        <v>393</v>
      </c>
      <c r="W48" s="27" t="s">
        <v>70</v>
      </c>
      <c r="X48" s="27" t="s">
        <v>144</v>
      </c>
      <c r="Y48" s="27" t="s">
        <v>145</v>
      </c>
      <c r="Z48" s="27" t="s">
        <v>73</v>
      </c>
      <c r="AA48" s="27" t="s">
        <v>74</v>
      </c>
      <c r="AB48" s="27" t="s">
        <v>394</v>
      </c>
      <c r="AC48" s="27"/>
      <c r="AD48" s="29" t="s">
        <v>395</v>
      </c>
      <c r="AE48" s="29" t="s">
        <v>4751</v>
      </c>
    </row>
    <row r="49" spans="1:31" x14ac:dyDescent="0.3">
      <c r="A49" s="21" t="s">
        <v>396</v>
      </c>
      <c r="B49" s="30" t="s">
        <v>4603</v>
      </c>
      <c r="C49" s="30" t="s">
        <v>217</v>
      </c>
      <c r="D49" s="21" t="s">
        <v>301</v>
      </c>
      <c r="E49" s="21" t="s">
        <v>302</v>
      </c>
      <c r="F49" s="27" t="s">
        <v>79</v>
      </c>
      <c r="G49" s="93">
        <v>-26.09</v>
      </c>
      <c r="H49" s="93">
        <v>129.09</v>
      </c>
      <c r="I49" s="27">
        <v>40</v>
      </c>
      <c r="J49" s="27">
        <v>5</v>
      </c>
      <c r="K49" s="27" t="s">
        <v>397</v>
      </c>
      <c r="L49" s="27" t="s">
        <v>40</v>
      </c>
      <c r="M49" s="27" t="s">
        <v>303</v>
      </c>
      <c r="N49" s="27" t="s">
        <v>398</v>
      </c>
      <c r="O49" s="27" t="s">
        <v>84</v>
      </c>
      <c r="P49" s="27" t="s">
        <v>399</v>
      </c>
      <c r="Q49" s="27" t="s">
        <v>345</v>
      </c>
      <c r="R49" s="27" t="s">
        <v>163</v>
      </c>
      <c r="S49" s="27"/>
      <c r="T49" s="27" t="s">
        <v>400</v>
      </c>
      <c r="U49" s="27" t="s">
        <v>401</v>
      </c>
      <c r="V49" s="27" t="s">
        <v>402</v>
      </c>
      <c r="W49" s="27" t="s">
        <v>70</v>
      </c>
      <c r="X49" s="27" t="s">
        <v>144</v>
      </c>
      <c r="Y49" s="27" t="s">
        <v>72</v>
      </c>
      <c r="Z49" s="27" t="s">
        <v>102</v>
      </c>
      <c r="AA49" s="27" t="s">
        <v>74</v>
      </c>
      <c r="AB49" s="27" t="s">
        <v>403</v>
      </c>
      <c r="AC49" s="27"/>
      <c r="AD49" s="29" t="s">
        <v>404</v>
      </c>
      <c r="AE49" s="29" t="s">
        <v>405</v>
      </c>
    </row>
    <row r="50" spans="1:31" x14ac:dyDescent="0.25">
      <c r="A50" s="21" t="s">
        <v>406</v>
      </c>
      <c r="B50" s="20" t="s">
        <v>4603</v>
      </c>
      <c r="C50" s="21" t="s">
        <v>217</v>
      </c>
      <c r="D50" s="21" t="s">
        <v>218</v>
      </c>
      <c r="E50" s="21" t="s">
        <v>219</v>
      </c>
      <c r="F50" s="27" t="s">
        <v>220</v>
      </c>
      <c r="G50" s="93">
        <v>-17.190000000000001</v>
      </c>
      <c r="H50" s="93">
        <v>127.95</v>
      </c>
      <c r="I50" s="27">
        <v>0.5</v>
      </c>
      <c r="J50" s="27">
        <v>0.3</v>
      </c>
      <c r="K50" s="27" t="s">
        <v>185</v>
      </c>
      <c r="L50" s="27" t="s">
        <v>40</v>
      </c>
      <c r="M50" s="27" t="s">
        <v>269</v>
      </c>
      <c r="N50" s="27" t="s">
        <v>407</v>
      </c>
      <c r="O50" s="27" t="s">
        <v>408</v>
      </c>
      <c r="P50" s="27"/>
      <c r="Q50" s="27"/>
      <c r="R50" s="27"/>
      <c r="S50" s="27"/>
      <c r="T50" s="27"/>
      <c r="U50" s="27"/>
      <c r="V50" s="27"/>
      <c r="W50" s="27" t="s">
        <v>406</v>
      </c>
      <c r="X50" s="27" t="s">
        <v>71</v>
      </c>
      <c r="Y50" s="27" t="s">
        <v>223</v>
      </c>
      <c r="Z50" s="27" t="s">
        <v>73</v>
      </c>
      <c r="AA50" s="27" t="s">
        <v>74</v>
      </c>
      <c r="AB50" s="27" t="s">
        <v>242</v>
      </c>
      <c r="AC50" s="27"/>
      <c r="AD50" s="29" t="s">
        <v>409</v>
      </c>
      <c r="AE50" s="29" t="s">
        <v>244</v>
      </c>
    </row>
    <row r="51" spans="1:31" ht="15.6" x14ac:dyDescent="0.25">
      <c r="A51" s="21" t="s">
        <v>410</v>
      </c>
      <c r="B51" s="20" t="s">
        <v>4603</v>
      </c>
      <c r="C51" s="30" t="s">
        <v>217</v>
      </c>
      <c r="D51" s="21" t="s">
        <v>246</v>
      </c>
      <c r="E51" s="21" t="s">
        <v>247</v>
      </c>
      <c r="F51" s="27" t="s">
        <v>229</v>
      </c>
      <c r="G51" s="93">
        <v>-26.9</v>
      </c>
      <c r="H51" s="93">
        <v>118.7</v>
      </c>
      <c r="I51" s="27"/>
      <c r="J51" s="27">
        <v>2</v>
      </c>
      <c r="K51" s="27" t="s">
        <v>253</v>
      </c>
      <c r="L51" s="27" t="s">
        <v>95</v>
      </c>
      <c r="M51" s="27" t="s">
        <v>411</v>
      </c>
      <c r="N51" s="27" t="s">
        <v>412</v>
      </c>
      <c r="O51" s="27" t="s">
        <v>413</v>
      </c>
      <c r="P51" s="27"/>
      <c r="Q51" s="27" t="s">
        <v>189</v>
      </c>
      <c r="R51" s="27"/>
      <c r="S51" s="27"/>
      <c r="T51" s="27"/>
      <c r="U51" s="27"/>
      <c r="V51" s="27"/>
      <c r="W51" s="27" t="s">
        <v>414</v>
      </c>
      <c r="X51" s="27" t="s">
        <v>236</v>
      </c>
      <c r="Y51" s="27" t="s">
        <v>257</v>
      </c>
      <c r="Z51" s="27" t="s">
        <v>258</v>
      </c>
      <c r="AA51" s="27" t="s">
        <v>74</v>
      </c>
      <c r="AB51" s="27" t="s">
        <v>147</v>
      </c>
      <c r="AC51" s="27">
        <v>180</v>
      </c>
      <c r="AD51" s="29" t="s">
        <v>415</v>
      </c>
      <c r="AE51" s="29" t="s">
        <v>4754</v>
      </c>
    </row>
    <row r="52" spans="1:31" x14ac:dyDescent="0.25">
      <c r="A52" s="21" t="s">
        <v>416</v>
      </c>
      <c r="B52" s="20" t="s">
        <v>4603</v>
      </c>
      <c r="C52" s="30" t="s">
        <v>217</v>
      </c>
      <c r="D52" s="21" t="s">
        <v>218</v>
      </c>
      <c r="E52" s="21" t="s">
        <v>219</v>
      </c>
      <c r="F52" s="27" t="s">
        <v>220</v>
      </c>
      <c r="G52" s="93">
        <v>-18.25</v>
      </c>
      <c r="H52" s="93">
        <v>127.2</v>
      </c>
      <c r="I52" s="27">
        <f>10*6</f>
        <v>60</v>
      </c>
      <c r="J52" s="27">
        <v>1.5</v>
      </c>
      <c r="K52" s="27" t="s">
        <v>51</v>
      </c>
      <c r="L52" s="27" t="s">
        <v>40</v>
      </c>
      <c r="M52" s="27" t="s">
        <v>417</v>
      </c>
      <c r="N52" s="27" t="s">
        <v>418</v>
      </c>
      <c r="O52" s="27" t="s">
        <v>419</v>
      </c>
      <c r="P52" s="27" t="s">
        <v>420</v>
      </c>
      <c r="Q52" s="27" t="s">
        <v>189</v>
      </c>
      <c r="R52" s="27"/>
      <c r="S52" s="27"/>
      <c r="T52" s="27"/>
      <c r="U52" s="27"/>
      <c r="V52" s="27"/>
      <c r="W52" s="27" t="s">
        <v>416</v>
      </c>
      <c r="X52" s="27" t="s">
        <v>144</v>
      </c>
      <c r="Y52" s="27" t="s">
        <v>72</v>
      </c>
      <c r="Z52" s="27" t="s">
        <v>73</v>
      </c>
      <c r="AA52" s="27" t="s">
        <v>74</v>
      </c>
      <c r="AB52" s="27" t="s">
        <v>265</v>
      </c>
      <c r="AC52" s="27" t="s">
        <v>421</v>
      </c>
      <c r="AD52" s="29" t="s">
        <v>422</v>
      </c>
      <c r="AE52" s="29" t="s">
        <v>423</v>
      </c>
    </row>
    <row r="53" spans="1:31" x14ac:dyDescent="0.3">
      <c r="A53" s="21" t="s">
        <v>424</v>
      </c>
      <c r="B53" s="21" t="s">
        <v>4603</v>
      </c>
      <c r="C53" s="21" t="s">
        <v>217</v>
      </c>
      <c r="D53" s="21" t="s">
        <v>228</v>
      </c>
      <c r="E53" s="21" t="s">
        <v>4688</v>
      </c>
      <c r="F53" s="27" t="s">
        <v>79</v>
      </c>
      <c r="G53" s="93">
        <v>-21.2</v>
      </c>
      <c r="H53" s="93">
        <v>116.7</v>
      </c>
      <c r="I53" s="27">
        <v>14</v>
      </c>
      <c r="J53" s="27">
        <v>2</v>
      </c>
      <c r="K53" s="27" t="s">
        <v>425</v>
      </c>
      <c r="L53" s="27" t="s">
        <v>40</v>
      </c>
      <c r="M53" s="27" t="s">
        <v>298</v>
      </c>
      <c r="N53" s="27" t="s">
        <v>426</v>
      </c>
      <c r="O53" s="27" t="s">
        <v>419</v>
      </c>
      <c r="P53" s="27"/>
      <c r="Q53" s="27" t="s">
        <v>189</v>
      </c>
      <c r="R53" s="27"/>
      <c r="S53" s="27"/>
      <c r="T53" s="27"/>
      <c r="U53" s="27"/>
      <c r="V53" s="27"/>
      <c r="W53" s="27" t="s">
        <v>70</v>
      </c>
      <c r="X53" s="27" t="s">
        <v>144</v>
      </c>
      <c r="Y53" s="27" t="s">
        <v>72</v>
      </c>
      <c r="Z53" s="27" t="s">
        <v>73</v>
      </c>
      <c r="AA53" s="27" t="s">
        <v>74</v>
      </c>
      <c r="AB53" s="27" t="s">
        <v>242</v>
      </c>
      <c r="AC53" s="27"/>
      <c r="AD53" s="29" t="s">
        <v>427</v>
      </c>
      <c r="AE53" s="29" t="s">
        <v>428</v>
      </c>
    </row>
    <row r="54" spans="1:31" x14ac:dyDescent="0.25">
      <c r="A54" s="21" t="s">
        <v>429</v>
      </c>
      <c r="B54" s="20" t="s">
        <v>4603</v>
      </c>
      <c r="C54" s="30" t="s">
        <v>217</v>
      </c>
      <c r="D54" s="21" t="s">
        <v>301</v>
      </c>
      <c r="E54" s="21" t="s">
        <v>302</v>
      </c>
      <c r="F54" s="27" t="s">
        <v>79</v>
      </c>
      <c r="G54" s="93">
        <v>-26.1</v>
      </c>
      <c r="H54" s="93">
        <v>127.28</v>
      </c>
      <c r="I54" s="27" t="s">
        <v>430</v>
      </c>
      <c r="J54" s="27" t="s">
        <v>108</v>
      </c>
      <c r="K54" s="27" t="s">
        <v>431</v>
      </c>
      <c r="L54" s="27" t="s">
        <v>95</v>
      </c>
      <c r="M54" s="27" t="s">
        <v>303</v>
      </c>
      <c r="N54" s="27" t="s">
        <v>432</v>
      </c>
      <c r="O54" s="27" t="s">
        <v>433</v>
      </c>
      <c r="P54" s="27" t="s">
        <v>434</v>
      </c>
      <c r="Q54" s="27" t="s">
        <v>189</v>
      </c>
      <c r="R54" s="27" t="s">
        <v>569</v>
      </c>
      <c r="S54" s="27" t="s">
        <v>435</v>
      </c>
      <c r="T54" s="27"/>
      <c r="U54" s="27"/>
      <c r="V54" s="27" t="s">
        <v>436</v>
      </c>
      <c r="W54" s="27" t="s">
        <v>70</v>
      </c>
      <c r="X54" s="27" t="s">
        <v>144</v>
      </c>
      <c r="Y54" s="27" t="s">
        <v>72</v>
      </c>
      <c r="Z54" s="27"/>
      <c r="AA54" s="27"/>
      <c r="AB54" s="27" t="s">
        <v>147</v>
      </c>
      <c r="AC54" s="27"/>
      <c r="AD54" s="29" t="s">
        <v>437</v>
      </c>
      <c r="AE54" s="29" t="s">
        <v>4749</v>
      </c>
    </row>
    <row r="55" spans="1:31" ht="15.6" x14ac:dyDescent="0.3">
      <c r="A55" s="21"/>
      <c r="B55" s="21"/>
      <c r="C55" s="30"/>
      <c r="D55" s="21"/>
      <c r="E55" s="21"/>
      <c r="F55" s="27"/>
      <c r="G55" s="92"/>
      <c r="H55" s="92"/>
      <c r="I55" s="27"/>
      <c r="J55" s="27"/>
      <c r="K55" s="27"/>
      <c r="L55" s="27"/>
      <c r="M55" s="27"/>
      <c r="N55" s="27"/>
      <c r="O55" s="27"/>
      <c r="P55" s="27"/>
      <c r="Q55" s="27"/>
      <c r="R55" s="27"/>
      <c r="S55" s="27"/>
      <c r="T55" s="27"/>
      <c r="U55" s="27"/>
      <c r="V55" s="27"/>
      <c r="W55" s="27" t="s">
        <v>70</v>
      </c>
      <c r="X55" s="27" t="s">
        <v>236</v>
      </c>
      <c r="Y55" s="27"/>
      <c r="Z55" s="27"/>
      <c r="AA55" s="27"/>
      <c r="AB55" s="27" t="s">
        <v>147</v>
      </c>
      <c r="AC55" s="27"/>
      <c r="AD55" s="29" t="s">
        <v>438</v>
      </c>
      <c r="AE55" s="29"/>
    </row>
    <row r="56" spans="1:31" x14ac:dyDescent="0.25">
      <c r="A56" s="21" t="s">
        <v>439</v>
      </c>
      <c r="B56" s="20" t="s">
        <v>4603</v>
      </c>
      <c r="C56" s="30" t="s">
        <v>217</v>
      </c>
      <c r="D56" s="21" t="s">
        <v>246</v>
      </c>
      <c r="E56" s="21" t="s">
        <v>4876</v>
      </c>
      <c r="F56" s="27" t="s">
        <v>229</v>
      </c>
      <c r="G56" s="93">
        <v>-27.7</v>
      </c>
      <c r="H56" s="93">
        <v>118.35</v>
      </c>
      <c r="I56" s="27"/>
      <c r="J56" s="27" t="s">
        <v>440</v>
      </c>
      <c r="K56" s="27" t="s">
        <v>98</v>
      </c>
      <c r="L56" s="27" t="s">
        <v>95</v>
      </c>
      <c r="M56" s="27" t="s">
        <v>441</v>
      </c>
      <c r="N56" s="27" t="s">
        <v>442</v>
      </c>
      <c r="O56" s="27" t="s">
        <v>443</v>
      </c>
      <c r="P56" s="27"/>
      <c r="Q56" s="27"/>
      <c r="R56" s="27"/>
      <c r="S56" s="27"/>
      <c r="T56" s="27"/>
      <c r="U56" s="27"/>
      <c r="V56" s="27"/>
      <c r="W56" s="27"/>
      <c r="X56" s="27"/>
      <c r="Y56" s="27"/>
      <c r="Z56" s="27"/>
      <c r="AA56" s="27"/>
      <c r="AB56" s="27"/>
      <c r="AC56" s="27"/>
      <c r="AD56" s="29"/>
      <c r="AE56" s="29" t="s">
        <v>444</v>
      </c>
    </row>
    <row r="57" spans="1:31" x14ac:dyDescent="0.25">
      <c r="A57" s="21" t="s">
        <v>445</v>
      </c>
      <c r="B57" s="20" t="s">
        <v>4603</v>
      </c>
      <c r="C57" s="30" t="s">
        <v>217</v>
      </c>
      <c r="D57" s="21" t="s">
        <v>218</v>
      </c>
      <c r="E57" s="21" t="s">
        <v>219</v>
      </c>
      <c r="F57" s="27" t="s">
        <v>220</v>
      </c>
      <c r="G57" s="93">
        <v>-17.440000000000001</v>
      </c>
      <c r="H57" s="93">
        <v>127.8</v>
      </c>
      <c r="I57" s="27">
        <v>84</v>
      </c>
      <c r="J57" s="27">
        <v>6</v>
      </c>
      <c r="K57" s="27" t="s">
        <v>127</v>
      </c>
      <c r="L57" s="27" t="s">
        <v>95</v>
      </c>
      <c r="M57" s="27" t="s">
        <v>241</v>
      </c>
      <c r="N57" s="27" t="s">
        <v>446</v>
      </c>
      <c r="O57" s="27" t="s">
        <v>447</v>
      </c>
      <c r="P57" s="27" t="s">
        <v>448</v>
      </c>
      <c r="Q57" s="27" t="s">
        <v>189</v>
      </c>
      <c r="R57" s="37">
        <v>0.08</v>
      </c>
      <c r="S57" s="27" t="s">
        <v>449</v>
      </c>
      <c r="T57" s="27"/>
      <c r="U57" s="27"/>
      <c r="V57" s="27" t="s">
        <v>450</v>
      </c>
      <c r="W57" s="27" t="s">
        <v>70</v>
      </c>
      <c r="X57" s="27" t="s">
        <v>71</v>
      </c>
      <c r="Y57" s="27" t="s">
        <v>72</v>
      </c>
      <c r="Z57" s="27" t="s">
        <v>73</v>
      </c>
      <c r="AA57" s="27" t="s">
        <v>74</v>
      </c>
      <c r="AB57" s="27" t="s">
        <v>451</v>
      </c>
      <c r="AC57" s="27"/>
      <c r="AD57" s="29" t="s">
        <v>452</v>
      </c>
      <c r="AE57" s="29" t="s">
        <v>4755</v>
      </c>
    </row>
    <row r="58" spans="1:31" ht="12" customHeight="1" x14ac:dyDescent="0.3">
      <c r="A58" s="30" t="s">
        <v>4680</v>
      </c>
      <c r="B58" s="30" t="s">
        <v>4603</v>
      </c>
      <c r="C58" s="21" t="s">
        <v>217</v>
      </c>
      <c r="D58" s="21" t="s">
        <v>301</v>
      </c>
      <c r="E58" s="21" t="s">
        <v>302</v>
      </c>
      <c r="F58" s="27" t="s">
        <v>79</v>
      </c>
      <c r="G58" s="93">
        <v>-26</v>
      </c>
      <c r="H58" s="93">
        <v>128.9</v>
      </c>
      <c r="I58" s="31">
        <f>22*6</f>
        <v>132</v>
      </c>
      <c r="J58" s="31">
        <v>4</v>
      </c>
      <c r="K58" s="31"/>
      <c r="L58" s="27" t="s">
        <v>40</v>
      </c>
      <c r="M58" s="27" t="s">
        <v>303</v>
      </c>
      <c r="N58" s="27" t="s">
        <v>242</v>
      </c>
      <c r="O58" s="27" t="s">
        <v>63</v>
      </c>
      <c r="P58" s="27" t="s">
        <v>454</v>
      </c>
      <c r="Q58" s="27"/>
      <c r="R58" s="27"/>
      <c r="S58" s="27"/>
      <c r="T58" s="27"/>
      <c r="U58" s="27"/>
      <c r="V58" s="27"/>
      <c r="W58" s="27"/>
      <c r="X58" s="27"/>
      <c r="Y58" s="27"/>
      <c r="Z58" s="27"/>
      <c r="AA58" s="27"/>
      <c r="AB58" s="27"/>
      <c r="AC58" s="27"/>
      <c r="AD58" s="29"/>
      <c r="AE58" s="29" t="s">
        <v>4682</v>
      </c>
    </row>
    <row r="59" spans="1:31" ht="12.75" customHeight="1" x14ac:dyDescent="0.3">
      <c r="A59" s="21" t="s">
        <v>456</v>
      </c>
      <c r="B59" s="21" t="s">
        <v>4603</v>
      </c>
      <c r="C59" s="21" t="s">
        <v>217</v>
      </c>
      <c r="D59" s="21" t="s">
        <v>228</v>
      </c>
      <c r="E59" s="21" t="s">
        <v>4688</v>
      </c>
      <c r="F59" s="27" t="s">
        <v>79</v>
      </c>
      <c r="G59" s="93">
        <v>-20.55</v>
      </c>
      <c r="H59" s="93">
        <v>118.28</v>
      </c>
      <c r="I59" s="27"/>
      <c r="J59" s="27"/>
      <c r="K59" s="27" t="s">
        <v>127</v>
      </c>
      <c r="L59" s="27" t="s">
        <v>388</v>
      </c>
      <c r="M59" s="27" t="s">
        <v>457</v>
      </c>
      <c r="N59" s="27"/>
      <c r="O59" s="27"/>
      <c r="P59" s="27"/>
      <c r="Q59" s="27"/>
      <c r="R59" s="27"/>
      <c r="S59" s="27"/>
      <c r="T59" s="27"/>
      <c r="U59" s="27"/>
      <c r="V59" s="27"/>
      <c r="W59" s="27"/>
      <c r="X59" s="27"/>
      <c r="Y59" s="27"/>
      <c r="Z59" s="27"/>
      <c r="AA59" s="27"/>
      <c r="AB59" s="27"/>
      <c r="AC59" s="27"/>
      <c r="AD59" s="29"/>
      <c r="AE59" s="29" t="s">
        <v>458</v>
      </c>
    </row>
    <row r="60" spans="1:31" ht="12.75" customHeight="1" x14ac:dyDescent="0.3">
      <c r="A60" s="21" t="s">
        <v>4686</v>
      </c>
      <c r="B60" s="30" t="s">
        <v>4603</v>
      </c>
      <c r="C60" s="21" t="s">
        <v>217</v>
      </c>
      <c r="D60" s="21" t="s">
        <v>301</v>
      </c>
      <c r="E60" s="21" t="s">
        <v>302</v>
      </c>
      <c r="F60" s="27" t="s">
        <v>79</v>
      </c>
      <c r="G60" s="93">
        <v>-25.8</v>
      </c>
      <c r="H60" s="93">
        <v>128.44999999999999</v>
      </c>
      <c r="I60" s="27">
        <v>50</v>
      </c>
      <c r="J60" s="27" t="s">
        <v>459</v>
      </c>
      <c r="K60" s="27" t="s">
        <v>127</v>
      </c>
      <c r="L60" s="27" t="s">
        <v>40</v>
      </c>
      <c r="M60" s="27" t="s">
        <v>303</v>
      </c>
      <c r="N60" s="27" t="s">
        <v>4687</v>
      </c>
      <c r="O60" s="27" t="s">
        <v>433</v>
      </c>
      <c r="P60" s="27" t="s">
        <v>448</v>
      </c>
      <c r="Q60" s="27" t="s">
        <v>189</v>
      </c>
      <c r="R60" s="27"/>
      <c r="S60" s="27"/>
      <c r="T60" s="27"/>
      <c r="U60" s="27"/>
      <c r="V60" s="27"/>
      <c r="W60" s="27"/>
      <c r="X60" s="27"/>
      <c r="Y60" s="27"/>
      <c r="Z60" s="27"/>
      <c r="AA60" s="27"/>
      <c r="AB60" s="27"/>
      <c r="AC60" s="27"/>
      <c r="AD60" s="29"/>
      <c r="AE60" s="29" t="s">
        <v>460</v>
      </c>
    </row>
    <row r="61" spans="1:31" ht="12.6" customHeight="1" x14ac:dyDescent="0.3">
      <c r="A61" s="21" t="s">
        <v>461</v>
      </c>
      <c r="B61" s="21" t="s">
        <v>4601</v>
      </c>
      <c r="C61" s="21" t="s">
        <v>217</v>
      </c>
      <c r="D61" s="21" t="s">
        <v>4693</v>
      </c>
      <c r="E61" s="21"/>
      <c r="F61" s="27" t="s">
        <v>4695</v>
      </c>
      <c r="G61" s="93">
        <v>-23.27</v>
      </c>
      <c r="H61" s="93">
        <v>134.29</v>
      </c>
      <c r="I61" s="27">
        <v>35</v>
      </c>
      <c r="J61" s="27">
        <v>1.2</v>
      </c>
      <c r="K61" s="27" t="s">
        <v>51</v>
      </c>
      <c r="L61" s="27" t="s">
        <v>95</v>
      </c>
      <c r="M61" s="27" t="s">
        <v>463</v>
      </c>
      <c r="N61" s="27" t="s">
        <v>464</v>
      </c>
      <c r="O61" s="27" t="s">
        <v>84</v>
      </c>
      <c r="P61" s="27" t="s">
        <v>465</v>
      </c>
      <c r="Q61" s="27" t="s">
        <v>276</v>
      </c>
      <c r="R61" s="27"/>
      <c r="S61" s="27" t="s">
        <v>466</v>
      </c>
      <c r="T61" s="27" t="s">
        <v>467</v>
      </c>
      <c r="U61" s="27"/>
      <c r="V61" s="27"/>
      <c r="W61" s="27" t="s">
        <v>70</v>
      </c>
      <c r="X61" s="27" t="s">
        <v>144</v>
      </c>
      <c r="Y61" s="27" t="s">
        <v>72</v>
      </c>
      <c r="Z61" s="27" t="s">
        <v>102</v>
      </c>
      <c r="AA61" s="27" t="s">
        <v>74</v>
      </c>
      <c r="AB61" s="27" t="s">
        <v>468</v>
      </c>
      <c r="AC61" s="27"/>
      <c r="AD61" s="29" t="s">
        <v>469</v>
      </c>
      <c r="AE61" s="29" t="s">
        <v>470</v>
      </c>
    </row>
    <row r="62" spans="1:31" x14ac:dyDescent="0.3">
      <c r="A62" s="21" t="s">
        <v>471</v>
      </c>
      <c r="B62" s="30" t="s">
        <v>6103</v>
      </c>
      <c r="C62" s="21" t="s">
        <v>217</v>
      </c>
      <c r="D62" s="21" t="s">
        <v>385</v>
      </c>
      <c r="E62" s="21"/>
      <c r="F62" s="27" t="s">
        <v>728</v>
      </c>
      <c r="G62" s="93">
        <v>-32.4</v>
      </c>
      <c r="H62" s="93">
        <v>121.4</v>
      </c>
      <c r="I62" s="27"/>
      <c r="J62" s="27">
        <v>2</v>
      </c>
      <c r="K62" s="27" t="s">
        <v>127</v>
      </c>
      <c r="L62" s="27"/>
      <c r="M62" s="27"/>
      <c r="N62" s="27"/>
      <c r="O62" s="27" t="s">
        <v>472</v>
      </c>
      <c r="P62" s="27" t="s">
        <v>473</v>
      </c>
      <c r="Q62" s="27" t="s">
        <v>189</v>
      </c>
      <c r="R62" s="37">
        <v>0.13</v>
      </c>
      <c r="S62" s="27"/>
      <c r="T62" s="27"/>
      <c r="U62" s="27"/>
      <c r="V62" s="27"/>
      <c r="W62" s="27"/>
      <c r="X62" s="27"/>
      <c r="Y62" s="27"/>
      <c r="Z62" s="27"/>
      <c r="AA62" s="27"/>
      <c r="AB62" s="27"/>
      <c r="AC62" s="27"/>
      <c r="AD62" s="29"/>
      <c r="AE62" s="29" t="s">
        <v>474</v>
      </c>
    </row>
    <row r="63" spans="1:31" ht="12.75" customHeight="1" x14ac:dyDescent="0.3">
      <c r="A63" s="21" t="s">
        <v>475</v>
      </c>
      <c r="B63" s="21" t="s">
        <v>4603</v>
      </c>
      <c r="C63" s="21" t="s">
        <v>217</v>
      </c>
      <c r="D63" s="21" t="s">
        <v>228</v>
      </c>
      <c r="E63" s="21" t="s">
        <v>4688</v>
      </c>
      <c r="F63" s="27" t="s">
        <v>79</v>
      </c>
      <c r="G63" s="93">
        <v>-20.9</v>
      </c>
      <c r="H63" s="93">
        <v>116.7</v>
      </c>
      <c r="I63" s="27">
        <v>18</v>
      </c>
      <c r="J63" s="27">
        <v>2</v>
      </c>
      <c r="K63" s="27" t="s">
        <v>98</v>
      </c>
      <c r="L63" s="27" t="s">
        <v>476</v>
      </c>
      <c r="M63" s="27" t="s">
        <v>298</v>
      </c>
      <c r="N63" s="27" t="s">
        <v>477</v>
      </c>
      <c r="O63" s="27" t="s">
        <v>478</v>
      </c>
      <c r="P63" s="27"/>
      <c r="Q63" s="27" t="s">
        <v>320</v>
      </c>
      <c r="R63" s="27" t="s">
        <v>234</v>
      </c>
      <c r="S63" s="27"/>
      <c r="T63" s="27"/>
      <c r="U63" s="27"/>
      <c r="V63" s="27"/>
      <c r="W63" s="27" t="s">
        <v>70</v>
      </c>
      <c r="X63" s="27" t="s">
        <v>71</v>
      </c>
      <c r="Y63" s="27" t="s">
        <v>479</v>
      </c>
      <c r="Z63" s="27" t="s">
        <v>102</v>
      </c>
      <c r="AA63" s="27" t="s">
        <v>74</v>
      </c>
      <c r="AB63" s="27" t="s">
        <v>480</v>
      </c>
      <c r="AC63" s="27">
        <v>0.5</v>
      </c>
      <c r="AD63" s="29" t="s">
        <v>481</v>
      </c>
      <c r="AE63" s="29" t="s">
        <v>4756</v>
      </c>
    </row>
    <row r="64" spans="1:31" ht="12.75" customHeight="1" x14ac:dyDescent="0.3">
      <c r="A64" s="21" t="s">
        <v>4723</v>
      </c>
      <c r="B64" s="21" t="s">
        <v>4603</v>
      </c>
      <c r="C64" s="21" t="s">
        <v>217</v>
      </c>
      <c r="D64" s="21" t="s">
        <v>301</v>
      </c>
      <c r="E64" s="21" t="s">
        <v>302</v>
      </c>
      <c r="F64" s="27" t="s">
        <v>79</v>
      </c>
      <c r="G64" s="93">
        <v>-25.5</v>
      </c>
      <c r="H64" s="93">
        <v>128.4</v>
      </c>
      <c r="I64" s="27">
        <v>25</v>
      </c>
      <c r="J64" s="27"/>
      <c r="K64" s="27" t="s">
        <v>482</v>
      </c>
      <c r="L64" s="27" t="s">
        <v>40</v>
      </c>
      <c r="M64" s="27" t="s">
        <v>303</v>
      </c>
      <c r="N64" s="27" t="s">
        <v>242</v>
      </c>
      <c r="O64" s="27" t="s">
        <v>433</v>
      </c>
      <c r="P64" s="27" t="s">
        <v>434</v>
      </c>
      <c r="Q64" s="27" t="s">
        <v>189</v>
      </c>
      <c r="R64" s="27"/>
      <c r="S64" s="27"/>
      <c r="T64" s="27"/>
      <c r="U64" s="27"/>
      <c r="V64" s="27"/>
      <c r="W64" s="27"/>
      <c r="X64" s="27"/>
      <c r="Y64" s="27"/>
      <c r="Z64" s="27"/>
      <c r="AA64" s="27"/>
      <c r="AB64" s="27"/>
      <c r="AC64" s="27"/>
      <c r="AD64" s="29"/>
      <c r="AE64" s="29" t="s">
        <v>573</v>
      </c>
    </row>
    <row r="65" spans="1:31" ht="12.75" customHeight="1" x14ac:dyDescent="0.3">
      <c r="A65" s="21" t="s">
        <v>483</v>
      </c>
      <c r="B65" s="30" t="s">
        <v>4603</v>
      </c>
      <c r="C65" s="21" t="s">
        <v>217</v>
      </c>
      <c r="D65" s="21" t="s">
        <v>301</v>
      </c>
      <c r="E65" s="21" t="s">
        <v>302</v>
      </c>
      <c r="F65" s="27" t="s">
        <v>79</v>
      </c>
      <c r="G65" s="93">
        <v>-26</v>
      </c>
      <c r="H65" s="93">
        <v>129.1</v>
      </c>
      <c r="I65" s="27">
        <v>72</v>
      </c>
      <c r="J65" s="27">
        <v>4.2</v>
      </c>
      <c r="K65" s="27" t="s">
        <v>98</v>
      </c>
      <c r="L65" s="27" t="s">
        <v>40</v>
      </c>
      <c r="M65" s="27" t="s">
        <v>303</v>
      </c>
      <c r="N65" s="27" t="s">
        <v>484</v>
      </c>
      <c r="O65" s="27" t="s">
        <v>63</v>
      </c>
      <c r="P65" s="27"/>
      <c r="Q65" s="27"/>
      <c r="R65" s="27"/>
      <c r="S65" s="27" t="s">
        <v>485</v>
      </c>
      <c r="T65" s="27" t="s">
        <v>214</v>
      </c>
      <c r="U65" s="27"/>
      <c r="V65" s="27" t="s">
        <v>486</v>
      </c>
      <c r="W65" s="27"/>
      <c r="X65" s="27"/>
      <c r="Y65" s="27"/>
      <c r="Z65" s="27"/>
      <c r="AA65" s="27"/>
      <c r="AB65" s="27"/>
      <c r="AC65" s="27"/>
      <c r="AD65" s="29"/>
      <c r="AE65" s="29" t="s">
        <v>455</v>
      </c>
    </row>
    <row r="66" spans="1:31" ht="12.6" customHeight="1" x14ac:dyDescent="0.3">
      <c r="A66" s="21" t="s">
        <v>487</v>
      </c>
      <c r="B66" s="21" t="s">
        <v>4603</v>
      </c>
      <c r="C66" s="21" t="s">
        <v>217</v>
      </c>
      <c r="D66" s="21" t="s">
        <v>228</v>
      </c>
      <c r="E66" s="21" t="s">
        <v>4688</v>
      </c>
      <c r="F66" s="27" t="s">
        <v>79</v>
      </c>
      <c r="G66" s="93">
        <v>-21.4</v>
      </c>
      <c r="H66" s="93">
        <v>116.5</v>
      </c>
      <c r="I66" s="35">
        <v>225</v>
      </c>
      <c r="J66" s="27" t="s">
        <v>488</v>
      </c>
      <c r="K66" s="27" t="s">
        <v>51</v>
      </c>
      <c r="L66" s="27" t="s">
        <v>388</v>
      </c>
      <c r="M66" s="27" t="s">
        <v>489</v>
      </c>
      <c r="N66" s="27" t="s">
        <v>490</v>
      </c>
      <c r="O66" s="27" t="s">
        <v>491</v>
      </c>
      <c r="P66" s="27" t="s">
        <v>332</v>
      </c>
      <c r="Q66" s="27" t="s">
        <v>189</v>
      </c>
      <c r="R66" s="27" t="s">
        <v>333</v>
      </c>
      <c r="S66" s="27"/>
      <c r="T66" s="27"/>
      <c r="U66" s="27"/>
      <c r="V66" s="27"/>
      <c r="W66" s="27" t="s">
        <v>492</v>
      </c>
      <c r="X66" s="27" t="s">
        <v>71</v>
      </c>
      <c r="Y66" s="27" t="s">
        <v>479</v>
      </c>
      <c r="Z66" s="27" t="s">
        <v>102</v>
      </c>
      <c r="AA66" s="27" t="s">
        <v>74</v>
      </c>
      <c r="AB66" s="27" t="s">
        <v>365</v>
      </c>
      <c r="AC66" s="27"/>
      <c r="AD66" s="29" t="s">
        <v>493</v>
      </c>
      <c r="AE66" s="29" t="s">
        <v>4757</v>
      </c>
    </row>
    <row r="67" spans="1:31" ht="12.6" customHeight="1" x14ac:dyDescent="0.3">
      <c r="A67" s="21"/>
      <c r="B67" s="21"/>
      <c r="C67" s="21"/>
      <c r="D67" s="21"/>
      <c r="E67" s="21"/>
      <c r="F67" s="27"/>
      <c r="G67" s="92"/>
      <c r="H67" s="92"/>
      <c r="I67" s="27"/>
      <c r="J67" s="27"/>
      <c r="K67" s="27"/>
      <c r="L67" s="27"/>
      <c r="M67" s="27"/>
      <c r="N67" s="27"/>
      <c r="O67" s="27"/>
      <c r="P67" s="27"/>
      <c r="Q67" s="27"/>
      <c r="R67" s="27"/>
      <c r="S67" s="27"/>
      <c r="T67" s="27"/>
      <c r="U67" s="27"/>
      <c r="V67" s="27"/>
      <c r="W67" s="27" t="s">
        <v>494</v>
      </c>
      <c r="X67" s="27" t="s">
        <v>71</v>
      </c>
      <c r="Y67" s="27" t="s">
        <v>145</v>
      </c>
      <c r="Z67" s="27" t="s">
        <v>146</v>
      </c>
      <c r="AA67" s="27" t="s">
        <v>74</v>
      </c>
      <c r="AB67" s="27" t="s">
        <v>495</v>
      </c>
      <c r="AC67" s="27" t="s">
        <v>496</v>
      </c>
      <c r="AD67" s="29" t="s">
        <v>497</v>
      </c>
      <c r="AE67" s="29" t="s">
        <v>428</v>
      </c>
    </row>
    <row r="68" spans="1:31" ht="12.75" customHeight="1" x14ac:dyDescent="0.3">
      <c r="A68" s="21"/>
      <c r="B68" s="21"/>
      <c r="C68" s="21"/>
      <c r="D68" s="21"/>
      <c r="E68" s="21"/>
      <c r="F68" s="27"/>
      <c r="G68" s="92"/>
      <c r="H68" s="92"/>
      <c r="I68" s="27"/>
      <c r="J68" s="27"/>
      <c r="K68" s="27"/>
      <c r="L68" s="27"/>
      <c r="M68" s="27"/>
      <c r="N68" s="27"/>
      <c r="O68" s="27"/>
      <c r="P68" s="27"/>
      <c r="Q68" s="27"/>
      <c r="R68" s="27"/>
      <c r="S68" s="27"/>
      <c r="T68" s="27"/>
      <c r="U68" s="27"/>
      <c r="V68" s="27"/>
      <c r="W68" s="27" t="s">
        <v>498</v>
      </c>
      <c r="X68" s="27" t="s">
        <v>499</v>
      </c>
      <c r="Y68" s="27" t="s">
        <v>500</v>
      </c>
      <c r="Z68" s="27" t="s">
        <v>310</v>
      </c>
      <c r="AA68" s="27" t="s">
        <v>311</v>
      </c>
      <c r="AB68" s="27" t="s">
        <v>500</v>
      </c>
      <c r="AC68" s="27">
        <v>2.4E-2</v>
      </c>
      <c r="AD68" s="29" t="s">
        <v>501</v>
      </c>
      <c r="AE68" s="29" t="s">
        <v>502</v>
      </c>
    </row>
    <row r="69" spans="1:31" ht="12.75" customHeight="1" x14ac:dyDescent="0.25">
      <c r="A69" s="20" t="s">
        <v>503</v>
      </c>
      <c r="B69" s="20" t="s">
        <v>4603</v>
      </c>
      <c r="C69" s="20" t="s">
        <v>217</v>
      </c>
      <c r="D69" s="21" t="s">
        <v>246</v>
      </c>
      <c r="E69" s="21" t="s">
        <v>247</v>
      </c>
      <c r="F69" s="27" t="s">
        <v>229</v>
      </c>
      <c r="G69" s="93">
        <v>-29</v>
      </c>
      <c r="H69" s="93">
        <v>118.2</v>
      </c>
      <c r="I69" s="27">
        <v>600</v>
      </c>
      <c r="J69" s="27">
        <v>6</v>
      </c>
      <c r="K69" s="27" t="s">
        <v>425</v>
      </c>
      <c r="L69" s="27" t="s">
        <v>95</v>
      </c>
      <c r="M69" s="27" t="s">
        <v>504</v>
      </c>
      <c r="N69" s="27" t="s">
        <v>505</v>
      </c>
      <c r="O69" s="27" t="s">
        <v>84</v>
      </c>
      <c r="P69" s="27" t="s">
        <v>506</v>
      </c>
      <c r="Q69" s="27" t="s">
        <v>189</v>
      </c>
      <c r="R69" s="27"/>
      <c r="S69" s="27" t="s">
        <v>507</v>
      </c>
      <c r="T69" s="27"/>
      <c r="U69" s="27"/>
      <c r="V69" s="27"/>
      <c r="W69" s="27" t="s">
        <v>70</v>
      </c>
      <c r="X69" s="27" t="s">
        <v>144</v>
      </c>
      <c r="Y69" s="27" t="s">
        <v>72</v>
      </c>
      <c r="Z69" s="27" t="s">
        <v>73</v>
      </c>
      <c r="AA69" s="27" t="s">
        <v>74</v>
      </c>
      <c r="AB69" s="27" t="s">
        <v>265</v>
      </c>
      <c r="AC69" s="27"/>
      <c r="AD69" s="29" t="s">
        <v>508</v>
      </c>
      <c r="AE69" s="29" t="s">
        <v>4758</v>
      </c>
    </row>
    <row r="70" spans="1:31" ht="12.75" customHeight="1" x14ac:dyDescent="0.25">
      <c r="A70" s="30" t="s">
        <v>509</v>
      </c>
      <c r="B70" s="20" t="s">
        <v>4603</v>
      </c>
      <c r="C70" s="30" t="s">
        <v>217</v>
      </c>
      <c r="D70" s="21" t="s">
        <v>301</v>
      </c>
      <c r="E70" s="21" t="s">
        <v>302</v>
      </c>
      <c r="F70" s="27" t="s">
        <v>79</v>
      </c>
      <c r="G70" s="93">
        <v>-26.3</v>
      </c>
      <c r="H70" s="93">
        <v>127.8</v>
      </c>
      <c r="I70" s="31" t="s">
        <v>510</v>
      </c>
      <c r="J70" s="31">
        <v>0.5</v>
      </c>
      <c r="K70" s="31" t="s">
        <v>511</v>
      </c>
      <c r="L70" s="27" t="s">
        <v>95</v>
      </c>
      <c r="M70" s="31" t="s">
        <v>512</v>
      </c>
      <c r="N70" s="27" t="s">
        <v>513</v>
      </c>
      <c r="O70" s="27" t="s">
        <v>514</v>
      </c>
      <c r="P70" s="27" t="s">
        <v>515</v>
      </c>
      <c r="Q70" s="27" t="s">
        <v>345</v>
      </c>
      <c r="R70" s="39">
        <v>0.11700000000000001</v>
      </c>
      <c r="S70" s="27" t="s">
        <v>212</v>
      </c>
      <c r="T70" s="27" t="s">
        <v>516</v>
      </c>
      <c r="U70" s="27" t="s">
        <v>517</v>
      </c>
      <c r="V70" s="27" t="s">
        <v>518</v>
      </c>
      <c r="W70" s="27" t="s">
        <v>519</v>
      </c>
      <c r="X70" s="27" t="s">
        <v>71</v>
      </c>
      <c r="Y70" s="27" t="s">
        <v>237</v>
      </c>
      <c r="Z70" s="27" t="s">
        <v>73</v>
      </c>
      <c r="AA70" s="27" t="s">
        <v>74</v>
      </c>
      <c r="AB70" s="27" t="s">
        <v>520</v>
      </c>
      <c r="AC70" s="27">
        <v>392</v>
      </c>
      <c r="AD70" s="29" t="s">
        <v>521</v>
      </c>
      <c r="AE70" s="29" t="s">
        <v>4750</v>
      </c>
    </row>
    <row r="71" spans="1:31" ht="12.75" customHeight="1" x14ac:dyDescent="0.25">
      <c r="A71" s="20" t="s">
        <v>522</v>
      </c>
      <c r="B71" s="20" t="s">
        <v>4603</v>
      </c>
      <c r="C71" s="20" t="s">
        <v>217</v>
      </c>
      <c r="D71" s="21" t="s">
        <v>301</v>
      </c>
      <c r="E71" s="21" t="s">
        <v>302</v>
      </c>
      <c r="F71" s="27" t="s">
        <v>79</v>
      </c>
      <c r="G71" s="93">
        <v>-26.2</v>
      </c>
      <c r="H71" s="93">
        <v>131</v>
      </c>
      <c r="I71" s="27">
        <v>210</v>
      </c>
      <c r="J71" s="27"/>
      <c r="K71" s="27" t="s">
        <v>253</v>
      </c>
      <c r="L71" s="27" t="s">
        <v>95</v>
      </c>
      <c r="M71" s="27" t="s">
        <v>523</v>
      </c>
      <c r="N71" s="27" t="s">
        <v>524</v>
      </c>
      <c r="O71" s="27" t="s">
        <v>84</v>
      </c>
      <c r="P71" s="27"/>
      <c r="Q71" s="27" t="s">
        <v>189</v>
      </c>
      <c r="R71" s="27"/>
      <c r="S71" s="27"/>
      <c r="T71" s="27"/>
      <c r="U71" s="27"/>
      <c r="V71" s="27"/>
      <c r="W71" s="27" t="s">
        <v>70</v>
      </c>
      <c r="X71" s="27" t="s">
        <v>71</v>
      </c>
      <c r="Y71" s="27" t="s">
        <v>72</v>
      </c>
      <c r="Z71" s="27"/>
      <c r="AA71" s="27"/>
      <c r="AB71" s="27"/>
      <c r="AC71" s="27"/>
      <c r="AD71" s="29" t="s">
        <v>525</v>
      </c>
      <c r="AE71" s="29" t="s">
        <v>526</v>
      </c>
    </row>
    <row r="72" spans="1:31" ht="12.75" customHeight="1" x14ac:dyDescent="0.25">
      <c r="A72" s="20" t="s">
        <v>527</v>
      </c>
      <c r="B72" s="21" t="s">
        <v>4603</v>
      </c>
      <c r="C72" s="21" t="s">
        <v>217</v>
      </c>
      <c r="D72" s="21" t="s">
        <v>228</v>
      </c>
      <c r="E72" s="21" t="s">
        <v>4688</v>
      </c>
      <c r="F72" s="27" t="s">
        <v>79</v>
      </c>
      <c r="G72" s="93">
        <v>-21</v>
      </c>
      <c r="H72" s="93">
        <v>117</v>
      </c>
      <c r="I72" s="27">
        <v>2</v>
      </c>
      <c r="J72" s="27"/>
      <c r="K72" s="27" t="s">
        <v>51</v>
      </c>
      <c r="L72" s="27" t="s">
        <v>40</v>
      </c>
      <c r="M72" s="27" t="s">
        <v>298</v>
      </c>
      <c r="N72" s="27" t="s">
        <v>528</v>
      </c>
      <c r="O72" s="27" t="s">
        <v>529</v>
      </c>
      <c r="P72" s="27"/>
      <c r="Q72" s="27" t="s">
        <v>345</v>
      </c>
      <c r="R72" s="27"/>
      <c r="S72" s="27"/>
      <c r="T72" s="27"/>
      <c r="U72" s="27"/>
      <c r="V72" s="27"/>
      <c r="W72" s="27" t="s">
        <v>70</v>
      </c>
      <c r="X72" s="27" t="s">
        <v>71</v>
      </c>
      <c r="Y72" s="27" t="s">
        <v>530</v>
      </c>
      <c r="Z72" s="27" t="s">
        <v>310</v>
      </c>
      <c r="AA72" s="27" t="s">
        <v>311</v>
      </c>
      <c r="AB72" s="27" t="s">
        <v>531</v>
      </c>
      <c r="AC72" s="27"/>
      <c r="AD72" s="29"/>
      <c r="AE72" s="29" t="s">
        <v>532</v>
      </c>
    </row>
    <row r="73" spans="1:31" x14ac:dyDescent="0.25">
      <c r="A73" s="20" t="s">
        <v>533</v>
      </c>
      <c r="B73" s="20" t="s">
        <v>4603</v>
      </c>
      <c r="C73" s="20" t="s">
        <v>217</v>
      </c>
      <c r="D73" s="21" t="s">
        <v>218</v>
      </c>
      <c r="E73" s="21" t="s">
        <v>219</v>
      </c>
      <c r="F73" s="27" t="s">
        <v>220</v>
      </c>
      <c r="G73" s="93">
        <v>-17.149999999999999</v>
      </c>
      <c r="H73" s="93">
        <v>128.05000000000001</v>
      </c>
      <c r="I73" s="27">
        <v>14</v>
      </c>
      <c r="J73" s="27"/>
      <c r="K73" s="27" t="s">
        <v>98</v>
      </c>
      <c r="L73" s="27" t="s">
        <v>40</v>
      </c>
      <c r="M73" s="27" t="s">
        <v>298</v>
      </c>
      <c r="N73" s="27" t="s">
        <v>242</v>
      </c>
      <c r="O73" s="27" t="s">
        <v>534</v>
      </c>
      <c r="P73" s="27"/>
      <c r="Q73" s="27"/>
      <c r="R73" s="27"/>
      <c r="S73" s="27"/>
      <c r="T73" s="27"/>
      <c r="U73" s="27"/>
      <c r="V73" s="27"/>
      <c r="W73" s="27" t="s">
        <v>70</v>
      </c>
      <c r="X73" s="27" t="s">
        <v>71</v>
      </c>
      <c r="Y73" s="27" t="s">
        <v>72</v>
      </c>
      <c r="Z73" s="27" t="s">
        <v>73</v>
      </c>
      <c r="AA73" s="27" t="s">
        <v>74</v>
      </c>
      <c r="AB73" s="27" t="s">
        <v>242</v>
      </c>
      <c r="AC73" s="27"/>
      <c r="AD73" s="29" t="s">
        <v>535</v>
      </c>
      <c r="AE73" s="29" t="s">
        <v>273</v>
      </c>
    </row>
    <row r="74" spans="1:31" x14ac:dyDescent="0.25">
      <c r="A74" s="20" t="s">
        <v>536</v>
      </c>
      <c r="B74" s="20" t="s">
        <v>4603</v>
      </c>
      <c r="C74" s="20" t="s">
        <v>217</v>
      </c>
      <c r="D74" s="21" t="s">
        <v>4694</v>
      </c>
      <c r="E74" s="21"/>
      <c r="F74" s="27" t="s">
        <v>38</v>
      </c>
      <c r="G74" s="93">
        <v>-32</v>
      </c>
      <c r="H74" s="93">
        <v>123.1</v>
      </c>
      <c r="I74" s="27">
        <v>2.9</v>
      </c>
      <c r="J74" s="27">
        <v>0.45</v>
      </c>
      <c r="K74" s="27" t="s">
        <v>51</v>
      </c>
      <c r="L74" s="27" t="s">
        <v>40</v>
      </c>
      <c r="M74" s="27" t="s">
        <v>537</v>
      </c>
      <c r="N74" s="27" t="s">
        <v>538</v>
      </c>
      <c r="O74" s="27" t="s">
        <v>539</v>
      </c>
      <c r="P74" s="27"/>
      <c r="Q74" s="27" t="s">
        <v>345</v>
      </c>
      <c r="R74" s="39">
        <v>8.7999999999999995E-2</v>
      </c>
      <c r="S74" s="27" t="s">
        <v>540</v>
      </c>
      <c r="T74" s="27"/>
      <c r="U74" s="27"/>
      <c r="V74" s="27" t="s">
        <v>541</v>
      </c>
      <c r="W74" s="27" t="s">
        <v>542</v>
      </c>
      <c r="X74" s="27" t="s">
        <v>71</v>
      </c>
      <c r="Y74" s="27" t="s">
        <v>543</v>
      </c>
      <c r="Z74" s="27" t="s">
        <v>73</v>
      </c>
      <c r="AA74" s="27" t="s">
        <v>74</v>
      </c>
      <c r="AB74" s="27" t="s">
        <v>544</v>
      </c>
      <c r="AC74" s="27">
        <v>13.1</v>
      </c>
      <c r="AD74" s="29" t="s">
        <v>545</v>
      </c>
      <c r="AE74" s="29" t="s">
        <v>546</v>
      </c>
    </row>
    <row r="75" spans="1:31" ht="15" customHeight="1" x14ac:dyDescent="0.25">
      <c r="A75" s="20" t="s">
        <v>547</v>
      </c>
      <c r="B75" s="21" t="s">
        <v>4603</v>
      </c>
      <c r="C75" s="21" t="s">
        <v>217</v>
      </c>
      <c r="D75" s="21" t="s">
        <v>228</v>
      </c>
      <c r="E75" s="21" t="s">
        <v>4688</v>
      </c>
      <c r="F75" s="27" t="s">
        <v>79</v>
      </c>
      <c r="G75" s="93">
        <v>-21</v>
      </c>
      <c r="H75" s="93">
        <v>117.45</v>
      </c>
      <c r="I75" s="27">
        <v>5</v>
      </c>
      <c r="J75" s="27">
        <v>0.5</v>
      </c>
      <c r="K75" s="27" t="s">
        <v>51</v>
      </c>
      <c r="L75" s="27" t="s">
        <v>40</v>
      </c>
      <c r="M75" s="27" t="s">
        <v>548</v>
      </c>
      <c r="N75" s="27" t="s">
        <v>549</v>
      </c>
      <c r="O75" s="27" t="s">
        <v>63</v>
      </c>
      <c r="P75" s="27"/>
      <c r="Q75" s="27" t="s">
        <v>189</v>
      </c>
      <c r="R75" s="27"/>
      <c r="S75" s="27"/>
      <c r="T75" s="27"/>
      <c r="U75" s="27"/>
      <c r="V75" s="27"/>
      <c r="W75" s="27"/>
      <c r="X75" s="27"/>
      <c r="Y75" s="27"/>
      <c r="Z75" s="27"/>
      <c r="AA75" s="27"/>
      <c r="AB75" s="27"/>
      <c r="AC75" s="27"/>
      <c r="AD75" s="29"/>
      <c r="AE75" s="29" t="s">
        <v>550</v>
      </c>
    </row>
    <row r="76" spans="1:31" ht="15" customHeight="1" x14ac:dyDescent="0.25">
      <c r="A76" s="21" t="s">
        <v>551</v>
      </c>
      <c r="B76" s="20" t="s">
        <v>4603</v>
      </c>
      <c r="C76" s="21" t="s">
        <v>217</v>
      </c>
      <c r="D76" s="21" t="s">
        <v>218</v>
      </c>
      <c r="E76" s="21" t="s">
        <v>219</v>
      </c>
      <c r="F76" s="27" t="s">
        <v>220</v>
      </c>
      <c r="G76" s="93">
        <v>-17.27</v>
      </c>
      <c r="H76" s="93">
        <v>127.56</v>
      </c>
      <c r="I76" s="27"/>
      <c r="J76" s="27"/>
      <c r="K76" s="27" t="s">
        <v>127</v>
      </c>
      <c r="L76" s="27" t="s">
        <v>40</v>
      </c>
      <c r="M76" s="27" t="s">
        <v>269</v>
      </c>
      <c r="N76" s="27" t="s">
        <v>552</v>
      </c>
      <c r="O76" s="27" t="s">
        <v>222</v>
      </c>
      <c r="P76" s="27"/>
      <c r="Q76" s="27"/>
      <c r="R76" s="27"/>
      <c r="S76" s="27"/>
      <c r="T76" s="27"/>
      <c r="U76" s="27"/>
      <c r="V76" s="27"/>
      <c r="W76" s="27" t="s">
        <v>553</v>
      </c>
      <c r="X76" s="27" t="s">
        <v>71</v>
      </c>
      <c r="Y76" s="27" t="s">
        <v>223</v>
      </c>
      <c r="Z76" s="27" t="s">
        <v>73</v>
      </c>
      <c r="AA76" s="27" t="s">
        <v>74</v>
      </c>
      <c r="AB76" s="27" t="s">
        <v>242</v>
      </c>
      <c r="AC76" s="27"/>
      <c r="AD76" s="29" t="s">
        <v>554</v>
      </c>
      <c r="AE76" s="29" t="s">
        <v>226</v>
      </c>
    </row>
    <row r="77" spans="1:31" ht="15.6" x14ac:dyDescent="0.3">
      <c r="A77" s="21"/>
      <c r="B77" s="21"/>
      <c r="C77" s="21"/>
      <c r="D77" s="21"/>
      <c r="E77" s="21"/>
      <c r="F77" s="27"/>
      <c r="G77" s="93"/>
      <c r="H77" s="93"/>
      <c r="I77" s="27"/>
      <c r="J77" s="27"/>
      <c r="K77" s="27"/>
      <c r="L77" s="27"/>
      <c r="M77" s="27"/>
      <c r="N77" s="27"/>
      <c r="O77" s="27"/>
      <c r="P77" s="27"/>
      <c r="Q77" s="27"/>
      <c r="R77" s="27"/>
      <c r="S77" s="27"/>
      <c r="T77" s="27"/>
      <c r="U77" s="27"/>
      <c r="V77" s="27"/>
      <c r="W77" s="27" t="s">
        <v>555</v>
      </c>
      <c r="X77" s="27" t="s">
        <v>236</v>
      </c>
      <c r="Y77" s="27" t="s">
        <v>359</v>
      </c>
      <c r="Z77" s="27" t="s">
        <v>146</v>
      </c>
      <c r="AA77" s="27" t="s">
        <v>74</v>
      </c>
      <c r="AB77" s="27" t="s">
        <v>147</v>
      </c>
      <c r="AC77" s="27">
        <v>2.5000000000000001E-2</v>
      </c>
      <c r="AD77" s="29" t="s">
        <v>556</v>
      </c>
      <c r="AE77" s="29"/>
    </row>
    <row r="78" spans="1:31" ht="12.75" customHeight="1" x14ac:dyDescent="0.25">
      <c r="A78" s="20" t="s">
        <v>557</v>
      </c>
      <c r="B78" s="20" t="s">
        <v>4603</v>
      </c>
      <c r="C78" s="20" t="s">
        <v>217</v>
      </c>
      <c r="D78" s="21" t="s">
        <v>218</v>
      </c>
      <c r="E78" s="21" t="s">
        <v>219</v>
      </c>
      <c r="F78" s="27" t="s">
        <v>220</v>
      </c>
      <c r="G78" s="93">
        <v>-17.46</v>
      </c>
      <c r="H78" s="93">
        <v>127.5</v>
      </c>
      <c r="I78" s="27">
        <v>28</v>
      </c>
      <c r="J78" s="27">
        <v>1.6</v>
      </c>
      <c r="K78" s="27" t="s">
        <v>127</v>
      </c>
      <c r="L78" s="27" t="s">
        <v>95</v>
      </c>
      <c r="M78" s="27" t="s">
        <v>262</v>
      </c>
      <c r="N78" s="27" t="s">
        <v>558</v>
      </c>
      <c r="O78" s="27" t="s">
        <v>255</v>
      </c>
      <c r="P78" s="27" t="s">
        <v>559</v>
      </c>
      <c r="Q78" s="27" t="s">
        <v>45</v>
      </c>
      <c r="R78" s="27" t="s">
        <v>560</v>
      </c>
      <c r="S78" s="27"/>
      <c r="T78" s="27"/>
      <c r="U78" s="27"/>
      <c r="V78" s="27"/>
      <c r="W78" s="27" t="s">
        <v>557</v>
      </c>
      <c r="X78" s="27" t="s">
        <v>144</v>
      </c>
      <c r="Y78" s="27" t="s">
        <v>145</v>
      </c>
      <c r="Z78" s="27" t="s">
        <v>73</v>
      </c>
      <c r="AA78" s="27" t="s">
        <v>74</v>
      </c>
      <c r="AB78" s="27" t="s">
        <v>561</v>
      </c>
      <c r="AC78" s="27">
        <v>14.3</v>
      </c>
      <c r="AD78" s="29" t="s">
        <v>562</v>
      </c>
      <c r="AE78" s="29" t="s">
        <v>563</v>
      </c>
    </row>
    <row r="79" spans="1:31" ht="12.75" customHeight="1" x14ac:dyDescent="0.25">
      <c r="A79" s="20" t="s">
        <v>564</v>
      </c>
      <c r="B79" s="30" t="s">
        <v>4603</v>
      </c>
      <c r="C79" s="20" t="s">
        <v>217</v>
      </c>
      <c r="D79" s="21" t="s">
        <v>301</v>
      </c>
      <c r="E79" s="21" t="s">
        <v>302</v>
      </c>
      <c r="F79" s="27" t="s">
        <v>79</v>
      </c>
      <c r="G79" s="93">
        <v>-25.8</v>
      </c>
      <c r="H79" s="93">
        <v>128.4</v>
      </c>
      <c r="I79" s="27" t="s">
        <v>565</v>
      </c>
      <c r="J79" s="27">
        <v>3</v>
      </c>
      <c r="K79" s="27" t="s">
        <v>566</v>
      </c>
      <c r="L79" s="27" t="s">
        <v>40</v>
      </c>
      <c r="M79" s="27" t="s">
        <v>303</v>
      </c>
      <c r="N79" s="27" t="s">
        <v>567</v>
      </c>
      <c r="O79" s="27" t="s">
        <v>433</v>
      </c>
      <c r="P79" s="27" t="s">
        <v>568</v>
      </c>
      <c r="Q79" s="27" t="s">
        <v>189</v>
      </c>
      <c r="R79" s="27" t="s">
        <v>569</v>
      </c>
      <c r="S79" s="27" t="s">
        <v>570</v>
      </c>
      <c r="T79" s="27"/>
      <c r="U79" s="27"/>
      <c r="V79" s="27" t="s">
        <v>571</v>
      </c>
      <c r="W79" s="27" t="s">
        <v>70</v>
      </c>
      <c r="X79" s="27" t="s">
        <v>144</v>
      </c>
      <c r="Y79" s="27" t="s">
        <v>72</v>
      </c>
      <c r="Z79" s="27" t="s">
        <v>73</v>
      </c>
      <c r="AA79" s="27" t="s">
        <v>74</v>
      </c>
      <c r="AB79" s="27" t="s">
        <v>111</v>
      </c>
      <c r="AC79" s="27"/>
      <c r="AD79" s="29" t="s">
        <v>572</v>
      </c>
      <c r="AE79" s="29" t="s">
        <v>573</v>
      </c>
    </row>
    <row r="80" spans="1:31" ht="12.75" customHeight="1" x14ac:dyDescent="0.3">
      <c r="A80" s="21" t="s">
        <v>574</v>
      </c>
      <c r="B80" s="21" t="s">
        <v>4603</v>
      </c>
      <c r="C80" s="21" t="s">
        <v>217</v>
      </c>
      <c r="D80" s="21" t="s">
        <v>228</v>
      </c>
      <c r="E80" s="21" t="s">
        <v>4688</v>
      </c>
      <c r="F80" s="27" t="s">
        <v>79</v>
      </c>
      <c r="G80" s="93">
        <v>-21</v>
      </c>
      <c r="H80" s="93">
        <v>116.7</v>
      </c>
      <c r="I80" s="27">
        <v>3.6</v>
      </c>
      <c r="J80" s="27">
        <v>1.2</v>
      </c>
      <c r="K80" s="27" t="s">
        <v>51</v>
      </c>
      <c r="L80" s="27" t="s">
        <v>40</v>
      </c>
      <c r="M80" s="27" t="s">
        <v>298</v>
      </c>
      <c r="N80" s="27" t="s">
        <v>575</v>
      </c>
      <c r="O80" s="27" t="s">
        <v>478</v>
      </c>
      <c r="P80" s="27"/>
      <c r="Q80" s="27" t="s">
        <v>189</v>
      </c>
      <c r="R80" s="38">
        <v>0.115</v>
      </c>
      <c r="S80" s="27"/>
      <c r="T80" s="27"/>
      <c r="U80" s="27"/>
      <c r="V80" s="27"/>
      <c r="W80" s="27" t="s">
        <v>574</v>
      </c>
      <c r="X80" s="27" t="s">
        <v>71</v>
      </c>
      <c r="Y80" s="27" t="s">
        <v>576</v>
      </c>
      <c r="Z80" s="27" t="s">
        <v>102</v>
      </c>
      <c r="AA80" s="27" t="s">
        <v>74</v>
      </c>
      <c r="AB80" s="27" t="s">
        <v>577</v>
      </c>
      <c r="AC80" s="27">
        <v>0.54</v>
      </c>
      <c r="AD80" s="29" t="s">
        <v>578</v>
      </c>
      <c r="AE80" s="29" t="s">
        <v>4759</v>
      </c>
    </row>
    <row r="81" spans="1:31" ht="12.75" customHeight="1" x14ac:dyDescent="0.3">
      <c r="A81" s="21" t="s">
        <v>579</v>
      </c>
      <c r="B81" s="21" t="s">
        <v>4603</v>
      </c>
      <c r="C81" s="21" t="s">
        <v>217</v>
      </c>
      <c r="D81" s="21" t="s">
        <v>228</v>
      </c>
      <c r="E81" s="21" t="s">
        <v>4688</v>
      </c>
      <c r="F81" s="27" t="s">
        <v>79</v>
      </c>
      <c r="G81" s="93">
        <v>-20.9</v>
      </c>
      <c r="H81" s="93">
        <v>116.7</v>
      </c>
      <c r="I81" s="27"/>
      <c r="J81" s="27"/>
      <c r="K81" s="27" t="s">
        <v>94</v>
      </c>
      <c r="L81" s="27" t="s">
        <v>476</v>
      </c>
      <c r="M81" s="27" t="s">
        <v>580</v>
      </c>
      <c r="N81" s="27" t="s">
        <v>581</v>
      </c>
      <c r="O81" s="27" t="s">
        <v>478</v>
      </c>
      <c r="P81" s="27"/>
      <c r="Q81" s="27" t="s">
        <v>320</v>
      </c>
      <c r="R81" s="27"/>
      <c r="S81" s="27"/>
      <c r="T81" s="27"/>
      <c r="U81" s="27"/>
      <c r="V81" s="27"/>
      <c r="W81" s="27" t="s">
        <v>579</v>
      </c>
      <c r="X81" s="27" t="s">
        <v>71</v>
      </c>
      <c r="Y81" s="27" t="s">
        <v>223</v>
      </c>
      <c r="Z81" s="27" t="s">
        <v>102</v>
      </c>
      <c r="AA81" s="27" t="s">
        <v>74</v>
      </c>
      <c r="AB81" s="27" t="s">
        <v>480</v>
      </c>
      <c r="AC81" s="27"/>
      <c r="AD81" s="29"/>
      <c r="AE81" s="29" t="s">
        <v>550</v>
      </c>
    </row>
    <row r="82" spans="1:31" x14ac:dyDescent="0.3">
      <c r="A82" s="21" t="s">
        <v>582</v>
      </c>
      <c r="B82" s="21" t="s">
        <v>4603</v>
      </c>
      <c r="C82" s="21" t="s">
        <v>217</v>
      </c>
      <c r="D82" s="21" t="s">
        <v>218</v>
      </c>
      <c r="E82" s="21" t="s">
        <v>219</v>
      </c>
      <c r="F82" s="27" t="s">
        <v>220</v>
      </c>
      <c r="G82" s="93">
        <v>-16.47</v>
      </c>
      <c r="H82" s="93">
        <v>128.19999999999999</v>
      </c>
      <c r="I82" s="27">
        <v>11</v>
      </c>
      <c r="J82" s="27">
        <v>1</v>
      </c>
      <c r="K82" s="27" t="s">
        <v>51</v>
      </c>
      <c r="L82" s="27" t="s">
        <v>40</v>
      </c>
      <c r="M82" s="27" t="s">
        <v>417</v>
      </c>
      <c r="N82" s="27" t="s">
        <v>583</v>
      </c>
      <c r="O82" s="27" t="s">
        <v>584</v>
      </c>
      <c r="P82" s="27"/>
      <c r="Q82" s="27" t="s">
        <v>45</v>
      </c>
      <c r="R82" s="27" t="s">
        <v>585</v>
      </c>
      <c r="S82" s="27" t="s">
        <v>586</v>
      </c>
      <c r="T82" s="27" t="s">
        <v>587</v>
      </c>
      <c r="U82" s="27" t="s">
        <v>588</v>
      </c>
      <c r="V82" s="27" t="s">
        <v>589</v>
      </c>
      <c r="W82" s="27"/>
      <c r="X82" s="27"/>
      <c r="Y82" s="27"/>
      <c r="Z82" s="27"/>
      <c r="AA82" s="27"/>
      <c r="AB82" s="27"/>
      <c r="AC82" s="27"/>
      <c r="AD82" s="29"/>
      <c r="AE82" s="29" t="s">
        <v>590</v>
      </c>
    </row>
    <row r="83" spans="1:31" x14ac:dyDescent="0.3">
      <c r="A83" s="21" t="s">
        <v>591</v>
      </c>
      <c r="B83" s="30" t="s">
        <v>4603</v>
      </c>
      <c r="C83" s="30" t="s">
        <v>217</v>
      </c>
      <c r="D83" s="21" t="s">
        <v>301</v>
      </c>
      <c r="E83" s="21" t="s">
        <v>302</v>
      </c>
      <c r="F83" s="27" t="s">
        <v>79</v>
      </c>
      <c r="G83" s="93">
        <v>-26.04</v>
      </c>
      <c r="H83" s="93">
        <v>128.02000000000001</v>
      </c>
      <c r="I83" s="27" t="s">
        <v>592</v>
      </c>
      <c r="J83" s="27"/>
      <c r="K83" s="27" t="s">
        <v>51</v>
      </c>
      <c r="L83" s="27" t="s">
        <v>372</v>
      </c>
      <c r="M83" s="27" t="s">
        <v>593</v>
      </c>
      <c r="N83" s="27" t="s">
        <v>274</v>
      </c>
      <c r="O83" s="27" t="s">
        <v>433</v>
      </c>
      <c r="P83" s="27"/>
      <c r="Q83" s="27"/>
      <c r="R83" s="27"/>
      <c r="S83" s="27"/>
      <c r="T83" s="27"/>
      <c r="U83" s="27"/>
      <c r="V83" s="27"/>
      <c r="W83" s="27"/>
      <c r="X83" s="27"/>
      <c r="Y83" s="27"/>
      <c r="Z83" s="27"/>
      <c r="AA83" s="27"/>
      <c r="AB83" s="27"/>
      <c r="AC83" s="27"/>
      <c r="AD83" s="29"/>
      <c r="AE83" s="29" t="s">
        <v>573</v>
      </c>
    </row>
    <row r="84" spans="1:31" x14ac:dyDescent="0.25">
      <c r="A84" s="21" t="s">
        <v>594</v>
      </c>
      <c r="B84" s="20" t="s">
        <v>4603</v>
      </c>
      <c r="C84" s="21" t="s">
        <v>217</v>
      </c>
      <c r="D84" s="21" t="s">
        <v>218</v>
      </c>
      <c r="E84" s="21" t="s">
        <v>219</v>
      </c>
      <c r="F84" s="27" t="s">
        <v>220</v>
      </c>
      <c r="G84" s="93">
        <v>-17.22</v>
      </c>
      <c r="H84" s="93">
        <v>128.04</v>
      </c>
      <c r="I84" s="27">
        <v>2</v>
      </c>
      <c r="J84" s="27"/>
      <c r="K84" s="27" t="s">
        <v>127</v>
      </c>
      <c r="L84" s="27" t="s">
        <v>95</v>
      </c>
      <c r="M84" s="27" t="s">
        <v>269</v>
      </c>
      <c r="N84" s="27" t="s">
        <v>595</v>
      </c>
      <c r="O84" s="27" t="s">
        <v>255</v>
      </c>
      <c r="P84" s="27"/>
      <c r="Q84" s="27"/>
      <c r="R84" s="27"/>
      <c r="S84" s="27"/>
      <c r="T84" s="27"/>
      <c r="U84" s="27"/>
      <c r="V84" s="27"/>
      <c r="W84" s="27" t="s">
        <v>596</v>
      </c>
      <c r="X84" s="27" t="s">
        <v>71</v>
      </c>
      <c r="Y84" s="27" t="s">
        <v>597</v>
      </c>
      <c r="Z84" s="27" t="s">
        <v>102</v>
      </c>
      <c r="AA84" s="27" t="s">
        <v>74</v>
      </c>
      <c r="AB84" s="27" t="s">
        <v>598</v>
      </c>
      <c r="AC84" s="27">
        <v>3.85</v>
      </c>
      <c r="AD84" s="29" t="s">
        <v>599</v>
      </c>
      <c r="AE84" s="29" t="s">
        <v>600</v>
      </c>
    </row>
    <row r="85" spans="1:31" x14ac:dyDescent="0.3">
      <c r="A85" s="21" t="s">
        <v>601</v>
      </c>
      <c r="B85" s="21" t="s">
        <v>4603</v>
      </c>
      <c r="C85" s="21" t="s">
        <v>217</v>
      </c>
      <c r="D85" s="21" t="s">
        <v>228</v>
      </c>
      <c r="E85" s="21" t="s">
        <v>4688</v>
      </c>
      <c r="F85" s="27" t="s">
        <v>79</v>
      </c>
      <c r="G85" s="93">
        <v>-20.9</v>
      </c>
      <c r="H85" s="93">
        <v>117.35</v>
      </c>
      <c r="I85" s="27">
        <v>18</v>
      </c>
      <c r="J85" s="27">
        <v>1</v>
      </c>
      <c r="K85" s="27" t="s">
        <v>602</v>
      </c>
      <c r="L85" s="27" t="s">
        <v>603</v>
      </c>
      <c r="M85" s="27" t="s">
        <v>548</v>
      </c>
      <c r="N85" s="27" t="s">
        <v>604</v>
      </c>
      <c r="O85" s="27" t="s">
        <v>63</v>
      </c>
      <c r="P85" s="27"/>
      <c r="Q85" s="27" t="s">
        <v>189</v>
      </c>
      <c r="R85" s="27"/>
      <c r="S85" s="27"/>
      <c r="T85" s="27"/>
      <c r="U85" s="27"/>
      <c r="V85" s="27"/>
      <c r="W85" s="27" t="s">
        <v>605</v>
      </c>
      <c r="X85" s="27" t="s">
        <v>71</v>
      </c>
      <c r="Y85" s="27" t="s">
        <v>479</v>
      </c>
      <c r="Z85" s="27" t="s">
        <v>310</v>
      </c>
      <c r="AA85" s="27" t="s">
        <v>311</v>
      </c>
      <c r="AB85" s="27" t="s">
        <v>606</v>
      </c>
      <c r="AC85" s="27">
        <v>16</v>
      </c>
      <c r="AD85" s="29" t="s">
        <v>607</v>
      </c>
      <c r="AE85" s="29" t="s">
        <v>300</v>
      </c>
    </row>
    <row r="86" spans="1:31" ht="15.6" x14ac:dyDescent="0.3">
      <c r="A86" s="21"/>
      <c r="B86" s="21"/>
      <c r="C86" s="21"/>
      <c r="D86" s="21"/>
      <c r="E86" s="21"/>
      <c r="F86" s="27"/>
      <c r="G86" s="92"/>
      <c r="H86" s="92"/>
      <c r="I86" s="27"/>
      <c r="J86" s="27"/>
      <c r="K86" s="27"/>
      <c r="L86" s="27"/>
      <c r="M86" s="27"/>
      <c r="N86" s="27"/>
      <c r="O86" s="27"/>
      <c r="P86" s="27"/>
      <c r="Q86" s="27"/>
      <c r="R86" s="27"/>
      <c r="S86" s="27"/>
      <c r="T86" s="27"/>
      <c r="U86" s="27"/>
      <c r="V86" s="27"/>
      <c r="W86" s="27" t="s">
        <v>608</v>
      </c>
      <c r="X86" s="27" t="s">
        <v>236</v>
      </c>
      <c r="Y86" s="27" t="s">
        <v>322</v>
      </c>
      <c r="Z86" s="27" t="s">
        <v>258</v>
      </c>
      <c r="AA86" s="27" t="s">
        <v>74</v>
      </c>
      <c r="AB86" s="27" t="s">
        <v>242</v>
      </c>
      <c r="AC86" s="27">
        <v>117</v>
      </c>
      <c r="AD86" s="29" t="s">
        <v>609</v>
      </c>
      <c r="AE86" s="29"/>
    </row>
    <row r="87" spans="1:31" ht="15.6" x14ac:dyDescent="0.3">
      <c r="A87" s="21"/>
      <c r="B87" s="21"/>
      <c r="C87" s="21"/>
      <c r="D87" s="21"/>
      <c r="E87" s="21"/>
      <c r="F87" s="27"/>
      <c r="G87" s="92"/>
      <c r="H87" s="92"/>
      <c r="I87" s="27"/>
      <c r="J87" s="27"/>
      <c r="K87" s="27"/>
      <c r="L87" s="27"/>
      <c r="M87" s="27"/>
      <c r="N87" s="27"/>
      <c r="O87" s="27"/>
      <c r="P87" s="27"/>
      <c r="Q87" s="27"/>
      <c r="R87" s="27"/>
      <c r="S87" s="27"/>
      <c r="T87" s="27"/>
      <c r="U87" s="27"/>
      <c r="V87" s="27"/>
      <c r="W87" s="27" t="s">
        <v>610</v>
      </c>
      <c r="X87" s="27" t="s">
        <v>236</v>
      </c>
      <c r="Y87" s="27" t="s">
        <v>322</v>
      </c>
      <c r="Z87" s="27" t="s">
        <v>258</v>
      </c>
      <c r="AA87" s="27" t="s">
        <v>74</v>
      </c>
      <c r="AB87" s="27" t="s">
        <v>242</v>
      </c>
      <c r="AC87" s="27">
        <v>40.799999999999997</v>
      </c>
      <c r="AD87" s="29" t="s">
        <v>611</v>
      </c>
      <c r="AE87" s="29"/>
    </row>
    <row r="88" spans="1:31" x14ac:dyDescent="0.3">
      <c r="A88" s="21" t="s">
        <v>612</v>
      </c>
      <c r="B88" s="21" t="s">
        <v>4603</v>
      </c>
      <c r="C88" s="21" t="s">
        <v>217</v>
      </c>
      <c r="D88" s="21" t="s">
        <v>283</v>
      </c>
      <c r="E88" s="21"/>
      <c r="F88" s="27" t="s">
        <v>4692</v>
      </c>
      <c r="G88" s="93">
        <v>-27.7</v>
      </c>
      <c r="H88" s="93">
        <v>152.32</v>
      </c>
      <c r="I88" s="27">
        <v>4</v>
      </c>
      <c r="J88" s="27">
        <v>0.5</v>
      </c>
      <c r="K88" s="27" t="s">
        <v>51</v>
      </c>
      <c r="L88" s="27" t="s">
        <v>613</v>
      </c>
      <c r="M88" s="27" t="s">
        <v>614</v>
      </c>
      <c r="N88" s="27" t="s">
        <v>615</v>
      </c>
      <c r="O88" s="27" t="s">
        <v>478</v>
      </c>
      <c r="P88" s="27"/>
      <c r="Q88" s="27" t="s">
        <v>345</v>
      </c>
      <c r="R88" s="27" t="s">
        <v>616</v>
      </c>
      <c r="S88" s="27"/>
      <c r="T88" s="27"/>
      <c r="U88" s="27"/>
      <c r="V88" s="27"/>
      <c r="W88" s="27"/>
      <c r="X88" s="27"/>
      <c r="Y88" s="27"/>
      <c r="Z88" s="27"/>
      <c r="AA88" s="27"/>
      <c r="AB88" s="27"/>
      <c r="AC88" s="27"/>
      <c r="AD88" s="29"/>
      <c r="AE88" s="29" t="s">
        <v>617</v>
      </c>
    </row>
    <row r="89" spans="1:31" ht="12.75" customHeight="1" x14ac:dyDescent="0.25">
      <c r="A89" s="21" t="s">
        <v>618</v>
      </c>
      <c r="B89" s="20" t="s">
        <v>4603</v>
      </c>
      <c r="C89" s="21" t="s">
        <v>217</v>
      </c>
      <c r="D89" s="21" t="s">
        <v>218</v>
      </c>
      <c r="E89" s="21" t="s">
        <v>219</v>
      </c>
      <c r="F89" s="27" t="s">
        <v>220</v>
      </c>
      <c r="G89" s="93">
        <v>-17.46</v>
      </c>
      <c r="H89" s="93">
        <v>127.35</v>
      </c>
      <c r="I89" s="27">
        <v>78</v>
      </c>
      <c r="J89" s="27">
        <v>2</v>
      </c>
      <c r="K89" s="27" t="s">
        <v>619</v>
      </c>
      <c r="L89" s="27" t="s">
        <v>95</v>
      </c>
      <c r="M89" s="27" t="s">
        <v>620</v>
      </c>
      <c r="N89" s="27" t="s">
        <v>621</v>
      </c>
      <c r="O89" s="27" t="s">
        <v>255</v>
      </c>
      <c r="P89" s="27"/>
      <c r="Q89" s="27" t="s">
        <v>189</v>
      </c>
      <c r="R89" s="27"/>
      <c r="S89" s="27"/>
      <c r="T89" s="27"/>
      <c r="U89" s="27"/>
      <c r="V89" s="27"/>
      <c r="W89" s="27" t="s">
        <v>618</v>
      </c>
      <c r="X89" s="27" t="s">
        <v>144</v>
      </c>
      <c r="Y89" s="27" t="s">
        <v>72</v>
      </c>
      <c r="Z89" s="27" t="s">
        <v>73</v>
      </c>
      <c r="AA89" s="27" t="s">
        <v>74</v>
      </c>
      <c r="AB89" s="27" t="s">
        <v>265</v>
      </c>
      <c r="AC89" s="27"/>
      <c r="AD89" s="29" t="s">
        <v>622</v>
      </c>
      <c r="AE89" s="29" t="s">
        <v>4760</v>
      </c>
    </row>
    <row r="90" spans="1:31" ht="12.6" customHeight="1" x14ac:dyDescent="0.25">
      <c r="A90" s="20" t="s">
        <v>623</v>
      </c>
      <c r="B90" s="20" t="s">
        <v>4603</v>
      </c>
      <c r="C90" s="20" t="s">
        <v>217</v>
      </c>
      <c r="D90" s="21" t="s">
        <v>218</v>
      </c>
      <c r="E90" s="21" t="s">
        <v>219</v>
      </c>
      <c r="F90" s="27" t="s">
        <v>220</v>
      </c>
      <c r="G90" s="93">
        <v>-17.32</v>
      </c>
      <c r="H90" s="93">
        <v>127.35</v>
      </c>
      <c r="I90" s="27">
        <v>240</v>
      </c>
      <c r="J90" s="27"/>
      <c r="K90" s="27"/>
      <c r="L90" s="27" t="s">
        <v>95</v>
      </c>
      <c r="M90" s="27" t="s">
        <v>624</v>
      </c>
      <c r="N90" s="27" t="s">
        <v>625</v>
      </c>
      <c r="O90" s="27" t="s">
        <v>534</v>
      </c>
      <c r="P90" s="27"/>
      <c r="Q90" s="27" t="s">
        <v>189</v>
      </c>
      <c r="R90" s="27" t="s">
        <v>163</v>
      </c>
      <c r="S90" s="27"/>
      <c r="T90" s="27"/>
      <c r="U90" s="27"/>
      <c r="V90" s="27"/>
      <c r="W90" s="27"/>
      <c r="X90" s="27"/>
      <c r="Y90" s="27"/>
      <c r="Z90" s="27"/>
      <c r="AA90" s="27"/>
      <c r="AB90" s="27"/>
      <c r="AC90" s="27"/>
      <c r="AD90" s="29"/>
      <c r="AE90" s="29" t="s">
        <v>626</v>
      </c>
    </row>
    <row r="91" spans="1:31" x14ac:dyDescent="0.3">
      <c r="A91" s="30" t="s">
        <v>627</v>
      </c>
      <c r="B91" s="30" t="s">
        <v>4603</v>
      </c>
      <c r="C91" s="21" t="s">
        <v>217</v>
      </c>
      <c r="D91" s="21" t="s">
        <v>301</v>
      </c>
      <c r="E91" s="21" t="s">
        <v>302</v>
      </c>
      <c r="F91" s="27" t="s">
        <v>79</v>
      </c>
      <c r="G91" s="92">
        <v>-25.9</v>
      </c>
      <c r="H91" s="93">
        <v>129.1</v>
      </c>
      <c r="I91" s="31">
        <v>12</v>
      </c>
      <c r="J91" s="31">
        <v>6</v>
      </c>
      <c r="K91" s="31"/>
      <c r="L91" s="27" t="s">
        <v>40</v>
      </c>
      <c r="M91" s="27" t="s">
        <v>303</v>
      </c>
      <c r="N91" s="27" t="s">
        <v>628</v>
      </c>
      <c r="O91" s="27" t="s">
        <v>63</v>
      </c>
      <c r="P91" s="27"/>
      <c r="Q91" s="27"/>
      <c r="R91" s="27"/>
      <c r="S91" s="27"/>
      <c r="T91" s="27"/>
      <c r="U91" s="27"/>
      <c r="V91" s="27"/>
      <c r="W91" s="27"/>
      <c r="X91" s="27"/>
      <c r="Y91" s="27"/>
      <c r="Z91" s="27"/>
      <c r="AA91" s="27"/>
      <c r="AB91" s="27"/>
      <c r="AC91" s="27"/>
      <c r="AD91" s="29"/>
      <c r="AE91" s="29" t="s">
        <v>455</v>
      </c>
    </row>
    <row r="92" spans="1:31" x14ac:dyDescent="0.25">
      <c r="A92" s="20" t="s">
        <v>629</v>
      </c>
      <c r="B92" s="30" t="s">
        <v>4603</v>
      </c>
      <c r="C92" s="20" t="s">
        <v>217</v>
      </c>
      <c r="D92" s="21" t="s">
        <v>301</v>
      </c>
      <c r="E92" s="21" t="s">
        <v>302</v>
      </c>
      <c r="F92" s="27" t="s">
        <v>79</v>
      </c>
      <c r="G92" s="93">
        <v>-26.3</v>
      </c>
      <c r="H92" s="93">
        <v>128.85</v>
      </c>
      <c r="I92" s="27">
        <f>5*2</f>
        <v>10</v>
      </c>
      <c r="J92" s="27">
        <v>2</v>
      </c>
      <c r="K92" s="27" t="s">
        <v>94</v>
      </c>
      <c r="L92" s="27" t="s">
        <v>40</v>
      </c>
      <c r="M92" s="27" t="s">
        <v>303</v>
      </c>
      <c r="N92" s="27" t="s">
        <v>630</v>
      </c>
      <c r="O92" s="27" t="s">
        <v>433</v>
      </c>
      <c r="P92" s="27"/>
      <c r="Q92" s="27" t="s">
        <v>189</v>
      </c>
      <c r="R92" s="27" t="s">
        <v>569</v>
      </c>
      <c r="S92" s="27" t="s">
        <v>368</v>
      </c>
      <c r="T92" s="27"/>
      <c r="U92" s="27"/>
      <c r="V92" s="27"/>
      <c r="W92" s="27"/>
      <c r="X92" s="27"/>
      <c r="Y92" s="27"/>
      <c r="Z92" s="27"/>
      <c r="AA92" s="27"/>
      <c r="AB92" s="27"/>
      <c r="AC92" s="27"/>
      <c r="AD92" s="29"/>
      <c r="AE92" s="29" t="s">
        <v>4683</v>
      </c>
    </row>
    <row r="93" spans="1:31" x14ac:dyDescent="0.25">
      <c r="A93" s="20" t="s">
        <v>631</v>
      </c>
      <c r="B93" s="20" t="s">
        <v>4603</v>
      </c>
      <c r="C93" s="20" t="s">
        <v>217</v>
      </c>
      <c r="D93" s="21" t="s">
        <v>283</v>
      </c>
      <c r="E93" s="21"/>
      <c r="F93" s="27" t="s">
        <v>4692</v>
      </c>
      <c r="G93" s="93">
        <v>-25.1</v>
      </c>
      <c r="H93" s="93">
        <v>151</v>
      </c>
      <c r="I93" s="27">
        <v>28</v>
      </c>
      <c r="J93" s="36" t="s">
        <v>632</v>
      </c>
      <c r="K93" s="36" t="s">
        <v>285</v>
      </c>
      <c r="L93" s="27" t="s">
        <v>95</v>
      </c>
      <c r="M93" s="27" t="s">
        <v>633</v>
      </c>
      <c r="N93" s="27" t="s">
        <v>634</v>
      </c>
      <c r="O93" s="27" t="s">
        <v>635</v>
      </c>
      <c r="P93" s="27" t="s">
        <v>636</v>
      </c>
      <c r="Q93" s="27" t="s">
        <v>189</v>
      </c>
      <c r="R93" s="27"/>
      <c r="S93" s="27" t="s">
        <v>637</v>
      </c>
      <c r="T93" s="27" t="s">
        <v>638</v>
      </c>
      <c r="U93" s="27" t="s">
        <v>639</v>
      </c>
      <c r="V93" s="27" t="s">
        <v>640</v>
      </c>
      <c r="W93" s="27"/>
      <c r="X93" s="27"/>
      <c r="Y93" s="27"/>
      <c r="Z93" s="27"/>
      <c r="AA93" s="27"/>
      <c r="AB93" s="27"/>
      <c r="AC93" s="27"/>
      <c r="AD93" s="29"/>
      <c r="AE93" s="29" t="s">
        <v>641</v>
      </c>
    </row>
    <row r="94" spans="1:31" x14ac:dyDescent="0.25">
      <c r="A94" s="21" t="s">
        <v>642</v>
      </c>
      <c r="B94" s="20" t="s">
        <v>4603</v>
      </c>
      <c r="C94" s="21" t="s">
        <v>217</v>
      </c>
      <c r="D94" s="21" t="s">
        <v>218</v>
      </c>
      <c r="E94" s="21" t="s">
        <v>219</v>
      </c>
      <c r="F94" s="27" t="s">
        <v>220</v>
      </c>
      <c r="G94" s="93">
        <v>-17.52</v>
      </c>
      <c r="H94" s="93">
        <v>127.38</v>
      </c>
      <c r="I94" s="27">
        <v>0.16</v>
      </c>
      <c r="J94" s="27">
        <v>0.1</v>
      </c>
      <c r="K94" s="27" t="s">
        <v>185</v>
      </c>
      <c r="L94" s="27" t="s">
        <v>40</v>
      </c>
      <c r="M94" s="27" t="s">
        <v>262</v>
      </c>
      <c r="N94" s="27" t="s">
        <v>643</v>
      </c>
      <c r="O94" s="27" t="s">
        <v>255</v>
      </c>
      <c r="P94" s="27"/>
      <c r="Q94" s="27"/>
      <c r="R94" s="27"/>
      <c r="S94" s="27"/>
      <c r="T94" s="27"/>
      <c r="U94" s="27"/>
      <c r="V94" s="27"/>
      <c r="W94" s="27" t="s">
        <v>642</v>
      </c>
      <c r="X94" s="27" t="s">
        <v>71</v>
      </c>
      <c r="Y94" s="27" t="s">
        <v>223</v>
      </c>
      <c r="Z94" s="27" t="s">
        <v>102</v>
      </c>
      <c r="AA94" s="27" t="s">
        <v>74</v>
      </c>
      <c r="AB94" s="27" t="s">
        <v>480</v>
      </c>
      <c r="AC94" s="27"/>
      <c r="AD94" s="29" t="s">
        <v>644</v>
      </c>
      <c r="AE94" s="29" t="s">
        <v>244</v>
      </c>
    </row>
    <row r="95" spans="1:31" x14ac:dyDescent="0.25">
      <c r="A95" s="21" t="s">
        <v>645</v>
      </c>
      <c r="B95" s="20" t="s">
        <v>4603</v>
      </c>
      <c r="C95" s="21" t="s">
        <v>217</v>
      </c>
      <c r="D95" s="21" t="s">
        <v>218</v>
      </c>
      <c r="E95" s="21" t="s">
        <v>219</v>
      </c>
      <c r="F95" s="27" t="s">
        <v>220</v>
      </c>
      <c r="G95" s="93">
        <v>-17.37</v>
      </c>
      <c r="H95" s="93">
        <v>127.41</v>
      </c>
      <c r="I95" s="27">
        <v>20</v>
      </c>
      <c r="J95" s="27">
        <v>1.3</v>
      </c>
      <c r="K95" s="27" t="s">
        <v>127</v>
      </c>
      <c r="L95" s="27" t="s">
        <v>40</v>
      </c>
      <c r="M95" s="27" t="s">
        <v>620</v>
      </c>
      <c r="N95" s="27" t="s">
        <v>646</v>
      </c>
      <c r="O95" s="27" t="s">
        <v>647</v>
      </c>
      <c r="P95" s="27"/>
      <c r="Q95" s="27"/>
      <c r="R95" s="27"/>
      <c r="S95" s="27"/>
      <c r="T95" s="27"/>
      <c r="U95" s="27"/>
      <c r="V95" s="27"/>
      <c r="W95" s="27" t="s">
        <v>645</v>
      </c>
      <c r="X95" s="27" t="s">
        <v>144</v>
      </c>
      <c r="Y95" s="27" t="s">
        <v>72</v>
      </c>
      <c r="Z95" s="27" t="s">
        <v>146</v>
      </c>
      <c r="AA95" s="27" t="s">
        <v>74</v>
      </c>
      <c r="AB95" s="27" t="s">
        <v>265</v>
      </c>
      <c r="AC95" s="27"/>
      <c r="AD95" s="29" t="s">
        <v>648</v>
      </c>
      <c r="AE95" s="29" t="s">
        <v>244</v>
      </c>
    </row>
    <row r="96" spans="1:31" ht="12.75" customHeight="1" x14ac:dyDescent="0.25">
      <c r="A96" s="30" t="s">
        <v>649</v>
      </c>
      <c r="B96" s="20" t="s">
        <v>4603</v>
      </c>
      <c r="C96" s="30" t="s">
        <v>217</v>
      </c>
      <c r="D96" s="21" t="s">
        <v>246</v>
      </c>
      <c r="E96" s="21" t="s">
        <v>247</v>
      </c>
      <c r="F96" s="31" t="s">
        <v>650</v>
      </c>
      <c r="G96" s="93">
        <v>-28.1</v>
      </c>
      <c r="H96" s="93">
        <v>118.3</v>
      </c>
      <c r="I96" s="32">
        <v>2500</v>
      </c>
      <c r="J96" s="31">
        <v>11</v>
      </c>
      <c r="K96" s="31" t="s">
        <v>51</v>
      </c>
      <c r="L96" s="27" t="s">
        <v>95</v>
      </c>
      <c r="M96" s="31" t="s">
        <v>651</v>
      </c>
      <c r="N96" s="27" t="s">
        <v>652</v>
      </c>
      <c r="O96" s="27" t="s">
        <v>63</v>
      </c>
      <c r="P96" s="27"/>
      <c r="Q96" s="27" t="s">
        <v>45</v>
      </c>
      <c r="R96" s="27"/>
      <c r="S96" s="27" t="s">
        <v>653</v>
      </c>
      <c r="T96" s="27"/>
      <c r="U96" s="27"/>
      <c r="V96" s="27" t="s">
        <v>654</v>
      </c>
      <c r="W96" s="27" t="s">
        <v>649</v>
      </c>
      <c r="X96" s="27" t="s">
        <v>236</v>
      </c>
      <c r="Y96" s="27" t="s">
        <v>257</v>
      </c>
      <c r="Z96" s="27" t="s">
        <v>146</v>
      </c>
      <c r="AA96" s="27" t="s">
        <v>74</v>
      </c>
      <c r="AB96" s="27" t="s">
        <v>147</v>
      </c>
      <c r="AC96" s="27">
        <v>210</v>
      </c>
      <c r="AD96" s="29" t="s">
        <v>655</v>
      </c>
      <c r="AE96" s="29" t="s">
        <v>4761</v>
      </c>
    </row>
    <row r="97" spans="1:31" x14ac:dyDescent="0.3">
      <c r="A97" s="21" t="s">
        <v>656</v>
      </c>
      <c r="B97" s="30" t="s">
        <v>4603</v>
      </c>
      <c r="C97" s="30" t="s">
        <v>217</v>
      </c>
      <c r="D97" s="21" t="s">
        <v>301</v>
      </c>
      <c r="E97" s="21" t="s">
        <v>302</v>
      </c>
      <c r="F97" s="27" t="s">
        <v>79</v>
      </c>
      <c r="G97" s="93">
        <v>-26</v>
      </c>
      <c r="H97" s="93">
        <v>128.94999999999999</v>
      </c>
      <c r="I97" s="27">
        <f>12*3</f>
        <v>36</v>
      </c>
      <c r="J97" s="27" t="s">
        <v>657</v>
      </c>
      <c r="K97" s="27" t="s">
        <v>253</v>
      </c>
      <c r="L97" s="27" t="s">
        <v>40</v>
      </c>
      <c r="M97" s="27" t="s">
        <v>303</v>
      </c>
      <c r="N97" s="27" t="s">
        <v>658</v>
      </c>
      <c r="O97" s="27" t="s">
        <v>433</v>
      </c>
      <c r="P97" s="27" t="s">
        <v>568</v>
      </c>
      <c r="Q97" s="27" t="s">
        <v>189</v>
      </c>
      <c r="R97" s="27" t="s">
        <v>569</v>
      </c>
      <c r="S97" s="27" t="s">
        <v>659</v>
      </c>
      <c r="T97" s="27"/>
      <c r="U97" s="27"/>
      <c r="V97" s="27" t="s">
        <v>660</v>
      </c>
      <c r="W97" s="27" t="s">
        <v>661</v>
      </c>
      <c r="X97" s="27" t="s">
        <v>144</v>
      </c>
      <c r="Y97" s="27" t="s">
        <v>145</v>
      </c>
      <c r="Z97" s="27" t="s">
        <v>73</v>
      </c>
      <c r="AA97" s="27" t="s">
        <v>74</v>
      </c>
      <c r="AB97" s="27" t="s">
        <v>662</v>
      </c>
      <c r="AC97" s="27"/>
      <c r="AD97" s="29" t="s">
        <v>663</v>
      </c>
      <c r="AE97" s="29" t="s">
        <v>4684</v>
      </c>
    </row>
    <row r="98" spans="1:31" ht="12" customHeight="1" x14ac:dyDescent="0.3">
      <c r="A98" s="21"/>
      <c r="B98" s="21"/>
      <c r="C98" s="30"/>
      <c r="D98" s="21"/>
      <c r="E98" s="21"/>
      <c r="F98" s="27"/>
      <c r="G98" s="93"/>
      <c r="H98" s="93"/>
      <c r="I98" s="27"/>
      <c r="J98" s="27"/>
      <c r="K98" s="27"/>
      <c r="L98" s="27"/>
      <c r="M98" s="27"/>
      <c r="N98" s="27"/>
      <c r="O98" s="27"/>
      <c r="P98" s="27"/>
      <c r="Q98" s="27"/>
      <c r="R98" s="27"/>
      <c r="S98" s="27"/>
      <c r="T98" s="27"/>
      <c r="U98" s="27"/>
      <c r="V98" s="27"/>
      <c r="W98" s="27" t="s">
        <v>661</v>
      </c>
      <c r="X98" s="27" t="s">
        <v>664</v>
      </c>
      <c r="Y98" s="27" t="s">
        <v>665</v>
      </c>
      <c r="Z98" s="27" t="s">
        <v>310</v>
      </c>
      <c r="AA98" s="27" t="s">
        <v>311</v>
      </c>
      <c r="AB98" s="27" t="s">
        <v>666</v>
      </c>
      <c r="AC98" s="27">
        <v>168</v>
      </c>
      <c r="AD98" s="29" t="s">
        <v>667</v>
      </c>
      <c r="AE98" s="29"/>
    </row>
    <row r="99" spans="1:31" x14ac:dyDescent="0.25">
      <c r="A99" s="21" t="s">
        <v>668</v>
      </c>
      <c r="B99" s="20" t="s">
        <v>4603</v>
      </c>
      <c r="C99" s="30" t="s">
        <v>217</v>
      </c>
      <c r="D99" s="21" t="s">
        <v>246</v>
      </c>
      <c r="E99" s="21" t="s">
        <v>4876</v>
      </c>
      <c r="F99" s="27" t="s">
        <v>79</v>
      </c>
      <c r="G99" s="93">
        <v>-26.59</v>
      </c>
      <c r="H99" s="93">
        <v>117.56</v>
      </c>
      <c r="I99" s="27"/>
      <c r="J99" s="27">
        <v>2</v>
      </c>
      <c r="K99" s="27" t="s">
        <v>127</v>
      </c>
      <c r="L99" s="27" t="s">
        <v>95</v>
      </c>
      <c r="M99" s="27" t="s">
        <v>669</v>
      </c>
      <c r="N99" s="27" t="s">
        <v>670</v>
      </c>
      <c r="O99" s="27" t="s">
        <v>671</v>
      </c>
      <c r="P99" s="27"/>
      <c r="Q99" s="27" t="s">
        <v>45</v>
      </c>
      <c r="R99" s="27"/>
      <c r="S99" s="27"/>
      <c r="T99" s="27"/>
      <c r="U99" s="27"/>
      <c r="V99" s="27"/>
      <c r="W99" s="27"/>
      <c r="X99" s="27"/>
      <c r="Y99" s="27"/>
      <c r="Z99" s="27"/>
      <c r="AA99" s="27"/>
      <c r="AB99" s="27"/>
      <c r="AC99" s="27"/>
      <c r="AD99" s="29"/>
      <c r="AE99" s="29" t="s">
        <v>251</v>
      </c>
    </row>
    <row r="100" spans="1:31" ht="15.6" x14ac:dyDescent="0.3">
      <c r="A100" s="21" t="s">
        <v>672</v>
      </c>
      <c r="B100" s="30" t="s">
        <v>4603</v>
      </c>
      <c r="C100" s="21" t="s">
        <v>217</v>
      </c>
      <c r="D100" s="21" t="s">
        <v>246</v>
      </c>
      <c r="E100" s="21" t="s">
        <v>247</v>
      </c>
      <c r="F100" s="27" t="s">
        <v>79</v>
      </c>
      <c r="G100" s="93">
        <v>-28.75</v>
      </c>
      <c r="H100" s="93">
        <v>118.75</v>
      </c>
      <c r="I100" s="27">
        <v>500</v>
      </c>
      <c r="J100" s="27">
        <v>4</v>
      </c>
      <c r="K100" s="27" t="s">
        <v>425</v>
      </c>
      <c r="L100" s="27" t="s">
        <v>95</v>
      </c>
      <c r="M100" s="27" t="s">
        <v>673</v>
      </c>
      <c r="N100" s="27" t="s">
        <v>674</v>
      </c>
      <c r="O100" s="27" t="s">
        <v>63</v>
      </c>
      <c r="P100" s="27"/>
      <c r="Q100" s="27" t="s">
        <v>189</v>
      </c>
      <c r="R100" s="27"/>
      <c r="S100" s="27"/>
      <c r="T100" s="27"/>
      <c r="U100" s="27"/>
      <c r="V100" s="27"/>
      <c r="W100" s="27" t="s">
        <v>675</v>
      </c>
      <c r="X100" s="27" t="s">
        <v>236</v>
      </c>
      <c r="Y100" s="27" t="s">
        <v>257</v>
      </c>
      <c r="Z100" s="27" t="s">
        <v>258</v>
      </c>
      <c r="AA100" s="27" t="s">
        <v>74</v>
      </c>
      <c r="AB100" s="27" t="s">
        <v>147</v>
      </c>
      <c r="AC100" s="27">
        <v>185</v>
      </c>
      <c r="AD100" s="29" t="s">
        <v>676</v>
      </c>
      <c r="AE100" s="29" t="s">
        <v>677</v>
      </c>
    </row>
    <row r="101" spans="1:31" ht="12.75" customHeight="1" x14ac:dyDescent="0.3">
      <c r="A101" s="21" t="s">
        <v>678</v>
      </c>
      <c r="B101" s="30" t="s">
        <v>4603</v>
      </c>
      <c r="C101" s="21" t="s">
        <v>679</v>
      </c>
      <c r="D101" s="21" t="s">
        <v>680</v>
      </c>
      <c r="E101" s="21"/>
      <c r="F101" s="27" t="s">
        <v>38</v>
      </c>
      <c r="G101" s="93">
        <v>9.3000000000000007</v>
      </c>
      <c r="H101" s="93">
        <v>1.2</v>
      </c>
      <c r="I101" s="27">
        <v>1250</v>
      </c>
      <c r="J101" s="27">
        <v>12</v>
      </c>
      <c r="K101" s="27" t="s">
        <v>185</v>
      </c>
      <c r="L101" s="27" t="s">
        <v>388</v>
      </c>
      <c r="M101" s="27" t="s">
        <v>681</v>
      </c>
      <c r="N101" s="27" t="s">
        <v>682</v>
      </c>
      <c r="O101" s="27" t="s">
        <v>514</v>
      </c>
      <c r="P101" s="27" t="s">
        <v>233</v>
      </c>
      <c r="Q101" s="27" t="s">
        <v>345</v>
      </c>
      <c r="R101" s="27"/>
      <c r="S101" s="27"/>
      <c r="T101" s="27"/>
      <c r="U101" s="27"/>
      <c r="V101" s="27"/>
      <c r="W101" s="27"/>
      <c r="X101" s="27"/>
      <c r="Y101" s="27"/>
      <c r="Z101" s="27"/>
      <c r="AA101" s="27"/>
      <c r="AB101" s="27"/>
      <c r="AC101" s="27"/>
      <c r="AD101" s="29"/>
      <c r="AE101" s="29" t="s">
        <v>683</v>
      </c>
    </row>
    <row r="102" spans="1:31" ht="12.75" customHeight="1" x14ac:dyDescent="0.25">
      <c r="A102" s="20" t="s">
        <v>684</v>
      </c>
      <c r="B102" s="30" t="s">
        <v>4603</v>
      </c>
      <c r="C102" s="20" t="s">
        <v>685</v>
      </c>
      <c r="D102" s="21" t="s">
        <v>686</v>
      </c>
      <c r="E102" s="21" t="s">
        <v>687</v>
      </c>
      <c r="F102" s="27" t="s">
        <v>220</v>
      </c>
      <c r="G102" s="93">
        <v>-14</v>
      </c>
      <c r="H102" s="93">
        <v>-61</v>
      </c>
      <c r="I102" s="34">
        <v>720</v>
      </c>
      <c r="J102" s="27">
        <v>4.5999999999999996</v>
      </c>
      <c r="K102" s="27" t="s">
        <v>688</v>
      </c>
      <c r="L102" s="27" t="s">
        <v>95</v>
      </c>
      <c r="M102" s="27" t="s">
        <v>689</v>
      </c>
      <c r="N102" s="27" t="s">
        <v>690</v>
      </c>
      <c r="O102" s="27" t="s">
        <v>691</v>
      </c>
      <c r="P102" s="27" t="s">
        <v>692</v>
      </c>
      <c r="Q102" s="27" t="s">
        <v>345</v>
      </c>
      <c r="R102" s="27" t="s">
        <v>693</v>
      </c>
      <c r="S102" s="27" t="s">
        <v>694</v>
      </c>
      <c r="T102" s="27"/>
      <c r="U102" s="27"/>
      <c r="V102" s="27"/>
      <c r="W102" s="27" t="s">
        <v>70</v>
      </c>
      <c r="X102" s="27" t="s">
        <v>144</v>
      </c>
      <c r="Y102" s="27" t="s">
        <v>145</v>
      </c>
      <c r="Z102" s="27" t="s">
        <v>146</v>
      </c>
      <c r="AA102" s="27" t="s">
        <v>74</v>
      </c>
      <c r="AB102" s="27" t="s">
        <v>695</v>
      </c>
      <c r="AC102" s="27"/>
      <c r="AD102" s="29" t="s">
        <v>696</v>
      </c>
      <c r="AE102" s="29" t="s">
        <v>697</v>
      </c>
    </row>
    <row r="103" spans="1:31" ht="12.75" customHeight="1" x14ac:dyDescent="0.3">
      <c r="A103" s="30" t="s">
        <v>698</v>
      </c>
      <c r="B103" s="30" t="s">
        <v>4603</v>
      </c>
      <c r="C103" s="30" t="s">
        <v>699</v>
      </c>
      <c r="D103" s="30" t="s">
        <v>700</v>
      </c>
      <c r="E103" s="30"/>
      <c r="F103" s="31" t="s">
        <v>38</v>
      </c>
      <c r="G103" s="92">
        <v>-22.02</v>
      </c>
      <c r="H103" s="92">
        <v>27.5</v>
      </c>
      <c r="I103" s="31"/>
      <c r="J103" s="31"/>
      <c r="K103" s="31"/>
      <c r="L103" s="31" t="s">
        <v>40</v>
      </c>
      <c r="M103" s="31" t="s">
        <v>701</v>
      </c>
      <c r="N103" s="27" t="s">
        <v>702</v>
      </c>
      <c r="O103" s="27" t="s">
        <v>84</v>
      </c>
      <c r="P103" s="27"/>
      <c r="Q103" s="27" t="s">
        <v>141</v>
      </c>
      <c r="R103" s="27"/>
      <c r="S103" s="27" t="s">
        <v>703</v>
      </c>
      <c r="T103" s="27" t="s">
        <v>704</v>
      </c>
      <c r="U103" s="27"/>
      <c r="V103" s="27" t="s">
        <v>705</v>
      </c>
      <c r="W103" s="27"/>
      <c r="X103" s="27"/>
      <c r="Y103" s="27"/>
      <c r="Z103" s="27"/>
      <c r="AA103" s="27"/>
      <c r="AB103" s="27"/>
      <c r="AC103" s="27"/>
      <c r="AD103" s="29"/>
      <c r="AE103" s="29" t="s">
        <v>706</v>
      </c>
    </row>
    <row r="104" spans="1:31" ht="12.75" customHeight="1" x14ac:dyDescent="0.3">
      <c r="A104" s="21" t="s">
        <v>4159</v>
      </c>
      <c r="B104" s="30" t="s">
        <v>4603</v>
      </c>
      <c r="C104" s="21" t="s">
        <v>699</v>
      </c>
      <c r="D104" s="21" t="s">
        <v>707</v>
      </c>
      <c r="E104" s="21" t="s">
        <v>708</v>
      </c>
      <c r="F104" s="27" t="s">
        <v>79</v>
      </c>
      <c r="G104" s="93">
        <v>-24.8</v>
      </c>
      <c r="H104" s="93">
        <v>23.34</v>
      </c>
      <c r="I104" s="27">
        <v>13000</v>
      </c>
      <c r="J104" s="27">
        <v>3.2</v>
      </c>
      <c r="K104" s="27" t="s">
        <v>709</v>
      </c>
      <c r="L104" s="27" t="s">
        <v>372</v>
      </c>
      <c r="M104" s="27" t="s">
        <v>710</v>
      </c>
      <c r="N104" s="27" t="s">
        <v>711</v>
      </c>
      <c r="O104" s="27" t="s">
        <v>712</v>
      </c>
      <c r="P104" s="27" t="s">
        <v>713</v>
      </c>
      <c r="Q104" s="27" t="s">
        <v>189</v>
      </c>
      <c r="R104" s="37">
        <v>0.13</v>
      </c>
      <c r="S104" s="27" t="s">
        <v>714</v>
      </c>
      <c r="T104" s="27" t="s">
        <v>541</v>
      </c>
      <c r="U104" s="27"/>
      <c r="V104" s="27" t="s">
        <v>715</v>
      </c>
      <c r="W104" s="27" t="s">
        <v>716</v>
      </c>
      <c r="X104" s="27" t="s">
        <v>144</v>
      </c>
      <c r="Y104" s="27" t="s">
        <v>72</v>
      </c>
      <c r="Z104" s="27" t="s">
        <v>73</v>
      </c>
      <c r="AA104" s="27" t="s">
        <v>74</v>
      </c>
      <c r="AB104" s="27" t="s">
        <v>717</v>
      </c>
      <c r="AC104" s="27"/>
      <c r="AD104" s="29" t="s">
        <v>718</v>
      </c>
      <c r="AE104" s="29" t="s">
        <v>719</v>
      </c>
    </row>
    <row r="105" spans="1:31" ht="12.75" customHeight="1" x14ac:dyDescent="0.3">
      <c r="A105" s="21"/>
      <c r="B105" s="21"/>
      <c r="C105" s="21"/>
      <c r="D105" s="21"/>
      <c r="E105" s="21"/>
      <c r="F105" s="27"/>
      <c r="G105" s="93"/>
      <c r="H105" s="93"/>
      <c r="I105" s="34"/>
      <c r="J105" s="27"/>
      <c r="K105" s="27"/>
      <c r="L105" s="27"/>
      <c r="M105" s="27"/>
      <c r="N105" s="27"/>
      <c r="O105" s="27"/>
      <c r="P105" s="27"/>
      <c r="Q105" s="27"/>
      <c r="R105" s="37"/>
      <c r="S105" s="27"/>
      <c r="T105" s="27"/>
      <c r="U105" s="27"/>
      <c r="V105" s="27"/>
      <c r="W105" s="27" t="s">
        <v>720</v>
      </c>
      <c r="X105" s="27" t="s">
        <v>144</v>
      </c>
      <c r="Y105" s="27" t="s">
        <v>72</v>
      </c>
      <c r="Z105" s="27" t="s">
        <v>146</v>
      </c>
      <c r="AA105" s="27" t="s">
        <v>74</v>
      </c>
      <c r="AB105" s="27" t="s">
        <v>111</v>
      </c>
      <c r="AC105" s="27"/>
      <c r="AD105" s="29" t="s">
        <v>721</v>
      </c>
      <c r="AE105" s="29"/>
    </row>
    <row r="106" spans="1:31" x14ac:dyDescent="0.3">
      <c r="A106" s="21" t="s">
        <v>722</v>
      </c>
      <c r="B106" s="30" t="s">
        <v>4603</v>
      </c>
      <c r="C106" s="21" t="s">
        <v>699</v>
      </c>
      <c r="D106" s="21" t="s">
        <v>707</v>
      </c>
      <c r="E106" s="21" t="s">
        <v>708</v>
      </c>
      <c r="F106" s="27" t="s">
        <v>79</v>
      </c>
      <c r="G106" s="93">
        <v>-24.9</v>
      </c>
      <c r="H106" s="93">
        <v>25.5</v>
      </c>
      <c r="I106" s="34">
        <v>35</v>
      </c>
      <c r="J106" s="27"/>
      <c r="K106" s="27" t="s">
        <v>709</v>
      </c>
      <c r="L106" s="27" t="s">
        <v>95</v>
      </c>
      <c r="M106" s="27" t="s">
        <v>723</v>
      </c>
      <c r="N106" s="27" t="s">
        <v>724</v>
      </c>
      <c r="O106" s="27" t="s">
        <v>725</v>
      </c>
      <c r="P106" s="27"/>
      <c r="Q106" s="27" t="s">
        <v>276</v>
      </c>
      <c r="R106" s="37"/>
      <c r="S106" s="27"/>
      <c r="T106" s="27"/>
      <c r="U106" s="27"/>
      <c r="V106" s="27"/>
      <c r="W106" s="27"/>
      <c r="X106" s="27"/>
      <c r="Y106" s="27"/>
      <c r="Z106" s="27"/>
      <c r="AA106" s="27"/>
      <c r="AB106" s="27"/>
      <c r="AC106" s="27"/>
      <c r="AD106" s="29"/>
      <c r="AE106" s="29" t="s">
        <v>4762</v>
      </c>
    </row>
    <row r="107" spans="1:31" x14ac:dyDescent="0.3">
      <c r="A107" s="21" t="s">
        <v>726</v>
      </c>
      <c r="B107" s="21" t="s">
        <v>6103</v>
      </c>
      <c r="C107" s="21" t="s">
        <v>699</v>
      </c>
      <c r="D107" s="21" t="s">
        <v>727</v>
      </c>
      <c r="E107" s="21"/>
      <c r="F107" s="27" t="s">
        <v>728</v>
      </c>
      <c r="G107" s="93">
        <v>-21.1</v>
      </c>
      <c r="H107" s="93">
        <v>27.4</v>
      </c>
      <c r="I107" s="34">
        <v>6</v>
      </c>
      <c r="J107" s="27"/>
      <c r="K107" s="27" t="s">
        <v>729</v>
      </c>
      <c r="L107" s="27" t="s">
        <v>40</v>
      </c>
      <c r="M107" s="27" t="s">
        <v>730</v>
      </c>
      <c r="N107" s="27" t="s">
        <v>731</v>
      </c>
      <c r="O107" s="27" t="s">
        <v>732</v>
      </c>
      <c r="P107" s="27"/>
      <c r="Q107" s="27" t="s">
        <v>345</v>
      </c>
      <c r="R107" s="37" t="s">
        <v>163</v>
      </c>
      <c r="S107" s="27"/>
      <c r="T107" s="27"/>
      <c r="U107" s="27"/>
      <c r="V107" s="27"/>
      <c r="W107" s="27" t="s">
        <v>733</v>
      </c>
      <c r="X107" s="27" t="s">
        <v>71</v>
      </c>
      <c r="Y107" s="27" t="s">
        <v>237</v>
      </c>
      <c r="Z107" s="27" t="s">
        <v>73</v>
      </c>
      <c r="AA107" s="27" t="s">
        <v>74</v>
      </c>
      <c r="AB107" s="27" t="s">
        <v>520</v>
      </c>
      <c r="AC107" s="27">
        <v>4.5</v>
      </c>
      <c r="AD107" s="29" t="s">
        <v>734</v>
      </c>
      <c r="AE107" s="29" t="s">
        <v>735</v>
      </c>
    </row>
    <row r="108" spans="1:31" x14ac:dyDescent="0.3">
      <c r="A108" s="21"/>
      <c r="B108" s="21"/>
      <c r="C108" s="21"/>
      <c r="D108" s="21"/>
      <c r="E108" s="21"/>
      <c r="F108" s="27"/>
      <c r="G108" s="93"/>
      <c r="H108" s="93"/>
      <c r="I108" s="34"/>
      <c r="J108" s="27"/>
      <c r="K108" s="27"/>
      <c r="L108" s="27"/>
      <c r="M108" s="27"/>
      <c r="N108" s="27"/>
      <c r="O108" s="27"/>
      <c r="P108" s="27"/>
      <c r="Q108" s="27"/>
      <c r="R108" s="37"/>
      <c r="S108" s="27"/>
      <c r="T108" s="27"/>
      <c r="U108" s="27"/>
      <c r="V108" s="27"/>
      <c r="W108" s="27" t="s">
        <v>736</v>
      </c>
      <c r="X108" s="27" t="s">
        <v>71</v>
      </c>
      <c r="Y108" s="27" t="s">
        <v>479</v>
      </c>
      <c r="Z108" s="27" t="s">
        <v>73</v>
      </c>
      <c r="AA108" s="27" t="s">
        <v>74</v>
      </c>
      <c r="AB108" s="27" t="s">
        <v>520</v>
      </c>
      <c r="AC108" s="27">
        <v>0.6</v>
      </c>
      <c r="AD108" s="29" t="s">
        <v>737</v>
      </c>
      <c r="AE108" s="29"/>
    </row>
    <row r="109" spans="1:31" x14ac:dyDescent="0.3">
      <c r="A109" s="21" t="s">
        <v>738</v>
      </c>
      <c r="B109" s="30" t="s">
        <v>4603</v>
      </c>
      <c r="C109" s="21" t="s">
        <v>699</v>
      </c>
      <c r="D109" s="21" t="s">
        <v>707</v>
      </c>
      <c r="E109" s="21" t="s">
        <v>739</v>
      </c>
      <c r="F109" s="27" t="s">
        <v>79</v>
      </c>
      <c r="G109" s="93">
        <v>-22.5</v>
      </c>
      <c r="H109" s="93">
        <v>22.5</v>
      </c>
      <c r="I109" s="27" t="s">
        <v>740</v>
      </c>
      <c r="J109" s="27">
        <v>4</v>
      </c>
      <c r="K109" s="27" t="s">
        <v>709</v>
      </c>
      <c r="L109" s="27" t="s">
        <v>40</v>
      </c>
      <c r="M109" s="27" t="s">
        <v>741</v>
      </c>
      <c r="N109" s="27"/>
      <c r="O109" s="27" t="s">
        <v>742</v>
      </c>
      <c r="P109" s="27"/>
      <c r="Q109" s="27" t="s">
        <v>45</v>
      </c>
      <c r="R109" s="27"/>
      <c r="S109" s="27"/>
      <c r="T109" s="27"/>
      <c r="U109" s="27"/>
      <c r="V109" s="27"/>
      <c r="W109" s="27"/>
      <c r="X109" s="27"/>
      <c r="Y109" s="27"/>
      <c r="Z109" s="27"/>
      <c r="AA109" s="27"/>
      <c r="AB109" s="27"/>
      <c r="AC109" s="27"/>
      <c r="AD109" s="29"/>
      <c r="AE109" s="29" t="s">
        <v>743</v>
      </c>
    </row>
    <row r="110" spans="1:31" ht="12.75" customHeight="1" x14ac:dyDescent="0.3">
      <c r="A110" s="21" t="s">
        <v>746</v>
      </c>
      <c r="B110" s="30" t="s">
        <v>4603</v>
      </c>
      <c r="C110" s="21" t="s">
        <v>699</v>
      </c>
      <c r="D110" s="21" t="s">
        <v>744</v>
      </c>
      <c r="E110" s="21" t="s">
        <v>739</v>
      </c>
      <c r="F110" s="27" t="s">
        <v>79</v>
      </c>
      <c r="G110" s="93">
        <v>-23.5</v>
      </c>
      <c r="H110" s="93">
        <v>23</v>
      </c>
      <c r="I110" s="27" t="s">
        <v>747</v>
      </c>
      <c r="J110" s="27">
        <v>4</v>
      </c>
      <c r="K110" s="27" t="s">
        <v>748</v>
      </c>
      <c r="L110" s="27" t="s">
        <v>95</v>
      </c>
      <c r="M110" s="27" t="s">
        <v>741</v>
      </c>
      <c r="N110" s="27" t="s">
        <v>749</v>
      </c>
      <c r="O110" s="27" t="s">
        <v>742</v>
      </c>
      <c r="P110" s="27"/>
      <c r="Q110" s="27" t="s">
        <v>45</v>
      </c>
      <c r="R110" s="27"/>
      <c r="S110" s="27"/>
      <c r="T110" s="27"/>
      <c r="U110" s="27"/>
      <c r="V110" s="27"/>
      <c r="W110" s="27"/>
      <c r="X110" s="27"/>
      <c r="Y110" s="27"/>
      <c r="Z110" s="27"/>
      <c r="AA110" s="27"/>
      <c r="AB110" s="27"/>
      <c r="AC110" s="27"/>
      <c r="AD110" s="29"/>
      <c r="AE110" s="29" t="s">
        <v>4763</v>
      </c>
    </row>
    <row r="111" spans="1:31" ht="12.75" customHeight="1" x14ac:dyDescent="0.25">
      <c r="A111" s="21" t="s">
        <v>752</v>
      </c>
      <c r="B111" s="21" t="s">
        <v>4603</v>
      </c>
      <c r="C111" s="21" t="s">
        <v>750</v>
      </c>
      <c r="D111" s="20" t="s">
        <v>5210</v>
      </c>
      <c r="E111" s="20" t="s">
        <v>5209</v>
      </c>
      <c r="F111" s="27" t="s">
        <v>5228</v>
      </c>
      <c r="G111" s="93">
        <v>-16.3</v>
      </c>
      <c r="H111" s="93">
        <v>-50.1</v>
      </c>
      <c r="I111" s="27">
        <f>12*3</f>
        <v>36</v>
      </c>
      <c r="J111" s="27"/>
      <c r="K111" s="27" t="s">
        <v>80</v>
      </c>
      <c r="L111" s="27" t="s">
        <v>95</v>
      </c>
      <c r="M111" s="27" t="s">
        <v>753</v>
      </c>
      <c r="N111" s="27" t="s">
        <v>754</v>
      </c>
      <c r="O111" s="27" t="s">
        <v>84</v>
      </c>
      <c r="P111" s="27" t="s">
        <v>755</v>
      </c>
      <c r="Q111" s="27" t="s">
        <v>45</v>
      </c>
      <c r="R111" s="27"/>
      <c r="S111" s="27" t="s">
        <v>756</v>
      </c>
      <c r="T111" s="27"/>
      <c r="U111" s="27"/>
      <c r="V111" s="27"/>
      <c r="W111" s="27" t="s">
        <v>757</v>
      </c>
      <c r="X111" s="27" t="s">
        <v>71</v>
      </c>
      <c r="Y111" s="27" t="s">
        <v>223</v>
      </c>
      <c r="Z111" s="27" t="s">
        <v>102</v>
      </c>
      <c r="AA111" s="27" t="s">
        <v>74</v>
      </c>
      <c r="AB111" s="27" t="s">
        <v>758</v>
      </c>
      <c r="AC111" s="27">
        <v>3.1</v>
      </c>
      <c r="AD111" s="29" t="s">
        <v>759</v>
      </c>
      <c r="AE111" s="29" t="s">
        <v>5212</v>
      </c>
    </row>
    <row r="112" spans="1:31" ht="13.2" customHeight="1" x14ac:dyDescent="0.25">
      <c r="A112" s="20" t="s">
        <v>760</v>
      </c>
      <c r="B112" s="20" t="s">
        <v>4603</v>
      </c>
      <c r="C112" s="20" t="s">
        <v>750</v>
      </c>
      <c r="D112" s="21" t="s">
        <v>5239</v>
      </c>
      <c r="E112" s="21"/>
      <c r="F112" s="27" t="s">
        <v>2264</v>
      </c>
      <c r="G112" s="93">
        <v>-0.2</v>
      </c>
      <c r="H112" s="93">
        <v>-51.45</v>
      </c>
      <c r="I112" s="27">
        <v>55</v>
      </c>
      <c r="J112" s="27">
        <v>1</v>
      </c>
      <c r="K112" s="27" t="s">
        <v>98</v>
      </c>
      <c r="L112" s="27" t="s">
        <v>40</v>
      </c>
      <c r="M112" s="31">
        <v>2200</v>
      </c>
      <c r="N112" s="27" t="s">
        <v>761</v>
      </c>
      <c r="O112" s="27" t="s">
        <v>96</v>
      </c>
      <c r="P112" s="27"/>
      <c r="Q112" s="27" t="s">
        <v>45</v>
      </c>
      <c r="R112" s="27"/>
      <c r="S112" s="27" t="s">
        <v>762</v>
      </c>
      <c r="T112" s="27">
        <v>93</v>
      </c>
      <c r="U112" s="27"/>
      <c r="V112" s="27"/>
      <c r="W112" s="27" t="s">
        <v>760</v>
      </c>
      <c r="X112" s="27" t="s">
        <v>763</v>
      </c>
      <c r="Y112" s="27" t="s">
        <v>764</v>
      </c>
      <c r="Z112" s="27" t="s">
        <v>73</v>
      </c>
      <c r="AA112" s="27" t="s">
        <v>74</v>
      </c>
      <c r="AB112" s="27" t="s">
        <v>265</v>
      </c>
      <c r="AC112" s="27">
        <v>8.8000000000000007</v>
      </c>
      <c r="AD112" s="29" t="s">
        <v>765</v>
      </c>
      <c r="AE112" s="29" t="s">
        <v>766</v>
      </c>
    </row>
    <row r="113" spans="1:31" x14ac:dyDescent="0.25">
      <c r="A113" s="20" t="s">
        <v>767</v>
      </c>
      <c r="B113" s="20" t="s">
        <v>4603</v>
      </c>
      <c r="C113" s="21" t="s">
        <v>750</v>
      </c>
      <c r="D113" s="21" t="s">
        <v>5240</v>
      </c>
      <c r="E113" s="21"/>
      <c r="F113" s="27" t="s">
        <v>197</v>
      </c>
      <c r="G113" s="93">
        <v>-15</v>
      </c>
      <c r="H113" s="93">
        <v>-49.3</v>
      </c>
      <c r="I113" s="27"/>
      <c r="J113" s="27"/>
      <c r="K113" s="27" t="s">
        <v>425</v>
      </c>
      <c r="L113" s="27" t="s">
        <v>95</v>
      </c>
      <c r="M113" s="27" t="s">
        <v>5243</v>
      </c>
      <c r="N113" s="27" t="s">
        <v>768</v>
      </c>
      <c r="O113" s="27" t="s">
        <v>84</v>
      </c>
      <c r="P113" s="27"/>
      <c r="Q113" s="27"/>
      <c r="R113" s="27"/>
      <c r="S113" s="27"/>
      <c r="T113" s="27"/>
      <c r="U113" s="27"/>
      <c r="V113" s="27"/>
      <c r="W113" s="27"/>
      <c r="X113" s="27"/>
      <c r="Y113" s="27"/>
      <c r="Z113" s="27"/>
      <c r="AA113" s="27"/>
      <c r="AB113" s="27"/>
      <c r="AC113" s="27"/>
      <c r="AD113" s="29"/>
      <c r="AE113" s="29" t="s">
        <v>5353</v>
      </c>
    </row>
    <row r="114" spans="1:31" x14ac:dyDescent="0.3">
      <c r="A114" s="21" t="s">
        <v>769</v>
      </c>
      <c r="B114" s="21" t="s">
        <v>4603</v>
      </c>
      <c r="C114" s="21" t="s">
        <v>750</v>
      </c>
      <c r="D114" s="25" t="s">
        <v>5245</v>
      </c>
      <c r="E114" s="25" t="s">
        <v>5246</v>
      </c>
      <c r="F114" s="27" t="s">
        <v>79</v>
      </c>
      <c r="G114" s="93">
        <v>-8.2799999999999994</v>
      </c>
      <c r="H114" s="93">
        <v>-41.58</v>
      </c>
      <c r="I114" s="27">
        <v>31</v>
      </c>
      <c r="J114" s="27">
        <v>3.5</v>
      </c>
      <c r="K114" s="27" t="s">
        <v>397</v>
      </c>
      <c r="L114" s="27" t="s">
        <v>388</v>
      </c>
      <c r="M114" s="27" t="s">
        <v>770</v>
      </c>
      <c r="N114" s="27" t="s">
        <v>771</v>
      </c>
      <c r="O114" s="27" t="s">
        <v>478</v>
      </c>
      <c r="P114" s="27" t="s">
        <v>772</v>
      </c>
      <c r="Q114" s="27" t="s">
        <v>45</v>
      </c>
      <c r="R114" s="27"/>
      <c r="S114" s="27" t="s">
        <v>773</v>
      </c>
      <c r="T114" s="27"/>
      <c r="U114" s="27"/>
      <c r="V114" s="27"/>
      <c r="W114" s="27" t="s">
        <v>774</v>
      </c>
      <c r="X114" s="27" t="s">
        <v>71</v>
      </c>
      <c r="Y114" s="27" t="s">
        <v>72</v>
      </c>
      <c r="Z114" s="27" t="s">
        <v>146</v>
      </c>
      <c r="AA114" s="27" t="s">
        <v>74</v>
      </c>
      <c r="AB114" s="27" t="s">
        <v>775</v>
      </c>
      <c r="AC114" s="27"/>
      <c r="AD114" s="29" t="s">
        <v>776</v>
      </c>
      <c r="AE114" s="29" t="s">
        <v>777</v>
      </c>
    </row>
    <row r="115" spans="1:31" x14ac:dyDescent="0.3">
      <c r="A115" s="30" t="s">
        <v>778</v>
      </c>
      <c r="B115" s="30" t="s">
        <v>4603</v>
      </c>
      <c r="C115" s="30" t="s">
        <v>750</v>
      </c>
      <c r="D115" s="30" t="s">
        <v>5234</v>
      </c>
      <c r="E115" s="30"/>
      <c r="F115" s="31" t="s">
        <v>5235</v>
      </c>
      <c r="G115" s="93">
        <v>-9.36</v>
      </c>
      <c r="H115" s="93">
        <v>-43.27</v>
      </c>
      <c r="I115" s="31">
        <v>1</v>
      </c>
      <c r="J115" s="31"/>
      <c r="K115" s="27" t="s">
        <v>51</v>
      </c>
      <c r="L115" s="27" t="s">
        <v>40</v>
      </c>
      <c r="M115" s="31" t="s">
        <v>779</v>
      </c>
      <c r="N115" s="27" t="s">
        <v>780</v>
      </c>
      <c r="O115" s="27" t="s">
        <v>275</v>
      </c>
      <c r="P115" s="27" t="s">
        <v>781</v>
      </c>
      <c r="Q115" s="27" t="s">
        <v>45</v>
      </c>
      <c r="R115" s="27"/>
      <c r="S115" s="27"/>
      <c r="T115" s="27"/>
      <c r="U115" s="27" t="s">
        <v>88</v>
      </c>
      <c r="V115" s="27"/>
      <c r="W115" s="31" t="s">
        <v>778</v>
      </c>
      <c r="X115" s="27" t="s">
        <v>71</v>
      </c>
      <c r="Y115" s="27" t="s">
        <v>72</v>
      </c>
      <c r="Z115" s="27" t="s">
        <v>73</v>
      </c>
      <c r="AA115" s="27" t="s">
        <v>74</v>
      </c>
      <c r="AB115" s="27" t="s">
        <v>782</v>
      </c>
      <c r="AC115" s="27">
        <v>200</v>
      </c>
      <c r="AD115" s="29" t="s">
        <v>783</v>
      </c>
      <c r="AE115" s="29" t="s">
        <v>5354</v>
      </c>
    </row>
    <row r="116" spans="1:31" ht="15.6" x14ac:dyDescent="0.3">
      <c r="A116" s="30" t="s">
        <v>784</v>
      </c>
      <c r="B116" s="30" t="s">
        <v>4603</v>
      </c>
      <c r="C116" s="30" t="s">
        <v>750</v>
      </c>
      <c r="D116" s="30" t="s">
        <v>5234</v>
      </c>
      <c r="E116" s="30"/>
      <c r="F116" s="31" t="s">
        <v>5235</v>
      </c>
      <c r="G116" s="93">
        <v>-9.3000000000000007</v>
      </c>
      <c r="H116" s="93">
        <v>-43.05</v>
      </c>
      <c r="I116" s="31">
        <v>22</v>
      </c>
      <c r="J116" s="31"/>
      <c r="K116" s="27" t="s">
        <v>51</v>
      </c>
      <c r="L116" s="27" t="s">
        <v>40</v>
      </c>
      <c r="M116" s="31" t="s">
        <v>779</v>
      </c>
      <c r="N116" s="27" t="s">
        <v>785</v>
      </c>
      <c r="O116" s="27" t="s">
        <v>275</v>
      </c>
      <c r="P116" s="27"/>
      <c r="Q116" s="27"/>
      <c r="R116" s="27"/>
      <c r="S116" s="27"/>
      <c r="T116" s="27"/>
      <c r="U116" s="27"/>
      <c r="V116" s="27"/>
      <c r="W116" s="27" t="s">
        <v>786</v>
      </c>
      <c r="X116" s="27" t="s">
        <v>236</v>
      </c>
      <c r="Y116" s="27" t="s">
        <v>787</v>
      </c>
      <c r="Z116" s="27" t="s">
        <v>146</v>
      </c>
      <c r="AA116" s="27" t="s">
        <v>74</v>
      </c>
      <c r="AB116" s="27" t="s">
        <v>147</v>
      </c>
      <c r="AC116" s="27">
        <v>100</v>
      </c>
      <c r="AD116" s="29" t="s">
        <v>788</v>
      </c>
      <c r="AE116" s="29" t="s">
        <v>5354</v>
      </c>
    </row>
    <row r="117" spans="1:31" ht="12.75" customHeight="1" x14ac:dyDescent="0.25">
      <c r="A117" s="20" t="s">
        <v>789</v>
      </c>
      <c r="B117" s="20" t="s">
        <v>4603</v>
      </c>
      <c r="C117" s="20" t="s">
        <v>750</v>
      </c>
      <c r="D117" s="25" t="s">
        <v>5237</v>
      </c>
      <c r="E117" s="25" t="s">
        <v>4645</v>
      </c>
      <c r="F117" s="27" t="s">
        <v>79</v>
      </c>
      <c r="G117" s="93">
        <v>-10.3</v>
      </c>
      <c r="H117" s="93">
        <v>-40.6</v>
      </c>
      <c r="I117" s="27">
        <v>40</v>
      </c>
      <c r="J117" s="27">
        <v>1.4</v>
      </c>
      <c r="K117" s="27"/>
      <c r="L117" s="27" t="s">
        <v>40</v>
      </c>
      <c r="M117" s="27" t="s">
        <v>790</v>
      </c>
      <c r="N117" s="27" t="s">
        <v>791</v>
      </c>
      <c r="O117" s="27" t="s">
        <v>84</v>
      </c>
      <c r="P117" s="27"/>
      <c r="Q117" s="27" t="s">
        <v>320</v>
      </c>
      <c r="R117" s="27"/>
      <c r="S117" s="27"/>
      <c r="T117" s="27"/>
      <c r="U117" s="27"/>
      <c r="V117" s="27"/>
      <c r="W117" s="27" t="s">
        <v>792</v>
      </c>
      <c r="X117" s="27" t="s">
        <v>144</v>
      </c>
      <c r="Y117" s="27" t="s">
        <v>72</v>
      </c>
      <c r="Z117" s="27" t="s">
        <v>73</v>
      </c>
      <c r="AA117" s="27" t="s">
        <v>74</v>
      </c>
      <c r="AB117" s="27" t="s">
        <v>265</v>
      </c>
      <c r="AC117" s="27"/>
      <c r="AD117" s="29" t="s">
        <v>793</v>
      </c>
      <c r="AE117" s="29" t="s">
        <v>5238</v>
      </c>
    </row>
    <row r="118" spans="1:31" ht="12.6" customHeight="1" x14ac:dyDescent="0.25">
      <c r="A118" s="20"/>
      <c r="B118" s="20"/>
      <c r="C118" s="20"/>
      <c r="D118" s="21"/>
      <c r="E118" s="21"/>
      <c r="F118" s="27"/>
      <c r="G118" s="92"/>
      <c r="H118" s="92"/>
      <c r="I118" s="27"/>
      <c r="J118" s="27"/>
      <c r="K118" s="27"/>
      <c r="L118" s="27"/>
      <c r="M118" s="27"/>
      <c r="N118" s="27"/>
      <c r="O118" s="27"/>
      <c r="P118" s="27"/>
      <c r="Q118" s="27"/>
      <c r="R118" s="27"/>
      <c r="S118" s="27"/>
      <c r="T118" s="27"/>
      <c r="U118" s="27"/>
      <c r="V118" s="27"/>
      <c r="W118" s="27" t="s">
        <v>792</v>
      </c>
      <c r="X118" s="27" t="s">
        <v>763</v>
      </c>
      <c r="Y118" s="27" t="s">
        <v>764</v>
      </c>
      <c r="Z118" s="27" t="s">
        <v>73</v>
      </c>
      <c r="AA118" s="27" t="s">
        <v>74</v>
      </c>
      <c r="AB118" s="27" t="s">
        <v>265</v>
      </c>
      <c r="AC118" s="27"/>
      <c r="AD118" s="29" t="s">
        <v>794</v>
      </c>
      <c r="AE118" s="29" t="s">
        <v>795</v>
      </c>
    </row>
    <row r="119" spans="1:31" x14ac:dyDescent="0.25">
      <c r="A119" s="20" t="s">
        <v>796</v>
      </c>
      <c r="B119" s="20" t="s">
        <v>4603</v>
      </c>
      <c r="C119" s="21" t="s">
        <v>750</v>
      </c>
      <c r="D119" s="21" t="s">
        <v>5240</v>
      </c>
      <c r="E119" s="25"/>
      <c r="F119" s="27" t="s">
        <v>197</v>
      </c>
      <c r="G119" s="93">
        <v>-13.3</v>
      </c>
      <c r="H119" s="93">
        <v>-48.1</v>
      </c>
      <c r="I119" s="27" t="s">
        <v>797</v>
      </c>
      <c r="J119" s="27">
        <v>2.5</v>
      </c>
      <c r="K119" s="27" t="s">
        <v>80</v>
      </c>
      <c r="L119" s="27" t="s">
        <v>95</v>
      </c>
      <c r="M119" s="27" t="s">
        <v>5242</v>
      </c>
      <c r="N119" s="27" t="s">
        <v>768</v>
      </c>
      <c r="O119" s="27" t="s">
        <v>84</v>
      </c>
      <c r="P119" s="27"/>
      <c r="Q119" s="27"/>
      <c r="R119" s="27"/>
      <c r="S119" s="27"/>
      <c r="T119" s="27"/>
      <c r="U119" s="27"/>
      <c r="V119" s="27"/>
      <c r="W119" s="27"/>
      <c r="X119" s="27"/>
      <c r="Y119" s="27"/>
      <c r="Z119" s="27"/>
      <c r="AA119" s="27"/>
      <c r="AB119" s="27"/>
      <c r="AC119" s="27"/>
      <c r="AD119" s="29"/>
      <c r="AE119" s="29" t="s">
        <v>5353</v>
      </c>
    </row>
    <row r="120" spans="1:31" ht="12.75" customHeight="1" x14ac:dyDescent="0.25">
      <c r="A120" s="20" t="s">
        <v>798</v>
      </c>
      <c r="B120" s="20" t="s">
        <v>4603</v>
      </c>
      <c r="C120" s="20" t="s">
        <v>750</v>
      </c>
      <c r="D120" s="25" t="s">
        <v>5247</v>
      </c>
      <c r="E120" s="25" t="s">
        <v>4645</v>
      </c>
      <c r="F120" s="27" t="s">
        <v>79</v>
      </c>
      <c r="G120" s="93">
        <v>-9.4</v>
      </c>
      <c r="H120" s="93">
        <v>-37.450000000000003</v>
      </c>
      <c r="I120" s="27">
        <v>55</v>
      </c>
      <c r="J120" s="27"/>
      <c r="K120" s="27" t="s">
        <v>127</v>
      </c>
      <c r="L120" s="27" t="s">
        <v>95</v>
      </c>
      <c r="M120" s="27" t="s">
        <v>799</v>
      </c>
      <c r="N120" s="27" t="s">
        <v>800</v>
      </c>
      <c r="O120" s="27" t="s">
        <v>63</v>
      </c>
      <c r="P120" s="27" t="s">
        <v>801</v>
      </c>
      <c r="Q120" s="27" t="s">
        <v>45</v>
      </c>
      <c r="R120" s="27"/>
      <c r="S120" s="27" t="s">
        <v>450</v>
      </c>
      <c r="T120" s="27" t="s">
        <v>802</v>
      </c>
      <c r="U120" s="27" t="s">
        <v>803</v>
      </c>
      <c r="V120" s="27" t="s">
        <v>804</v>
      </c>
      <c r="W120" s="27" t="s">
        <v>805</v>
      </c>
      <c r="X120" s="27" t="s">
        <v>236</v>
      </c>
      <c r="Y120" s="27" t="s">
        <v>72</v>
      </c>
      <c r="Z120" s="27" t="s">
        <v>146</v>
      </c>
      <c r="AA120" s="27" t="s">
        <v>74</v>
      </c>
      <c r="AB120" s="27" t="s">
        <v>806</v>
      </c>
      <c r="AC120" s="27"/>
      <c r="AD120" s="29" t="s">
        <v>807</v>
      </c>
      <c r="AE120" s="29" t="s">
        <v>808</v>
      </c>
    </row>
    <row r="121" spans="1:31" x14ac:dyDescent="0.25">
      <c r="A121" s="20" t="s">
        <v>809</v>
      </c>
      <c r="B121" s="20" t="s">
        <v>4603</v>
      </c>
      <c r="C121" s="20" t="s">
        <v>750</v>
      </c>
      <c r="D121" s="25" t="s">
        <v>5227</v>
      </c>
      <c r="E121" s="25"/>
      <c r="F121" s="35" t="s">
        <v>4747</v>
      </c>
      <c r="G121" s="93">
        <v>-10.43</v>
      </c>
      <c r="H121" s="93">
        <v>-48.2</v>
      </c>
      <c r="I121" s="27">
        <v>116</v>
      </c>
      <c r="J121" s="27"/>
      <c r="K121" s="27" t="s">
        <v>51</v>
      </c>
      <c r="L121" s="27" t="s">
        <v>40</v>
      </c>
      <c r="M121" s="27" t="s">
        <v>810</v>
      </c>
      <c r="N121" s="27" t="s">
        <v>811</v>
      </c>
      <c r="O121" s="27" t="s">
        <v>84</v>
      </c>
      <c r="P121" s="27" t="s">
        <v>812</v>
      </c>
      <c r="Q121" s="27" t="s">
        <v>45</v>
      </c>
      <c r="R121" s="27"/>
      <c r="S121" s="27"/>
      <c r="T121" s="27"/>
      <c r="U121" s="27"/>
      <c r="V121" s="27"/>
      <c r="W121" s="27"/>
      <c r="X121" s="27"/>
      <c r="Y121" s="27"/>
      <c r="Z121" s="27"/>
      <c r="AA121" s="27"/>
      <c r="AB121" s="27"/>
      <c r="AC121" s="27"/>
      <c r="AD121" s="29"/>
      <c r="AE121" s="29" t="s">
        <v>813</v>
      </c>
    </row>
    <row r="122" spans="1:31" ht="12.75" customHeight="1" x14ac:dyDescent="0.3">
      <c r="A122" s="21" t="s">
        <v>815</v>
      </c>
      <c r="B122" s="21" t="s">
        <v>4603</v>
      </c>
      <c r="C122" s="21" t="s">
        <v>750</v>
      </c>
      <c r="D122" s="25" t="s">
        <v>5226</v>
      </c>
      <c r="E122" s="25"/>
      <c r="F122" s="35" t="s">
        <v>4747</v>
      </c>
      <c r="G122" s="93">
        <v>-14.2</v>
      </c>
      <c r="H122" s="93">
        <v>-39.799999999999997</v>
      </c>
      <c r="I122" s="27">
        <v>7</v>
      </c>
      <c r="J122" s="27" t="s">
        <v>816</v>
      </c>
      <c r="K122" s="27" t="s">
        <v>817</v>
      </c>
      <c r="L122" s="27" t="s">
        <v>388</v>
      </c>
      <c r="M122" s="27" t="s">
        <v>818</v>
      </c>
      <c r="N122" s="27" t="s">
        <v>819</v>
      </c>
      <c r="O122" s="27" t="s">
        <v>820</v>
      </c>
      <c r="P122" s="27"/>
      <c r="Q122" s="27" t="s">
        <v>45</v>
      </c>
      <c r="R122" s="27"/>
      <c r="S122" s="27" t="s">
        <v>350</v>
      </c>
      <c r="T122" s="27"/>
      <c r="U122" s="27"/>
      <c r="V122" s="27"/>
      <c r="W122" s="27" t="s">
        <v>821</v>
      </c>
      <c r="X122" s="27" t="s">
        <v>71</v>
      </c>
      <c r="Y122" s="27" t="s">
        <v>72</v>
      </c>
      <c r="Z122" s="27" t="s">
        <v>73</v>
      </c>
      <c r="AA122" s="27" t="s">
        <v>74</v>
      </c>
      <c r="AB122" s="27" t="s">
        <v>822</v>
      </c>
      <c r="AC122" s="27">
        <v>0.72599999999999998</v>
      </c>
      <c r="AD122" s="29" t="s">
        <v>823</v>
      </c>
      <c r="AE122" s="29" t="s">
        <v>5225</v>
      </c>
    </row>
    <row r="123" spans="1:31" ht="12.6" customHeight="1" x14ac:dyDescent="0.3">
      <c r="A123" s="21" t="s">
        <v>824</v>
      </c>
      <c r="B123" s="21" t="s">
        <v>4603</v>
      </c>
      <c r="C123" s="21" t="s">
        <v>750</v>
      </c>
      <c r="D123" s="25" t="s">
        <v>5226</v>
      </c>
      <c r="E123" s="25"/>
      <c r="F123" s="35" t="s">
        <v>4747</v>
      </c>
      <c r="G123" s="93">
        <v>-14.4</v>
      </c>
      <c r="H123" s="93">
        <v>-39.9</v>
      </c>
      <c r="I123" s="27">
        <v>6</v>
      </c>
      <c r="J123" s="27"/>
      <c r="K123" s="27" t="s">
        <v>817</v>
      </c>
      <c r="L123" s="27" t="s">
        <v>388</v>
      </c>
      <c r="M123" s="27" t="s">
        <v>818</v>
      </c>
      <c r="N123" s="27"/>
      <c r="O123" s="27" t="s">
        <v>820</v>
      </c>
      <c r="P123" s="27"/>
      <c r="Q123" s="27"/>
      <c r="R123" s="27"/>
      <c r="S123" s="27"/>
      <c r="T123" s="27"/>
      <c r="U123" s="27"/>
      <c r="V123" s="27"/>
      <c r="W123" s="27"/>
      <c r="X123" s="27"/>
      <c r="Y123" s="27"/>
      <c r="Z123" s="27"/>
      <c r="AA123" s="27"/>
      <c r="AB123" s="27"/>
      <c r="AC123" s="27"/>
      <c r="AD123" s="29"/>
      <c r="AE123" s="29" t="s">
        <v>825</v>
      </c>
    </row>
    <row r="124" spans="1:31" ht="12.75" customHeight="1" x14ac:dyDescent="0.3">
      <c r="A124" s="21" t="s">
        <v>826</v>
      </c>
      <c r="B124" s="21" t="s">
        <v>4603</v>
      </c>
      <c r="C124" s="21" t="s">
        <v>750</v>
      </c>
      <c r="D124" s="25" t="s">
        <v>5248</v>
      </c>
      <c r="E124" s="25" t="s">
        <v>5249</v>
      </c>
      <c r="F124" s="27" t="s">
        <v>79</v>
      </c>
      <c r="G124" s="93">
        <v>-19.5</v>
      </c>
      <c r="H124" s="93">
        <v>-41.45</v>
      </c>
      <c r="I124" s="27" t="s">
        <v>827</v>
      </c>
      <c r="J124" s="27">
        <v>0.13</v>
      </c>
      <c r="K124" s="27" t="s">
        <v>98</v>
      </c>
      <c r="L124" s="27" t="s">
        <v>388</v>
      </c>
      <c r="M124" s="27" t="s">
        <v>828</v>
      </c>
      <c r="N124" s="27" t="s">
        <v>829</v>
      </c>
      <c r="O124" s="27" t="s">
        <v>830</v>
      </c>
      <c r="P124" s="27"/>
      <c r="Q124" s="27" t="s">
        <v>345</v>
      </c>
      <c r="R124" s="27"/>
      <c r="S124" s="27"/>
      <c r="T124" s="27"/>
      <c r="U124" s="27"/>
      <c r="V124" s="27"/>
      <c r="W124" s="27" t="s">
        <v>70</v>
      </c>
      <c r="X124" s="27" t="s">
        <v>144</v>
      </c>
      <c r="Y124" s="27" t="s">
        <v>72</v>
      </c>
      <c r="Z124" s="27" t="s">
        <v>73</v>
      </c>
      <c r="AA124" s="27" t="s">
        <v>74</v>
      </c>
      <c r="AB124" s="27" t="s">
        <v>265</v>
      </c>
      <c r="AC124" s="27"/>
      <c r="AD124" s="29" t="s">
        <v>5230</v>
      </c>
      <c r="AE124" s="29" t="s">
        <v>831</v>
      </c>
    </row>
    <row r="125" spans="1:31" ht="12.75" customHeight="1" x14ac:dyDescent="0.25">
      <c r="A125" s="20" t="s">
        <v>832</v>
      </c>
      <c r="B125" s="20" t="s">
        <v>4603</v>
      </c>
      <c r="C125" s="20" t="s">
        <v>750</v>
      </c>
      <c r="D125" s="25" t="s">
        <v>5237</v>
      </c>
      <c r="E125" s="25" t="s">
        <v>4645</v>
      </c>
      <c r="F125" s="27" t="s">
        <v>79</v>
      </c>
      <c r="G125" s="93">
        <v>-10.25</v>
      </c>
      <c r="H125" s="93">
        <v>-39.6</v>
      </c>
      <c r="I125" s="27">
        <v>3.5</v>
      </c>
      <c r="J125" s="27">
        <v>0.3</v>
      </c>
      <c r="K125" s="27" t="s">
        <v>127</v>
      </c>
      <c r="L125" s="27" t="s">
        <v>603</v>
      </c>
      <c r="M125" s="27" t="s">
        <v>833</v>
      </c>
      <c r="N125" s="27" t="s">
        <v>834</v>
      </c>
      <c r="O125" s="27" t="s">
        <v>84</v>
      </c>
      <c r="P125" s="27"/>
      <c r="Q125" s="27" t="s">
        <v>189</v>
      </c>
      <c r="R125" s="27"/>
      <c r="S125" s="27" t="s">
        <v>835</v>
      </c>
      <c r="T125" s="27" t="s">
        <v>836</v>
      </c>
      <c r="U125" s="27">
        <v>84</v>
      </c>
      <c r="V125" s="27"/>
      <c r="W125" s="27" t="s">
        <v>837</v>
      </c>
      <c r="X125" s="27" t="s">
        <v>763</v>
      </c>
      <c r="Y125" s="27" t="s">
        <v>838</v>
      </c>
      <c r="Z125" s="27" t="s">
        <v>73</v>
      </c>
      <c r="AA125" s="27" t="s">
        <v>74</v>
      </c>
      <c r="AB125" s="27" t="s">
        <v>265</v>
      </c>
      <c r="AC125" s="27">
        <v>4.5</v>
      </c>
      <c r="AD125" s="29" t="s">
        <v>839</v>
      </c>
      <c r="AE125" s="29" t="s">
        <v>840</v>
      </c>
    </row>
    <row r="126" spans="1:31" x14ac:dyDescent="0.3">
      <c r="A126" s="21" t="s">
        <v>841</v>
      </c>
      <c r="B126" s="21" t="s">
        <v>4603</v>
      </c>
      <c r="C126" s="21" t="s">
        <v>750</v>
      </c>
      <c r="D126" s="25" t="s">
        <v>5236</v>
      </c>
      <c r="E126" s="25" t="s">
        <v>5014</v>
      </c>
      <c r="F126" s="27" t="s">
        <v>79</v>
      </c>
      <c r="G126" s="93">
        <v>-6.02</v>
      </c>
      <c r="H126" s="93">
        <v>-49.35</v>
      </c>
      <c r="I126" s="27">
        <v>20</v>
      </c>
      <c r="J126" s="27">
        <v>1.2</v>
      </c>
      <c r="K126" s="27" t="s">
        <v>98</v>
      </c>
      <c r="L126" s="27" t="s">
        <v>95</v>
      </c>
      <c r="M126" s="27" t="s">
        <v>842</v>
      </c>
      <c r="N126" s="27" t="s">
        <v>843</v>
      </c>
      <c r="O126" s="27" t="s">
        <v>222</v>
      </c>
      <c r="P126" s="27" t="s">
        <v>844</v>
      </c>
      <c r="Q126" s="27" t="s">
        <v>345</v>
      </c>
      <c r="R126" s="27"/>
      <c r="S126" s="27" t="s">
        <v>845</v>
      </c>
      <c r="T126" s="27" t="s">
        <v>846</v>
      </c>
      <c r="U126" s="27"/>
      <c r="V126" s="27" t="s">
        <v>847</v>
      </c>
      <c r="W126" s="27" t="s">
        <v>70</v>
      </c>
      <c r="X126" s="27" t="s">
        <v>144</v>
      </c>
      <c r="Y126" s="27" t="s">
        <v>72</v>
      </c>
      <c r="Z126" s="27" t="s">
        <v>102</v>
      </c>
      <c r="AA126" s="27" t="s">
        <v>74</v>
      </c>
      <c r="AB126" s="27" t="s">
        <v>265</v>
      </c>
      <c r="AC126" s="27"/>
      <c r="AD126" s="29" t="s">
        <v>848</v>
      </c>
      <c r="AE126" s="29" t="s">
        <v>849</v>
      </c>
    </row>
    <row r="127" spans="1:31" x14ac:dyDescent="0.25">
      <c r="A127" s="20" t="s">
        <v>850</v>
      </c>
      <c r="B127" s="21" t="s">
        <v>4603</v>
      </c>
      <c r="C127" s="20" t="s">
        <v>750</v>
      </c>
      <c r="D127" s="25" t="s">
        <v>5236</v>
      </c>
      <c r="E127" s="25" t="s">
        <v>5014</v>
      </c>
      <c r="F127" s="27" t="s">
        <v>79</v>
      </c>
      <c r="G127" s="93">
        <v>-5.75</v>
      </c>
      <c r="H127" s="93">
        <v>-49.35</v>
      </c>
      <c r="I127" s="27">
        <v>21</v>
      </c>
      <c r="J127" s="27">
        <v>3.6</v>
      </c>
      <c r="K127" s="27" t="s">
        <v>851</v>
      </c>
      <c r="L127" s="27" t="s">
        <v>95</v>
      </c>
      <c r="M127" s="27" t="s">
        <v>852</v>
      </c>
      <c r="N127" s="27" t="s">
        <v>853</v>
      </c>
      <c r="O127" s="27" t="s">
        <v>287</v>
      </c>
      <c r="P127" s="27"/>
      <c r="Q127" s="27" t="s">
        <v>189</v>
      </c>
      <c r="R127" s="38">
        <v>0.115</v>
      </c>
      <c r="S127" s="27" t="s">
        <v>854</v>
      </c>
      <c r="T127" s="27" t="s">
        <v>855</v>
      </c>
      <c r="U127" s="27"/>
      <c r="V127" s="27" t="s">
        <v>856</v>
      </c>
      <c r="W127" s="27" t="s">
        <v>857</v>
      </c>
      <c r="X127" s="27" t="s">
        <v>144</v>
      </c>
      <c r="Y127" s="27" t="s">
        <v>72</v>
      </c>
      <c r="Z127" s="27" t="s">
        <v>73</v>
      </c>
      <c r="AA127" s="27" t="s">
        <v>74</v>
      </c>
      <c r="AB127" s="27" t="s">
        <v>265</v>
      </c>
      <c r="AC127" s="27">
        <v>142</v>
      </c>
      <c r="AD127" s="29" t="s">
        <v>858</v>
      </c>
      <c r="AE127" s="29" t="s">
        <v>859</v>
      </c>
    </row>
    <row r="128" spans="1:31" ht="12.75" customHeight="1" x14ac:dyDescent="0.25">
      <c r="A128" s="20"/>
      <c r="B128" s="20"/>
      <c r="C128" s="20"/>
      <c r="D128" s="21"/>
      <c r="E128" s="21"/>
      <c r="F128" s="27"/>
      <c r="G128" s="92"/>
      <c r="H128" s="92"/>
      <c r="I128" s="27"/>
      <c r="J128" s="27"/>
      <c r="K128" s="27"/>
      <c r="L128" s="27"/>
      <c r="M128" s="27"/>
      <c r="N128" s="27"/>
      <c r="O128" s="27"/>
      <c r="P128" s="27"/>
      <c r="Q128" s="27"/>
      <c r="R128" s="27"/>
      <c r="S128" s="27"/>
      <c r="T128" s="27"/>
      <c r="U128" s="27"/>
      <c r="V128" s="27"/>
      <c r="W128" s="27" t="s">
        <v>860</v>
      </c>
      <c r="X128" s="27" t="s">
        <v>144</v>
      </c>
      <c r="Y128" s="27" t="s">
        <v>72</v>
      </c>
      <c r="Z128" s="27" t="s">
        <v>258</v>
      </c>
      <c r="AA128" s="27" t="s">
        <v>74</v>
      </c>
      <c r="AB128" s="27" t="s">
        <v>822</v>
      </c>
      <c r="AC128" s="27"/>
      <c r="AD128" s="29"/>
      <c r="AE128" s="29"/>
    </row>
    <row r="129" spans="1:31" x14ac:dyDescent="0.3">
      <c r="A129" s="30" t="s">
        <v>861</v>
      </c>
      <c r="B129" s="21" t="s">
        <v>6103</v>
      </c>
      <c r="C129" s="30" t="s">
        <v>750</v>
      </c>
      <c r="D129" s="30" t="s">
        <v>862</v>
      </c>
      <c r="E129" s="30"/>
      <c r="F129" s="27" t="s">
        <v>38</v>
      </c>
      <c r="G129" s="92">
        <v>-13.4</v>
      </c>
      <c r="H129" s="92">
        <v>-64.150000000000006</v>
      </c>
      <c r="I129" s="31" t="s">
        <v>5217</v>
      </c>
      <c r="J129" s="31">
        <v>0.14000000000000001</v>
      </c>
      <c r="K129" s="31" t="s">
        <v>51</v>
      </c>
      <c r="L129" s="31" t="s">
        <v>40</v>
      </c>
      <c r="M129" s="31" t="s">
        <v>5215</v>
      </c>
      <c r="N129" s="27" t="s">
        <v>5218</v>
      </c>
      <c r="O129" s="27" t="s">
        <v>935</v>
      </c>
      <c r="P129" s="27" t="s">
        <v>5224</v>
      </c>
      <c r="Q129" s="27" t="s">
        <v>890</v>
      </c>
      <c r="R129" s="27"/>
      <c r="S129" s="27"/>
      <c r="T129" s="27"/>
      <c r="U129" s="27"/>
      <c r="V129" s="27"/>
      <c r="W129" s="27" t="s">
        <v>70</v>
      </c>
      <c r="X129" s="27" t="s">
        <v>71</v>
      </c>
      <c r="Y129" s="27" t="s">
        <v>145</v>
      </c>
      <c r="Z129" s="27" t="s">
        <v>102</v>
      </c>
      <c r="AA129" s="27" t="s">
        <v>74</v>
      </c>
      <c r="AB129" s="27" t="s">
        <v>2214</v>
      </c>
      <c r="AC129" s="27"/>
      <c r="AD129" s="29" t="s">
        <v>5219</v>
      </c>
      <c r="AE129" s="29" t="s">
        <v>863</v>
      </c>
    </row>
    <row r="130" spans="1:31" ht="12.75" customHeight="1" x14ac:dyDescent="0.25">
      <c r="A130" s="21" t="s">
        <v>5213</v>
      </c>
      <c r="B130" s="21" t="s">
        <v>4603</v>
      </c>
      <c r="C130" s="21" t="s">
        <v>750</v>
      </c>
      <c r="D130" s="20" t="s">
        <v>5210</v>
      </c>
      <c r="E130" s="20" t="s">
        <v>5209</v>
      </c>
      <c r="F130" s="27" t="s">
        <v>5228</v>
      </c>
      <c r="G130" s="93">
        <v>-16.399999999999999</v>
      </c>
      <c r="H130" s="93">
        <v>-50.7</v>
      </c>
      <c r="I130" s="27">
        <v>4.5</v>
      </c>
      <c r="J130" s="27">
        <v>0.35</v>
      </c>
      <c r="K130" s="27" t="s">
        <v>851</v>
      </c>
      <c r="L130" s="27" t="s">
        <v>613</v>
      </c>
      <c r="M130" s="27" t="s">
        <v>864</v>
      </c>
      <c r="N130" s="27" t="s">
        <v>865</v>
      </c>
      <c r="O130" s="27" t="s">
        <v>84</v>
      </c>
      <c r="P130" s="27" t="s">
        <v>866</v>
      </c>
      <c r="Q130" s="27" t="s">
        <v>45</v>
      </c>
      <c r="R130" s="27"/>
      <c r="S130" s="27" t="s">
        <v>368</v>
      </c>
      <c r="T130" s="27" t="s">
        <v>867</v>
      </c>
      <c r="U130" s="27" t="s">
        <v>868</v>
      </c>
      <c r="V130" s="27" t="s">
        <v>869</v>
      </c>
      <c r="W130" s="27" t="s">
        <v>70</v>
      </c>
      <c r="X130" s="27" t="s">
        <v>71</v>
      </c>
      <c r="Y130" s="27" t="s">
        <v>145</v>
      </c>
      <c r="Z130" s="27" t="s">
        <v>73</v>
      </c>
      <c r="AA130" s="27" t="s">
        <v>74</v>
      </c>
      <c r="AB130" s="27" t="s">
        <v>870</v>
      </c>
      <c r="AC130" s="29"/>
      <c r="AD130" s="29" t="s">
        <v>871</v>
      </c>
      <c r="AE130" s="29" t="s">
        <v>5214</v>
      </c>
    </row>
    <row r="131" spans="1:31" ht="15.6" customHeight="1" x14ac:dyDescent="0.25">
      <c r="A131" s="20" t="s">
        <v>872</v>
      </c>
      <c r="B131" s="20" t="s">
        <v>4603</v>
      </c>
      <c r="C131" s="20" t="s">
        <v>750</v>
      </c>
      <c r="D131" s="25" t="s">
        <v>5227</v>
      </c>
      <c r="E131" s="25"/>
      <c r="F131" s="35" t="s">
        <v>4747</v>
      </c>
      <c r="G131" s="93">
        <v>-10.43</v>
      </c>
      <c r="H131" s="93">
        <v>-48.1</v>
      </c>
      <c r="I131" s="27">
        <v>52</v>
      </c>
      <c r="J131" s="27"/>
      <c r="K131" s="27" t="s">
        <v>873</v>
      </c>
      <c r="L131" s="27"/>
      <c r="M131" s="27"/>
      <c r="N131" s="27" t="s">
        <v>874</v>
      </c>
      <c r="O131" s="27" t="s">
        <v>84</v>
      </c>
      <c r="P131" s="27"/>
      <c r="Q131" s="27"/>
      <c r="R131" s="27"/>
      <c r="S131" s="27"/>
      <c r="T131" s="27"/>
      <c r="U131" s="27"/>
      <c r="V131" s="27"/>
      <c r="W131" s="27" t="s">
        <v>875</v>
      </c>
      <c r="X131" s="27" t="s">
        <v>876</v>
      </c>
      <c r="Y131" s="27" t="s">
        <v>877</v>
      </c>
      <c r="Z131" s="27" t="s">
        <v>310</v>
      </c>
      <c r="AA131" s="27" t="s">
        <v>74</v>
      </c>
      <c r="AB131" s="27" t="s">
        <v>878</v>
      </c>
      <c r="AC131" s="27">
        <v>1.2999999999999999E-2</v>
      </c>
      <c r="AD131" s="29" t="s">
        <v>879</v>
      </c>
      <c r="AE131" s="29" t="s">
        <v>880</v>
      </c>
    </row>
    <row r="132" spans="1:31" ht="12" customHeight="1" x14ac:dyDescent="0.3">
      <c r="A132" s="30" t="s">
        <v>881</v>
      </c>
      <c r="B132" s="21" t="s">
        <v>6103</v>
      </c>
      <c r="C132" s="30" t="s">
        <v>750</v>
      </c>
      <c r="D132" s="30" t="s">
        <v>862</v>
      </c>
      <c r="E132" s="30"/>
      <c r="F132" s="27" t="s">
        <v>38</v>
      </c>
      <c r="G132" s="92">
        <v>-14</v>
      </c>
      <c r="H132" s="92">
        <v>-64.3</v>
      </c>
      <c r="I132" s="31" t="s">
        <v>5222</v>
      </c>
      <c r="J132" s="31" t="s">
        <v>5221</v>
      </c>
      <c r="K132" s="31" t="s">
        <v>98</v>
      </c>
      <c r="L132" s="31" t="s">
        <v>40</v>
      </c>
      <c r="M132" s="31" t="s">
        <v>5215</v>
      </c>
      <c r="N132" s="27" t="s">
        <v>5218</v>
      </c>
      <c r="O132" s="27" t="s">
        <v>935</v>
      </c>
      <c r="P132" s="27" t="s">
        <v>5224</v>
      </c>
      <c r="Q132" s="27" t="s">
        <v>890</v>
      </c>
      <c r="R132" s="27"/>
      <c r="S132" s="27" t="s">
        <v>5223</v>
      </c>
      <c r="T132" s="27"/>
      <c r="U132" s="27"/>
      <c r="V132" s="27"/>
      <c r="W132" s="27" t="s">
        <v>70</v>
      </c>
      <c r="X132" s="27" t="s">
        <v>71</v>
      </c>
      <c r="Y132" s="27" t="s">
        <v>145</v>
      </c>
      <c r="Z132" s="27" t="s">
        <v>102</v>
      </c>
      <c r="AA132" s="27" t="s">
        <v>74</v>
      </c>
      <c r="AB132" s="27" t="s">
        <v>2214</v>
      </c>
      <c r="AC132" s="27"/>
      <c r="AD132" s="29" t="s">
        <v>5220</v>
      </c>
      <c r="AE132" s="29" t="s">
        <v>863</v>
      </c>
    </row>
    <row r="133" spans="1:31" x14ac:dyDescent="0.25">
      <c r="A133" s="20" t="s">
        <v>882</v>
      </c>
      <c r="B133" s="20" t="s">
        <v>4603</v>
      </c>
      <c r="C133" s="20" t="s">
        <v>750</v>
      </c>
      <c r="D133" s="25" t="s">
        <v>5227</v>
      </c>
      <c r="E133" s="25"/>
      <c r="F133" s="35" t="s">
        <v>4747</v>
      </c>
      <c r="G133" s="93">
        <v>-11</v>
      </c>
      <c r="H133" s="93">
        <v>-48.9</v>
      </c>
      <c r="I133" s="27">
        <v>202</v>
      </c>
      <c r="J133" s="27"/>
      <c r="K133" s="27" t="s">
        <v>51</v>
      </c>
      <c r="L133" s="27" t="s">
        <v>40</v>
      </c>
      <c r="M133" s="27" t="s">
        <v>810</v>
      </c>
      <c r="N133" s="27" t="s">
        <v>883</v>
      </c>
      <c r="O133" s="27" t="s">
        <v>84</v>
      </c>
      <c r="P133" s="27" t="s">
        <v>812</v>
      </c>
      <c r="Q133" s="27" t="s">
        <v>45</v>
      </c>
      <c r="R133" s="27"/>
      <c r="S133" s="27"/>
      <c r="T133" s="27"/>
      <c r="U133" s="27"/>
      <c r="V133" s="27"/>
      <c r="W133" s="27" t="s">
        <v>881</v>
      </c>
      <c r="X133" s="27" t="s">
        <v>664</v>
      </c>
      <c r="Y133" s="27" t="s">
        <v>884</v>
      </c>
      <c r="Z133" s="27" t="s">
        <v>310</v>
      </c>
      <c r="AA133" s="27" t="s">
        <v>311</v>
      </c>
      <c r="AB133" s="27" t="s">
        <v>103</v>
      </c>
      <c r="AC133" s="27">
        <v>14.3</v>
      </c>
      <c r="AD133" s="21" t="s">
        <v>885</v>
      </c>
      <c r="AE133" s="29" t="s">
        <v>886</v>
      </c>
    </row>
    <row r="134" spans="1:31" ht="12.75" customHeight="1" x14ac:dyDescent="0.3">
      <c r="A134" s="30" t="s">
        <v>887</v>
      </c>
      <c r="B134" s="21" t="s">
        <v>6103</v>
      </c>
      <c r="C134" s="30" t="s">
        <v>750</v>
      </c>
      <c r="D134" s="30" t="s">
        <v>862</v>
      </c>
      <c r="E134" s="30"/>
      <c r="F134" s="27" t="s">
        <v>38</v>
      </c>
      <c r="G134" s="92">
        <v>-13.45</v>
      </c>
      <c r="H134" s="92">
        <v>-64.12</v>
      </c>
      <c r="I134" s="31" t="s">
        <v>337</v>
      </c>
      <c r="J134" s="31">
        <v>0.4</v>
      </c>
      <c r="K134" s="31" t="s">
        <v>51</v>
      </c>
      <c r="L134" s="31" t="s">
        <v>40</v>
      </c>
      <c r="M134" s="31" t="s">
        <v>5215</v>
      </c>
      <c r="N134" s="27" t="s">
        <v>5218</v>
      </c>
      <c r="O134" s="27" t="s">
        <v>935</v>
      </c>
      <c r="P134" s="27" t="s">
        <v>5224</v>
      </c>
      <c r="Q134" s="27" t="s">
        <v>890</v>
      </c>
      <c r="R134" s="27"/>
      <c r="S134" s="27"/>
      <c r="T134" s="27"/>
      <c r="U134" s="27"/>
      <c r="V134" s="27"/>
      <c r="W134" s="27" t="s">
        <v>70</v>
      </c>
      <c r="X134" s="27" t="s">
        <v>71</v>
      </c>
      <c r="Y134" s="27" t="s">
        <v>145</v>
      </c>
      <c r="Z134" s="27" t="s">
        <v>73</v>
      </c>
      <c r="AA134" s="27" t="s">
        <v>74</v>
      </c>
      <c r="AB134" s="27" t="s">
        <v>103</v>
      </c>
      <c r="AC134" s="27"/>
      <c r="AD134" s="29" t="s">
        <v>5216</v>
      </c>
      <c r="AE134" s="29" t="s">
        <v>863</v>
      </c>
    </row>
    <row r="135" spans="1:31" ht="12" customHeight="1" x14ac:dyDescent="0.25">
      <c r="A135" s="20" t="s">
        <v>888</v>
      </c>
      <c r="B135" s="20" t="s">
        <v>4603</v>
      </c>
      <c r="C135" s="20" t="s">
        <v>750</v>
      </c>
      <c r="D135" s="21" t="s">
        <v>5240</v>
      </c>
      <c r="E135" s="25"/>
      <c r="F135" s="35" t="s">
        <v>5244</v>
      </c>
      <c r="G135" s="93">
        <v>-14.22</v>
      </c>
      <c r="H135" s="93">
        <v>-48.24</v>
      </c>
      <c r="I135" s="27">
        <v>800</v>
      </c>
      <c r="J135" s="27">
        <v>5</v>
      </c>
      <c r="K135" s="27" t="s">
        <v>51</v>
      </c>
      <c r="L135" s="27" t="s">
        <v>95</v>
      </c>
      <c r="M135" s="27" t="s">
        <v>5241</v>
      </c>
      <c r="N135" s="27" t="s">
        <v>889</v>
      </c>
      <c r="O135" s="27" t="s">
        <v>84</v>
      </c>
      <c r="P135" s="27" t="s">
        <v>233</v>
      </c>
      <c r="Q135" s="27" t="s">
        <v>890</v>
      </c>
      <c r="R135" s="27"/>
      <c r="S135" s="27" t="s">
        <v>891</v>
      </c>
      <c r="T135" s="27"/>
      <c r="U135" s="27"/>
      <c r="V135" s="27"/>
      <c r="W135" s="26" t="s">
        <v>892</v>
      </c>
      <c r="X135" s="27" t="s">
        <v>144</v>
      </c>
      <c r="Y135" s="27" t="s">
        <v>72</v>
      </c>
      <c r="Z135" s="27" t="s">
        <v>73</v>
      </c>
      <c r="AA135" s="27" t="s">
        <v>74</v>
      </c>
      <c r="AB135" s="27" t="s">
        <v>893</v>
      </c>
      <c r="AC135" s="27"/>
      <c r="AD135" s="29" t="s">
        <v>5229</v>
      </c>
      <c r="AE135" s="29" t="s">
        <v>5358</v>
      </c>
    </row>
    <row r="136" spans="1:31" x14ac:dyDescent="0.3">
      <c r="A136" s="30" t="s">
        <v>894</v>
      </c>
      <c r="B136" s="30" t="s">
        <v>4603</v>
      </c>
      <c r="C136" s="30" t="s">
        <v>750</v>
      </c>
      <c r="D136" s="30" t="s">
        <v>5234</v>
      </c>
      <c r="E136" s="30"/>
      <c r="F136" s="31" t="s">
        <v>5235</v>
      </c>
      <c r="G136" s="93">
        <v>-9.27</v>
      </c>
      <c r="H136" s="93">
        <v>-43.25</v>
      </c>
      <c r="I136" s="31">
        <v>30</v>
      </c>
      <c r="J136" s="31"/>
      <c r="K136" s="27" t="s">
        <v>51</v>
      </c>
      <c r="L136" s="27" t="s">
        <v>40</v>
      </c>
      <c r="M136" s="31" t="s">
        <v>779</v>
      </c>
      <c r="N136" s="27" t="s">
        <v>895</v>
      </c>
      <c r="O136" s="27" t="s">
        <v>275</v>
      </c>
      <c r="P136" s="27"/>
      <c r="Q136" s="27"/>
      <c r="R136" s="27"/>
      <c r="S136" s="27"/>
      <c r="T136" s="27"/>
      <c r="U136" s="27"/>
      <c r="V136" s="27"/>
      <c r="W136" s="27" t="s">
        <v>896</v>
      </c>
      <c r="X136" s="27" t="s">
        <v>236</v>
      </c>
      <c r="Y136" s="27" t="s">
        <v>787</v>
      </c>
      <c r="Z136" s="27" t="s">
        <v>146</v>
      </c>
      <c r="AA136" s="27" t="s">
        <v>74</v>
      </c>
      <c r="AB136" s="27" t="s">
        <v>147</v>
      </c>
      <c r="AC136" s="27"/>
      <c r="AD136" s="29"/>
      <c r="AE136" s="29" t="s">
        <v>5357</v>
      </c>
    </row>
    <row r="137" spans="1:31" x14ac:dyDescent="0.25">
      <c r="A137" s="20" t="s">
        <v>897</v>
      </c>
      <c r="B137" s="20" t="s">
        <v>4603</v>
      </c>
      <c r="C137" s="20" t="s">
        <v>750</v>
      </c>
      <c r="D137" s="25" t="s">
        <v>5227</v>
      </c>
      <c r="E137" s="25"/>
      <c r="F137" s="35" t="s">
        <v>4747</v>
      </c>
      <c r="G137" s="93">
        <v>-11.5</v>
      </c>
      <c r="H137" s="93">
        <v>-48.3</v>
      </c>
      <c r="I137" s="27">
        <v>196</v>
      </c>
      <c r="J137" s="27"/>
      <c r="K137" s="27" t="s">
        <v>51</v>
      </c>
      <c r="L137" s="27" t="s">
        <v>95</v>
      </c>
      <c r="M137" s="27" t="s">
        <v>810</v>
      </c>
      <c r="N137" s="27" t="s">
        <v>898</v>
      </c>
      <c r="O137" s="27" t="s">
        <v>84</v>
      </c>
      <c r="P137" s="27" t="s">
        <v>812</v>
      </c>
      <c r="Q137" s="27" t="s">
        <v>45</v>
      </c>
      <c r="R137" s="27"/>
      <c r="S137" s="27" t="s">
        <v>899</v>
      </c>
      <c r="T137" s="27" t="s">
        <v>900</v>
      </c>
      <c r="U137" s="27" t="s">
        <v>901</v>
      </c>
      <c r="V137" s="27" t="s">
        <v>804</v>
      </c>
      <c r="W137" s="27"/>
      <c r="X137" s="27"/>
      <c r="Y137" s="27"/>
      <c r="Z137" s="27"/>
      <c r="AA137" s="27"/>
      <c r="AB137" s="27"/>
      <c r="AC137" s="27"/>
      <c r="AD137" s="29"/>
      <c r="AE137" s="29" t="s">
        <v>813</v>
      </c>
    </row>
    <row r="138" spans="1:31" ht="12.6" customHeight="1" x14ac:dyDescent="0.25">
      <c r="A138" s="20" t="s">
        <v>5250</v>
      </c>
      <c r="B138" s="20" t="s">
        <v>4603</v>
      </c>
      <c r="C138" s="20" t="s">
        <v>750</v>
      </c>
      <c r="D138" s="25" t="s">
        <v>5237</v>
      </c>
      <c r="E138" s="25"/>
      <c r="F138" s="35" t="s">
        <v>4747</v>
      </c>
      <c r="G138" s="93">
        <v>-14</v>
      </c>
      <c r="H138" s="93">
        <v>-40</v>
      </c>
      <c r="I138" s="27">
        <f>70*1.2</f>
        <v>84</v>
      </c>
      <c r="J138" s="27">
        <v>1</v>
      </c>
      <c r="K138" s="27" t="s">
        <v>127</v>
      </c>
      <c r="L138" s="27" t="s">
        <v>95</v>
      </c>
      <c r="M138" s="27" t="s">
        <v>902</v>
      </c>
      <c r="N138" s="27" t="s">
        <v>903</v>
      </c>
      <c r="O138" s="27" t="s">
        <v>84</v>
      </c>
      <c r="P138" s="27"/>
      <c r="Q138" s="27" t="s">
        <v>45</v>
      </c>
      <c r="R138" s="27"/>
      <c r="S138" s="27"/>
      <c r="T138" s="27"/>
      <c r="U138" s="27"/>
      <c r="V138" s="27"/>
      <c r="W138" s="26" t="s">
        <v>904</v>
      </c>
      <c r="X138" s="27" t="s">
        <v>236</v>
      </c>
      <c r="Y138" s="27" t="s">
        <v>905</v>
      </c>
      <c r="Z138" s="27" t="s">
        <v>146</v>
      </c>
      <c r="AA138" s="27" t="s">
        <v>74</v>
      </c>
      <c r="AB138" s="27" t="s">
        <v>906</v>
      </c>
      <c r="AC138" s="27">
        <v>2</v>
      </c>
      <c r="AD138" s="29" t="s">
        <v>907</v>
      </c>
      <c r="AE138" s="29" t="s">
        <v>908</v>
      </c>
    </row>
    <row r="139" spans="1:31" ht="12.75" customHeight="1" x14ac:dyDescent="0.25">
      <c r="A139" s="21" t="s">
        <v>910</v>
      </c>
      <c r="B139" s="20" t="s">
        <v>4603</v>
      </c>
      <c r="C139" s="21" t="s">
        <v>750</v>
      </c>
      <c r="D139" s="25" t="s">
        <v>5227</v>
      </c>
      <c r="E139" s="25"/>
      <c r="F139" s="35" t="s">
        <v>4747</v>
      </c>
      <c r="G139" s="93">
        <v>-11.5</v>
      </c>
      <c r="H139" s="93">
        <v>-48.3</v>
      </c>
      <c r="I139" s="27">
        <v>39</v>
      </c>
      <c r="J139" s="27"/>
      <c r="K139" s="27" t="s">
        <v>873</v>
      </c>
      <c r="L139" s="27"/>
      <c r="M139" s="27"/>
      <c r="N139" s="27" t="s">
        <v>911</v>
      </c>
      <c r="O139" s="27" t="s">
        <v>84</v>
      </c>
      <c r="P139" s="27"/>
      <c r="Q139" s="27"/>
      <c r="R139" s="27"/>
      <c r="S139" s="27"/>
      <c r="T139" s="27"/>
      <c r="U139" s="27"/>
      <c r="V139" s="27"/>
      <c r="W139" s="27"/>
      <c r="X139" s="27"/>
      <c r="Y139" s="27"/>
      <c r="Z139" s="27"/>
      <c r="AA139" s="27"/>
      <c r="AB139" s="27"/>
      <c r="AC139" s="27"/>
      <c r="AD139" s="29"/>
      <c r="AE139" s="29" t="s">
        <v>813</v>
      </c>
    </row>
    <row r="140" spans="1:31" x14ac:dyDescent="0.25">
      <c r="A140" s="21" t="s">
        <v>912</v>
      </c>
      <c r="B140" s="21" t="s">
        <v>4603</v>
      </c>
      <c r="C140" s="21" t="s">
        <v>750</v>
      </c>
      <c r="D140" s="20" t="s">
        <v>5210</v>
      </c>
      <c r="E140" s="20" t="s">
        <v>5209</v>
      </c>
      <c r="F140" s="27" t="s">
        <v>5228</v>
      </c>
      <c r="G140" s="93">
        <v>-16.38</v>
      </c>
      <c r="H140" s="93">
        <v>-49.6</v>
      </c>
      <c r="I140" s="27"/>
      <c r="J140" s="27"/>
      <c r="K140" s="27" t="s">
        <v>80</v>
      </c>
      <c r="L140" s="27" t="s">
        <v>95</v>
      </c>
      <c r="M140" s="27" t="s">
        <v>913</v>
      </c>
      <c r="N140" s="27" t="s">
        <v>751</v>
      </c>
      <c r="O140" s="27" t="s">
        <v>84</v>
      </c>
      <c r="P140" s="27"/>
      <c r="Q140" s="27"/>
      <c r="R140" s="27"/>
      <c r="S140" s="27"/>
      <c r="T140" s="27"/>
      <c r="U140" s="27"/>
      <c r="V140" s="27"/>
      <c r="W140" s="27"/>
      <c r="X140" s="27"/>
      <c r="Y140" s="27"/>
      <c r="Z140" s="27"/>
      <c r="AA140" s="27"/>
      <c r="AB140" s="27"/>
      <c r="AC140" s="27"/>
      <c r="AD140" s="29"/>
      <c r="AE140" s="29" t="s">
        <v>5211</v>
      </c>
    </row>
    <row r="141" spans="1:31" ht="26.4" x14ac:dyDescent="0.3">
      <c r="A141" s="30" t="s">
        <v>5257</v>
      </c>
      <c r="B141" s="30" t="s">
        <v>4603</v>
      </c>
      <c r="C141" s="30" t="s">
        <v>750</v>
      </c>
      <c r="D141" s="30" t="s">
        <v>5255</v>
      </c>
      <c r="E141" s="30"/>
      <c r="F141" s="31" t="s">
        <v>1390</v>
      </c>
      <c r="G141" s="92">
        <v>-6.35</v>
      </c>
      <c r="H141" s="92">
        <v>-39.700000000000003</v>
      </c>
      <c r="I141" s="31"/>
      <c r="J141" s="31"/>
      <c r="K141" s="31" t="s">
        <v>748</v>
      </c>
      <c r="L141" s="27" t="s">
        <v>95</v>
      </c>
      <c r="M141" s="31" t="s">
        <v>5254</v>
      </c>
      <c r="N141" s="27" t="s">
        <v>914</v>
      </c>
      <c r="O141" s="27" t="s">
        <v>84</v>
      </c>
      <c r="P141" s="27"/>
      <c r="Q141" s="27"/>
      <c r="R141" s="27"/>
      <c r="S141" s="27"/>
      <c r="T141" s="27"/>
      <c r="U141" s="27"/>
      <c r="V141" s="27"/>
      <c r="W141" s="27" t="s">
        <v>70</v>
      </c>
      <c r="X141" s="27" t="s">
        <v>144</v>
      </c>
      <c r="Y141" s="27" t="s">
        <v>72</v>
      </c>
      <c r="Z141" s="27" t="s">
        <v>73</v>
      </c>
      <c r="AA141" s="27" t="s">
        <v>74</v>
      </c>
      <c r="AB141" s="27" t="s">
        <v>265</v>
      </c>
      <c r="AC141" s="27"/>
      <c r="AD141" s="29" t="s">
        <v>5256</v>
      </c>
      <c r="AE141" s="29" t="s">
        <v>5356</v>
      </c>
    </row>
    <row r="142" spans="1:31" x14ac:dyDescent="0.25">
      <c r="A142" s="21" t="s">
        <v>915</v>
      </c>
      <c r="B142" s="20" t="s">
        <v>4603</v>
      </c>
      <c r="C142" s="21" t="s">
        <v>750</v>
      </c>
      <c r="D142" s="25" t="s">
        <v>5227</v>
      </c>
      <c r="E142" s="25"/>
      <c r="F142" s="35" t="s">
        <v>4747</v>
      </c>
      <c r="G142" s="93">
        <v>-10.43</v>
      </c>
      <c r="H142" s="93">
        <v>-48.12</v>
      </c>
      <c r="I142" s="27">
        <v>19</v>
      </c>
      <c r="J142" s="27"/>
      <c r="K142" s="27" t="s">
        <v>873</v>
      </c>
      <c r="L142" s="27"/>
      <c r="M142" s="27"/>
      <c r="N142" s="27" t="s">
        <v>874</v>
      </c>
      <c r="O142" s="27" t="s">
        <v>84</v>
      </c>
      <c r="P142" s="27" t="s">
        <v>916</v>
      </c>
      <c r="Q142" s="27"/>
      <c r="R142" s="27"/>
      <c r="S142" s="27" t="s">
        <v>917</v>
      </c>
      <c r="T142" s="27"/>
      <c r="U142" s="27" t="s">
        <v>918</v>
      </c>
      <c r="V142" s="27"/>
      <c r="W142" s="27"/>
      <c r="X142" s="27"/>
      <c r="Y142" s="27"/>
      <c r="Z142" s="27"/>
      <c r="AA142" s="27"/>
      <c r="AB142" s="27"/>
      <c r="AC142" s="27"/>
      <c r="AD142" s="29"/>
      <c r="AE142" s="29" t="s">
        <v>813</v>
      </c>
    </row>
    <row r="143" spans="1:31" x14ac:dyDescent="0.3">
      <c r="A143" s="21" t="s">
        <v>919</v>
      </c>
      <c r="B143" s="21" t="s">
        <v>4603</v>
      </c>
      <c r="C143" s="21" t="s">
        <v>750</v>
      </c>
      <c r="D143" s="25" t="s">
        <v>5236</v>
      </c>
      <c r="E143" s="25" t="s">
        <v>5253</v>
      </c>
      <c r="F143" s="31" t="s">
        <v>5235</v>
      </c>
      <c r="G143" s="93">
        <v>-5.55</v>
      </c>
      <c r="H143" s="93">
        <v>-49.37</v>
      </c>
      <c r="I143" s="27">
        <v>14</v>
      </c>
      <c r="J143" s="27">
        <v>0.5</v>
      </c>
      <c r="K143" s="27" t="s">
        <v>817</v>
      </c>
      <c r="L143" s="27" t="s">
        <v>388</v>
      </c>
      <c r="M143" s="27" t="s">
        <v>920</v>
      </c>
      <c r="N143" s="27" t="s">
        <v>921</v>
      </c>
      <c r="O143" s="27" t="s">
        <v>96</v>
      </c>
      <c r="P143" s="27" t="s">
        <v>922</v>
      </c>
      <c r="Q143" s="27" t="s">
        <v>45</v>
      </c>
      <c r="R143" s="27"/>
      <c r="S143" s="27" t="s">
        <v>923</v>
      </c>
      <c r="T143" s="27"/>
      <c r="U143" s="27"/>
      <c r="V143" s="27"/>
      <c r="W143" s="27" t="s">
        <v>919</v>
      </c>
      <c r="X143" s="27" t="s">
        <v>664</v>
      </c>
      <c r="Y143" s="27" t="s">
        <v>666</v>
      </c>
      <c r="Z143" s="27" t="s">
        <v>310</v>
      </c>
      <c r="AA143" s="27" t="s">
        <v>311</v>
      </c>
      <c r="AB143" s="27" t="s">
        <v>666</v>
      </c>
      <c r="AC143" s="27">
        <v>220</v>
      </c>
      <c r="AD143" s="29" t="s">
        <v>924</v>
      </c>
      <c r="AE143" s="29" t="s">
        <v>925</v>
      </c>
    </row>
    <row r="144" spans="1:31" x14ac:dyDescent="0.3">
      <c r="A144" s="30" t="s">
        <v>937</v>
      </c>
      <c r="B144" s="21" t="s">
        <v>6103</v>
      </c>
      <c r="C144" s="21" t="s">
        <v>927</v>
      </c>
      <c r="D144" s="21" t="s">
        <v>928</v>
      </c>
      <c r="E144" s="21" t="s">
        <v>107</v>
      </c>
      <c r="F144" s="27" t="s">
        <v>79</v>
      </c>
      <c r="G144" s="92">
        <v>-3.95</v>
      </c>
      <c r="H144" s="92">
        <v>29.7</v>
      </c>
      <c r="I144" s="31"/>
      <c r="J144" s="31"/>
      <c r="K144" s="31" t="s">
        <v>98</v>
      </c>
      <c r="L144" s="31" t="s">
        <v>40</v>
      </c>
      <c r="M144" s="27" t="s">
        <v>929</v>
      </c>
      <c r="N144" s="27" t="s">
        <v>520</v>
      </c>
      <c r="O144" s="27" t="s">
        <v>935</v>
      </c>
      <c r="P144" s="27"/>
      <c r="Q144" s="27"/>
      <c r="R144" s="27"/>
      <c r="S144" s="27"/>
      <c r="T144" s="27"/>
      <c r="U144" s="27"/>
      <c r="V144" s="27"/>
      <c r="W144" s="27"/>
      <c r="X144" s="27"/>
      <c r="Y144" s="27"/>
      <c r="Z144" s="27"/>
      <c r="AA144" s="27"/>
      <c r="AB144" s="27"/>
      <c r="AC144" s="27"/>
      <c r="AD144" s="29"/>
      <c r="AE144" s="29" t="s">
        <v>936</v>
      </c>
    </row>
    <row r="145" spans="1:31" x14ac:dyDescent="0.3">
      <c r="A145" s="30" t="s">
        <v>938</v>
      </c>
      <c r="B145" s="21" t="s">
        <v>6103</v>
      </c>
      <c r="C145" s="21" t="s">
        <v>927</v>
      </c>
      <c r="D145" s="21" t="s">
        <v>928</v>
      </c>
      <c r="E145" s="21" t="s">
        <v>107</v>
      </c>
      <c r="F145" s="27" t="s">
        <v>79</v>
      </c>
      <c r="G145" s="93">
        <v>-3.5</v>
      </c>
      <c r="H145" s="93">
        <v>30.2</v>
      </c>
      <c r="I145" s="31"/>
      <c r="J145" s="31"/>
      <c r="K145" s="31" t="s">
        <v>94</v>
      </c>
      <c r="L145" s="31" t="s">
        <v>40</v>
      </c>
      <c r="M145" s="27" t="s">
        <v>929</v>
      </c>
      <c r="N145" s="27" t="s">
        <v>939</v>
      </c>
      <c r="O145" s="27" t="s">
        <v>935</v>
      </c>
      <c r="P145" s="27"/>
      <c r="Q145" s="27"/>
      <c r="R145" s="27"/>
      <c r="S145" s="27"/>
      <c r="T145" s="27"/>
      <c r="U145" s="27"/>
      <c r="V145" s="27"/>
      <c r="W145" s="27"/>
      <c r="X145" s="27"/>
      <c r="Y145" s="27"/>
      <c r="Z145" s="27"/>
      <c r="AA145" s="27"/>
      <c r="AB145" s="27"/>
      <c r="AC145" s="27"/>
      <c r="AD145" s="29"/>
      <c r="AE145" s="29" t="s">
        <v>940</v>
      </c>
    </row>
    <row r="146" spans="1:31" x14ac:dyDescent="0.3">
      <c r="A146" s="21" t="s">
        <v>941</v>
      </c>
      <c r="B146" s="30" t="s">
        <v>4603</v>
      </c>
      <c r="C146" s="21" t="s">
        <v>927</v>
      </c>
      <c r="D146" s="21" t="s">
        <v>928</v>
      </c>
      <c r="E146" s="21" t="s">
        <v>107</v>
      </c>
      <c r="F146" s="27" t="s">
        <v>79</v>
      </c>
      <c r="G146" s="93">
        <v>-3.6</v>
      </c>
      <c r="H146" s="93">
        <v>30.2</v>
      </c>
      <c r="I146" s="27">
        <v>60</v>
      </c>
      <c r="J146" s="27">
        <v>3.5</v>
      </c>
      <c r="K146" s="27" t="s">
        <v>127</v>
      </c>
      <c r="L146" s="27" t="s">
        <v>95</v>
      </c>
      <c r="M146" s="27" t="s">
        <v>942</v>
      </c>
      <c r="N146" s="27" t="s">
        <v>943</v>
      </c>
      <c r="O146" s="27" t="s">
        <v>944</v>
      </c>
      <c r="P146" s="27" t="s">
        <v>945</v>
      </c>
      <c r="Q146" s="27" t="s">
        <v>890</v>
      </c>
      <c r="R146" s="27" t="s">
        <v>946</v>
      </c>
      <c r="S146" s="27" t="s">
        <v>762</v>
      </c>
      <c r="T146" s="27"/>
      <c r="U146" s="27"/>
      <c r="V146" s="27" t="s">
        <v>762</v>
      </c>
      <c r="W146" s="27" t="s">
        <v>947</v>
      </c>
      <c r="X146" s="27" t="s">
        <v>144</v>
      </c>
      <c r="Y146" s="27" t="s">
        <v>948</v>
      </c>
      <c r="Z146" s="27" t="s">
        <v>73</v>
      </c>
      <c r="AA146" s="27" t="s">
        <v>74</v>
      </c>
      <c r="AB146" s="27" t="s">
        <v>949</v>
      </c>
      <c r="AC146" s="27"/>
      <c r="AD146" s="29" t="s">
        <v>950</v>
      </c>
      <c r="AE146" s="29" t="s">
        <v>951</v>
      </c>
    </row>
    <row r="147" spans="1:31" x14ac:dyDescent="0.3">
      <c r="A147" s="21"/>
      <c r="B147" s="21"/>
      <c r="C147" s="21"/>
      <c r="D147" s="21"/>
      <c r="E147" s="21"/>
      <c r="F147" s="27"/>
      <c r="G147" s="92"/>
      <c r="H147" s="92"/>
      <c r="I147" s="27"/>
      <c r="J147" s="27"/>
      <c r="K147" s="27"/>
      <c r="L147" s="27"/>
      <c r="M147" s="27"/>
      <c r="N147" s="27"/>
      <c r="O147" s="27"/>
      <c r="P147" s="27"/>
      <c r="Q147" s="27"/>
      <c r="R147" s="27"/>
      <c r="S147" s="27"/>
      <c r="T147" s="27"/>
      <c r="U147" s="27"/>
      <c r="V147" s="27"/>
      <c r="W147" s="27" t="s">
        <v>952</v>
      </c>
      <c r="X147" s="27" t="s">
        <v>953</v>
      </c>
      <c r="Y147" s="27" t="s">
        <v>884</v>
      </c>
      <c r="Z147" s="27" t="s">
        <v>954</v>
      </c>
      <c r="AA147" s="27" t="s">
        <v>311</v>
      </c>
      <c r="AB147" s="27"/>
      <c r="AC147" s="27" t="s">
        <v>955</v>
      </c>
      <c r="AD147" s="29" t="s">
        <v>956</v>
      </c>
      <c r="AE147" s="29"/>
    </row>
    <row r="148" spans="1:31" x14ac:dyDescent="0.3">
      <c r="A148" s="21"/>
      <c r="B148" s="21"/>
      <c r="C148" s="21"/>
      <c r="D148" s="21"/>
      <c r="E148" s="21"/>
      <c r="F148" s="27"/>
      <c r="G148" s="92"/>
      <c r="H148" s="92"/>
      <c r="I148" s="27"/>
      <c r="J148" s="27"/>
      <c r="K148" s="27"/>
      <c r="L148" s="27"/>
      <c r="M148" s="27"/>
      <c r="N148" s="27"/>
      <c r="O148" s="27"/>
      <c r="P148" s="27"/>
      <c r="Q148" s="27"/>
      <c r="R148" s="27"/>
      <c r="S148" s="27"/>
      <c r="T148" s="27"/>
      <c r="U148" s="27"/>
      <c r="V148" s="27"/>
      <c r="W148" s="27" t="s">
        <v>957</v>
      </c>
      <c r="X148" s="27" t="s">
        <v>953</v>
      </c>
      <c r="Y148" s="27" t="s">
        <v>884</v>
      </c>
      <c r="Z148" s="27" t="s">
        <v>954</v>
      </c>
      <c r="AA148" s="27" t="s">
        <v>311</v>
      </c>
      <c r="AB148" s="27"/>
      <c r="AC148" s="27" t="s">
        <v>958</v>
      </c>
      <c r="AD148" s="29" t="s">
        <v>924</v>
      </c>
      <c r="AE148" s="29"/>
    </row>
    <row r="149" spans="1:31" x14ac:dyDescent="0.3">
      <c r="A149" s="30" t="s">
        <v>959</v>
      </c>
      <c r="B149" s="21" t="s">
        <v>6103</v>
      </c>
      <c r="C149" s="21" t="s">
        <v>927</v>
      </c>
      <c r="D149" s="21" t="s">
        <v>928</v>
      </c>
      <c r="E149" s="21" t="s">
        <v>107</v>
      </c>
      <c r="F149" s="27" t="s">
        <v>79</v>
      </c>
      <c r="G149" s="92">
        <v>-3.87</v>
      </c>
      <c r="H149" s="92">
        <v>30</v>
      </c>
      <c r="I149" s="31"/>
      <c r="J149" s="31"/>
      <c r="K149" s="31" t="s">
        <v>94</v>
      </c>
      <c r="L149" s="31" t="s">
        <v>40</v>
      </c>
      <c r="M149" s="27" t="s">
        <v>929</v>
      </c>
      <c r="N149" s="27"/>
      <c r="O149" s="27" t="s">
        <v>935</v>
      </c>
      <c r="P149" s="27"/>
      <c r="Q149" s="27"/>
      <c r="R149" s="27"/>
      <c r="S149" s="27"/>
      <c r="T149" s="27"/>
      <c r="U149" s="27"/>
      <c r="V149" s="27"/>
      <c r="W149" s="27"/>
      <c r="X149" s="27"/>
      <c r="Y149" s="27"/>
      <c r="Z149" s="27"/>
      <c r="AA149" s="27"/>
      <c r="AB149" s="27"/>
      <c r="AC149" s="27"/>
      <c r="AD149" s="29"/>
      <c r="AE149" s="29" t="s">
        <v>960</v>
      </c>
    </row>
    <row r="150" spans="1:31" x14ac:dyDescent="0.3">
      <c r="A150" s="30" t="s">
        <v>961</v>
      </c>
      <c r="B150" s="21" t="s">
        <v>6103</v>
      </c>
      <c r="C150" s="21" t="s">
        <v>927</v>
      </c>
      <c r="D150" s="21" t="s">
        <v>928</v>
      </c>
      <c r="E150" s="21" t="s">
        <v>107</v>
      </c>
      <c r="F150" s="27" t="s">
        <v>79</v>
      </c>
      <c r="G150" s="92">
        <v>-3.88</v>
      </c>
      <c r="H150" s="92">
        <v>29.8</v>
      </c>
      <c r="I150" s="31"/>
      <c r="J150" s="31"/>
      <c r="K150" s="31" t="s">
        <v>98</v>
      </c>
      <c r="L150" s="31" t="s">
        <v>40</v>
      </c>
      <c r="M150" s="27" t="s">
        <v>929</v>
      </c>
      <c r="N150" s="27" t="s">
        <v>520</v>
      </c>
      <c r="O150" s="27" t="s">
        <v>935</v>
      </c>
      <c r="P150" s="27"/>
      <c r="Q150" s="27"/>
      <c r="R150" s="27"/>
      <c r="S150" s="27"/>
      <c r="T150" s="27"/>
      <c r="U150" s="27"/>
      <c r="V150" s="27"/>
      <c r="W150" s="27"/>
      <c r="X150" s="27"/>
      <c r="Y150" s="27"/>
      <c r="Z150" s="27"/>
      <c r="AA150" s="27"/>
      <c r="AB150" s="27"/>
      <c r="AC150" s="27"/>
      <c r="AD150" s="29"/>
      <c r="AE150" s="29" t="s">
        <v>936</v>
      </c>
    </row>
    <row r="151" spans="1:31" x14ac:dyDescent="0.3">
      <c r="A151" s="30" t="s">
        <v>962</v>
      </c>
      <c r="B151" s="21" t="s">
        <v>6103</v>
      </c>
      <c r="C151" s="21" t="s">
        <v>927</v>
      </c>
      <c r="D151" s="21" t="s">
        <v>928</v>
      </c>
      <c r="E151" s="21" t="s">
        <v>107</v>
      </c>
      <c r="F151" s="27" t="s">
        <v>79</v>
      </c>
      <c r="G151" s="92">
        <v>-3.4</v>
      </c>
      <c r="H151" s="92">
        <v>30.1</v>
      </c>
      <c r="I151" s="31"/>
      <c r="J151" s="31"/>
      <c r="K151" s="31" t="s">
        <v>94</v>
      </c>
      <c r="L151" s="31" t="s">
        <v>40</v>
      </c>
      <c r="M151" s="27" t="s">
        <v>929</v>
      </c>
      <c r="N151" s="27" t="s">
        <v>963</v>
      </c>
      <c r="O151" s="27" t="s">
        <v>935</v>
      </c>
      <c r="P151" s="27"/>
      <c r="Q151" s="27"/>
      <c r="R151" s="27"/>
      <c r="S151" s="27"/>
      <c r="T151" s="27"/>
      <c r="U151" s="27"/>
      <c r="V151" s="27"/>
      <c r="W151" s="27"/>
      <c r="X151" s="27"/>
      <c r="Y151" s="27"/>
      <c r="Z151" s="27"/>
      <c r="AA151" s="27"/>
      <c r="AB151" s="27"/>
      <c r="AC151" s="27"/>
      <c r="AD151" s="29"/>
      <c r="AE151" s="29" t="s">
        <v>960</v>
      </c>
    </row>
    <row r="152" spans="1:31" x14ac:dyDescent="0.3">
      <c r="A152" s="30" t="s">
        <v>965</v>
      </c>
      <c r="B152" s="21" t="s">
        <v>6103</v>
      </c>
      <c r="C152" s="21" t="s">
        <v>927</v>
      </c>
      <c r="D152" s="21" t="s">
        <v>928</v>
      </c>
      <c r="E152" s="21" t="s">
        <v>107</v>
      </c>
      <c r="F152" s="27" t="s">
        <v>79</v>
      </c>
      <c r="G152" s="92">
        <v>-3.86</v>
      </c>
      <c r="H152" s="92">
        <v>29.8</v>
      </c>
      <c r="I152" s="31"/>
      <c r="J152" s="31"/>
      <c r="K152" s="31" t="s">
        <v>94</v>
      </c>
      <c r="L152" s="31" t="s">
        <v>40</v>
      </c>
      <c r="M152" s="27" t="s">
        <v>929</v>
      </c>
      <c r="N152" s="27" t="s">
        <v>966</v>
      </c>
      <c r="O152" s="27" t="s">
        <v>935</v>
      </c>
      <c r="P152" s="27"/>
      <c r="Q152" s="27"/>
      <c r="R152" s="27"/>
      <c r="S152" s="27"/>
      <c r="T152" s="27"/>
      <c r="U152" s="27"/>
      <c r="V152" s="27"/>
      <c r="W152" s="27" t="s">
        <v>70</v>
      </c>
      <c r="X152" s="27" t="s">
        <v>236</v>
      </c>
      <c r="Y152" s="27" t="s">
        <v>838</v>
      </c>
      <c r="Z152" s="27"/>
      <c r="AA152" s="27" t="s">
        <v>74</v>
      </c>
      <c r="AB152" s="27"/>
      <c r="AC152" s="27"/>
      <c r="AD152" s="29"/>
      <c r="AE152" s="29" t="s">
        <v>960</v>
      </c>
    </row>
    <row r="153" spans="1:31" x14ac:dyDescent="0.3">
      <c r="A153" s="30" t="s">
        <v>967</v>
      </c>
      <c r="B153" s="21" t="s">
        <v>6103</v>
      </c>
      <c r="C153" s="21" t="s">
        <v>927</v>
      </c>
      <c r="D153" s="21" t="s">
        <v>928</v>
      </c>
      <c r="E153" s="21" t="s">
        <v>107</v>
      </c>
      <c r="F153" s="27" t="s">
        <v>79</v>
      </c>
      <c r="G153" s="92">
        <v>-3.5</v>
      </c>
      <c r="H153" s="92">
        <v>29.8</v>
      </c>
      <c r="I153" s="31"/>
      <c r="J153" s="31"/>
      <c r="K153" s="31" t="s">
        <v>94</v>
      </c>
      <c r="L153" s="31" t="s">
        <v>40</v>
      </c>
      <c r="M153" s="27" t="s">
        <v>929</v>
      </c>
      <c r="N153" s="27" t="s">
        <v>480</v>
      </c>
      <c r="O153" s="27" t="s">
        <v>935</v>
      </c>
      <c r="P153" s="27"/>
      <c r="Q153" s="27"/>
      <c r="R153" s="27"/>
      <c r="S153" s="27"/>
      <c r="T153" s="27"/>
      <c r="U153" s="27"/>
      <c r="V153" s="27"/>
      <c r="W153" s="27" t="s">
        <v>70</v>
      </c>
      <c r="X153" s="27" t="s">
        <v>664</v>
      </c>
      <c r="Y153" s="27" t="s">
        <v>664</v>
      </c>
      <c r="Z153" s="27" t="s">
        <v>310</v>
      </c>
      <c r="AA153" s="27" t="s">
        <v>311</v>
      </c>
      <c r="AB153" s="27"/>
      <c r="AC153" s="27"/>
      <c r="AD153" s="29"/>
      <c r="AE153" s="29" t="s">
        <v>960</v>
      </c>
    </row>
    <row r="154" spans="1:31" x14ac:dyDescent="0.3">
      <c r="A154" s="21" t="s">
        <v>968</v>
      </c>
      <c r="B154" s="21" t="s">
        <v>4603</v>
      </c>
      <c r="C154" s="21" t="s">
        <v>969</v>
      </c>
      <c r="D154" s="21" t="s">
        <v>970</v>
      </c>
      <c r="E154" s="21"/>
      <c r="F154" s="27" t="s">
        <v>462</v>
      </c>
      <c r="G154" s="93">
        <v>9.5</v>
      </c>
      <c r="H154" s="93">
        <v>14</v>
      </c>
      <c r="I154" s="27">
        <v>20</v>
      </c>
      <c r="J154" s="27">
        <v>1</v>
      </c>
      <c r="K154" s="27" t="s">
        <v>94</v>
      </c>
      <c r="L154" s="27" t="s">
        <v>40</v>
      </c>
      <c r="M154" s="27" t="s">
        <v>971</v>
      </c>
      <c r="N154" s="27" t="s">
        <v>972</v>
      </c>
      <c r="O154" s="27" t="s">
        <v>973</v>
      </c>
      <c r="P154" s="27" t="s">
        <v>974</v>
      </c>
      <c r="Q154" s="27" t="s">
        <v>975</v>
      </c>
      <c r="R154" s="27"/>
      <c r="S154" s="27" t="s">
        <v>976</v>
      </c>
      <c r="T154" s="27" t="s">
        <v>977</v>
      </c>
      <c r="U154" s="27"/>
      <c r="V154" s="27" t="s">
        <v>978</v>
      </c>
      <c r="W154" s="27"/>
      <c r="X154" s="27"/>
      <c r="Y154" s="27"/>
      <c r="Z154" s="27"/>
      <c r="AA154" s="27"/>
      <c r="AB154" s="27"/>
      <c r="AC154" s="27"/>
      <c r="AD154" s="29"/>
      <c r="AE154" s="29" t="s">
        <v>979</v>
      </c>
    </row>
    <row r="155" spans="1:31" x14ac:dyDescent="0.3">
      <c r="A155" s="21" t="s">
        <v>980</v>
      </c>
      <c r="B155" s="21" t="s">
        <v>4603</v>
      </c>
      <c r="C155" s="21" t="s">
        <v>981</v>
      </c>
      <c r="D155" s="21" t="s">
        <v>4624</v>
      </c>
      <c r="E155" s="21" t="s">
        <v>4627</v>
      </c>
      <c r="F155" s="27" t="s">
        <v>79</v>
      </c>
      <c r="G155" s="93">
        <v>46.1</v>
      </c>
      <c r="H155" s="93">
        <v>-81.900000000000006</v>
      </c>
      <c r="I155" s="27">
        <v>50</v>
      </c>
      <c r="J155" s="27">
        <v>2.1</v>
      </c>
      <c r="K155" s="27" t="s">
        <v>51</v>
      </c>
      <c r="L155" s="27" t="s">
        <v>95</v>
      </c>
      <c r="M155" s="27" t="s">
        <v>983</v>
      </c>
      <c r="N155" s="27" t="s">
        <v>984</v>
      </c>
      <c r="O155" s="27" t="s">
        <v>985</v>
      </c>
      <c r="P155" s="27" t="s">
        <v>986</v>
      </c>
      <c r="Q155" s="27" t="s">
        <v>45</v>
      </c>
      <c r="R155" s="37">
        <v>0.08</v>
      </c>
      <c r="S155" s="27" t="s">
        <v>987</v>
      </c>
      <c r="T155" s="27" t="s">
        <v>988</v>
      </c>
      <c r="U155" s="27" t="s">
        <v>989</v>
      </c>
      <c r="V155" s="27" t="s">
        <v>990</v>
      </c>
      <c r="W155" s="27" t="s">
        <v>980</v>
      </c>
      <c r="X155" s="27" t="s">
        <v>144</v>
      </c>
      <c r="Y155" s="27" t="s">
        <v>72</v>
      </c>
      <c r="Z155" s="27" t="s">
        <v>102</v>
      </c>
      <c r="AA155" s="27" t="s">
        <v>74</v>
      </c>
      <c r="AB155" s="27" t="s">
        <v>991</v>
      </c>
      <c r="AC155" s="27"/>
      <c r="AD155" s="29" t="s">
        <v>992</v>
      </c>
      <c r="AE155" s="29" t="s">
        <v>993</v>
      </c>
    </row>
    <row r="156" spans="1:31" ht="12.75" customHeight="1" x14ac:dyDescent="0.3">
      <c r="A156" s="30" t="s">
        <v>994</v>
      </c>
      <c r="B156" s="30" t="s">
        <v>4603</v>
      </c>
      <c r="C156" s="30" t="s">
        <v>981</v>
      </c>
      <c r="D156" s="30" t="s">
        <v>995</v>
      </c>
      <c r="E156" s="30"/>
      <c r="F156" s="31"/>
      <c r="G156" s="92">
        <v>56.2</v>
      </c>
      <c r="H156" s="92">
        <v>-126.1</v>
      </c>
      <c r="I156" s="31">
        <f>12*45</f>
        <v>540</v>
      </c>
      <c r="J156" s="31"/>
      <c r="K156" s="31" t="s">
        <v>996</v>
      </c>
      <c r="L156" s="31" t="s">
        <v>613</v>
      </c>
      <c r="M156" s="31" t="s">
        <v>997</v>
      </c>
      <c r="N156" s="27" t="s">
        <v>909</v>
      </c>
      <c r="O156" s="27" t="s">
        <v>84</v>
      </c>
      <c r="P156" s="27"/>
      <c r="Q156" s="27"/>
      <c r="R156" s="27"/>
      <c r="S156" s="27"/>
      <c r="T156" s="27"/>
      <c r="U156" s="27"/>
      <c r="V156" s="27"/>
      <c r="W156" s="27"/>
      <c r="X156" s="27"/>
      <c r="Y156" s="27"/>
      <c r="Z156" s="27"/>
      <c r="AA156" s="27"/>
      <c r="AB156" s="27"/>
      <c r="AC156" s="27"/>
      <c r="AD156" s="29"/>
      <c r="AE156" s="29" t="s">
        <v>4768</v>
      </c>
    </row>
    <row r="157" spans="1:31" ht="12.75" customHeight="1" x14ac:dyDescent="0.3">
      <c r="A157" s="21" t="s">
        <v>998</v>
      </c>
      <c r="B157" s="30" t="s">
        <v>4603</v>
      </c>
      <c r="C157" s="21" t="s">
        <v>981</v>
      </c>
      <c r="D157" s="21" t="s">
        <v>5148</v>
      </c>
      <c r="E157" s="21" t="s">
        <v>2904</v>
      </c>
      <c r="F157" s="27" t="s">
        <v>79</v>
      </c>
      <c r="G157" s="93">
        <v>63.335999999999999</v>
      </c>
      <c r="H157" s="93">
        <v>-66.55</v>
      </c>
      <c r="I157" s="27">
        <f>0.25*1.4</f>
        <v>0.35</v>
      </c>
      <c r="J157" s="27"/>
      <c r="K157" s="27" t="s">
        <v>127</v>
      </c>
      <c r="L157" s="27"/>
      <c r="M157" s="27"/>
      <c r="N157" s="27" t="s">
        <v>999</v>
      </c>
      <c r="O157" s="27" t="s">
        <v>534</v>
      </c>
      <c r="P157" s="27"/>
      <c r="Q157" s="27"/>
      <c r="R157" s="37"/>
      <c r="S157" s="27"/>
      <c r="T157" s="27"/>
      <c r="U157" s="27"/>
      <c r="V157" s="27"/>
      <c r="W157" s="27"/>
      <c r="X157" s="27"/>
      <c r="Y157" s="27"/>
      <c r="Z157" s="27"/>
      <c r="AA157" s="27"/>
      <c r="AB157" s="27"/>
      <c r="AC157" s="27"/>
      <c r="AD157" s="29"/>
      <c r="AE157" s="29" t="s">
        <v>1000</v>
      </c>
    </row>
    <row r="158" spans="1:31" ht="11.4" customHeight="1" x14ac:dyDescent="0.3">
      <c r="A158" s="21" t="s">
        <v>1001</v>
      </c>
      <c r="B158" s="30" t="s">
        <v>4603</v>
      </c>
      <c r="C158" s="21" t="s">
        <v>981</v>
      </c>
      <c r="D158" s="21" t="s">
        <v>5148</v>
      </c>
      <c r="E158" s="21" t="s">
        <v>2904</v>
      </c>
      <c r="F158" s="27" t="s">
        <v>79</v>
      </c>
      <c r="G158" s="93">
        <v>63.22</v>
      </c>
      <c r="H158" s="93">
        <v>-66.53</v>
      </c>
      <c r="I158" s="27">
        <v>0.22</v>
      </c>
      <c r="J158" s="27"/>
      <c r="K158" s="27" t="s">
        <v>127</v>
      </c>
      <c r="L158" s="27"/>
      <c r="M158" s="27"/>
      <c r="N158" s="27" t="s">
        <v>999</v>
      </c>
      <c r="O158" s="27" t="s">
        <v>534</v>
      </c>
      <c r="P158" s="27"/>
      <c r="Q158" s="27"/>
      <c r="R158" s="37"/>
      <c r="S158" s="27"/>
      <c r="T158" s="27"/>
      <c r="U158" s="27"/>
      <c r="V158" s="27"/>
      <c r="W158" s="27"/>
      <c r="X158" s="27"/>
      <c r="Y158" s="27"/>
      <c r="Z158" s="27"/>
      <c r="AA158" s="27"/>
      <c r="AB158" s="27"/>
      <c r="AC158" s="27"/>
      <c r="AD158" s="29"/>
      <c r="AE158" s="29" t="s">
        <v>1000</v>
      </c>
    </row>
    <row r="159" spans="1:31" x14ac:dyDescent="0.3">
      <c r="A159" s="21" t="s">
        <v>1002</v>
      </c>
      <c r="B159" s="21" t="s">
        <v>4603</v>
      </c>
      <c r="C159" s="21" t="s">
        <v>981</v>
      </c>
      <c r="D159" s="21" t="s">
        <v>1003</v>
      </c>
      <c r="E159" s="21" t="s">
        <v>4639</v>
      </c>
      <c r="F159" s="27" t="s">
        <v>728</v>
      </c>
      <c r="G159" s="93">
        <v>49.4</v>
      </c>
      <c r="H159" s="93">
        <v>-77.3</v>
      </c>
      <c r="I159" s="27">
        <v>1300</v>
      </c>
      <c r="J159" s="27">
        <v>6</v>
      </c>
      <c r="K159" s="27" t="s">
        <v>98</v>
      </c>
      <c r="L159" s="27" t="s">
        <v>95</v>
      </c>
      <c r="M159" s="27" t="s">
        <v>1004</v>
      </c>
      <c r="N159" s="27" t="s">
        <v>1005</v>
      </c>
      <c r="O159" s="27" t="s">
        <v>96</v>
      </c>
      <c r="P159" s="27"/>
      <c r="Q159" s="27" t="s">
        <v>189</v>
      </c>
      <c r="R159" s="27" t="s">
        <v>142</v>
      </c>
      <c r="S159" s="27"/>
      <c r="T159" s="27"/>
      <c r="U159" s="27"/>
      <c r="V159" s="27" t="s">
        <v>1006</v>
      </c>
      <c r="W159" s="27" t="s">
        <v>1007</v>
      </c>
      <c r="X159" s="27" t="s">
        <v>144</v>
      </c>
      <c r="Y159" s="27" t="s">
        <v>72</v>
      </c>
      <c r="Z159" s="27" t="s">
        <v>102</v>
      </c>
      <c r="AA159" s="27" t="s">
        <v>74</v>
      </c>
      <c r="AB159" s="27" t="s">
        <v>1008</v>
      </c>
      <c r="AC159" s="27"/>
      <c r="AD159" s="29" t="s">
        <v>1009</v>
      </c>
      <c r="AE159" s="29" t="s">
        <v>1010</v>
      </c>
    </row>
    <row r="160" spans="1:31" ht="13.95" customHeight="1" x14ac:dyDescent="0.3">
      <c r="A160" s="21"/>
      <c r="B160" s="21"/>
      <c r="C160" s="21"/>
      <c r="D160" s="21"/>
      <c r="E160" s="21"/>
      <c r="F160" s="27"/>
      <c r="G160" s="92"/>
      <c r="H160" s="92"/>
      <c r="I160" s="27"/>
      <c r="J160" s="27"/>
      <c r="K160" s="27"/>
      <c r="L160" s="27"/>
      <c r="M160" s="27"/>
      <c r="N160" s="27"/>
      <c r="O160" s="27"/>
      <c r="P160" s="27"/>
      <c r="Q160" s="27"/>
      <c r="R160" s="27"/>
      <c r="S160" s="27"/>
      <c r="T160" s="27"/>
      <c r="U160" s="27"/>
      <c r="V160" s="27"/>
      <c r="W160" s="27" t="s">
        <v>4634</v>
      </c>
      <c r="X160" s="27" t="s">
        <v>144</v>
      </c>
      <c r="Y160" s="27" t="s">
        <v>72</v>
      </c>
      <c r="Z160" s="27" t="s">
        <v>258</v>
      </c>
      <c r="AA160" s="27" t="s">
        <v>74</v>
      </c>
      <c r="AB160" s="27" t="s">
        <v>906</v>
      </c>
      <c r="AC160" s="27"/>
      <c r="AD160" s="29" t="s">
        <v>1011</v>
      </c>
      <c r="AE160" s="29" t="s">
        <v>1012</v>
      </c>
    </row>
    <row r="161" spans="1:31" ht="12.6" customHeight="1" x14ac:dyDescent="0.25">
      <c r="A161" s="21" t="s">
        <v>1013</v>
      </c>
      <c r="B161" s="21" t="s">
        <v>4603</v>
      </c>
      <c r="C161" s="20" t="s">
        <v>981</v>
      </c>
      <c r="D161" s="21" t="s">
        <v>1014</v>
      </c>
      <c r="E161" s="21" t="s">
        <v>1015</v>
      </c>
      <c r="F161" s="27" t="s">
        <v>728</v>
      </c>
      <c r="G161" s="93">
        <v>53.24</v>
      </c>
      <c r="H161" s="93">
        <v>-86.22</v>
      </c>
      <c r="I161" s="27">
        <v>120</v>
      </c>
      <c r="J161" s="27"/>
      <c r="K161" s="27" t="s">
        <v>996</v>
      </c>
      <c r="L161" s="27" t="s">
        <v>95</v>
      </c>
      <c r="M161" s="27" t="s">
        <v>1016</v>
      </c>
      <c r="N161" s="27" t="s">
        <v>1017</v>
      </c>
      <c r="O161" s="27" t="s">
        <v>1018</v>
      </c>
      <c r="P161" s="27"/>
      <c r="Q161" s="27" t="s">
        <v>345</v>
      </c>
      <c r="R161" s="27"/>
      <c r="S161" s="27"/>
      <c r="T161" s="27"/>
      <c r="U161" s="27"/>
      <c r="V161" s="27" t="s">
        <v>1019</v>
      </c>
      <c r="W161" s="27" t="s">
        <v>70</v>
      </c>
      <c r="X161" s="27" t="s">
        <v>236</v>
      </c>
      <c r="Y161" s="27" t="s">
        <v>764</v>
      </c>
      <c r="Z161" s="27" t="s">
        <v>146</v>
      </c>
      <c r="AA161" s="27" t="s">
        <v>74</v>
      </c>
      <c r="AB161" s="27" t="s">
        <v>147</v>
      </c>
      <c r="AC161" s="27"/>
      <c r="AD161" s="29" t="s">
        <v>1020</v>
      </c>
      <c r="AE161" s="29" t="s">
        <v>4764</v>
      </c>
    </row>
    <row r="162" spans="1:31" ht="12.6" customHeight="1" x14ac:dyDescent="0.3">
      <c r="A162" s="21" t="s">
        <v>1021</v>
      </c>
      <c r="B162" s="21" t="s">
        <v>4603</v>
      </c>
      <c r="C162" s="21" t="s">
        <v>981</v>
      </c>
      <c r="D162" s="21" t="s">
        <v>1014</v>
      </c>
      <c r="E162" s="21" t="s">
        <v>4640</v>
      </c>
      <c r="F162" s="27" t="s">
        <v>728</v>
      </c>
      <c r="G162" s="93">
        <v>53.45</v>
      </c>
      <c r="H162" s="93">
        <v>-90</v>
      </c>
      <c r="I162" s="27" t="s">
        <v>1022</v>
      </c>
      <c r="J162" s="27" t="s">
        <v>1023</v>
      </c>
      <c r="K162" s="27" t="s">
        <v>1024</v>
      </c>
      <c r="L162" s="27" t="s">
        <v>40</v>
      </c>
      <c r="M162" s="27" t="s">
        <v>1032</v>
      </c>
      <c r="N162" s="27" t="s">
        <v>1025</v>
      </c>
      <c r="O162" s="27" t="s">
        <v>1026</v>
      </c>
      <c r="P162" s="27"/>
      <c r="Q162" s="27"/>
      <c r="R162" s="27"/>
      <c r="S162" s="27"/>
      <c r="T162" s="27"/>
      <c r="U162" s="27"/>
      <c r="V162" s="27"/>
      <c r="W162" s="27" t="s">
        <v>70</v>
      </c>
      <c r="X162" s="27" t="s">
        <v>144</v>
      </c>
      <c r="Y162" s="27" t="s">
        <v>72</v>
      </c>
      <c r="Z162" s="27" t="s">
        <v>73</v>
      </c>
      <c r="AA162" s="27" t="s">
        <v>74</v>
      </c>
      <c r="AB162" s="27" t="s">
        <v>480</v>
      </c>
      <c r="AC162" s="27"/>
      <c r="AD162" s="29" t="s">
        <v>1027</v>
      </c>
      <c r="AE162" s="29" t="s">
        <v>1028</v>
      </c>
    </row>
    <row r="163" spans="1:31" ht="12.6" customHeight="1" x14ac:dyDescent="0.3">
      <c r="A163" s="21" t="s">
        <v>1029</v>
      </c>
      <c r="B163" s="21" t="s">
        <v>4603</v>
      </c>
      <c r="C163" s="21" t="s">
        <v>981</v>
      </c>
      <c r="D163" s="21" t="s">
        <v>1014</v>
      </c>
      <c r="E163" s="21" t="s">
        <v>4640</v>
      </c>
      <c r="F163" s="27" t="s">
        <v>728</v>
      </c>
      <c r="G163" s="93">
        <v>50.31</v>
      </c>
      <c r="H163" s="93">
        <v>-95.3</v>
      </c>
      <c r="I163" s="27" t="s">
        <v>1030</v>
      </c>
      <c r="J163" s="27">
        <v>0.8</v>
      </c>
      <c r="K163" s="27" t="s">
        <v>1031</v>
      </c>
      <c r="L163" s="27" t="s">
        <v>95</v>
      </c>
      <c r="M163" s="27" t="s">
        <v>1032</v>
      </c>
      <c r="N163" s="27" t="s">
        <v>1033</v>
      </c>
      <c r="O163" s="27" t="s">
        <v>478</v>
      </c>
      <c r="P163" s="27"/>
      <c r="Q163" s="27" t="s">
        <v>45</v>
      </c>
      <c r="R163" s="27"/>
      <c r="S163" s="27"/>
      <c r="T163" s="27"/>
      <c r="U163" s="27"/>
      <c r="V163" s="27"/>
      <c r="W163" s="27" t="s">
        <v>1034</v>
      </c>
      <c r="X163" s="27" t="s">
        <v>71</v>
      </c>
      <c r="Y163" s="27" t="s">
        <v>223</v>
      </c>
      <c r="Z163" s="27" t="s">
        <v>73</v>
      </c>
      <c r="AA163" s="27" t="s">
        <v>74</v>
      </c>
      <c r="AB163" s="27" t="s">
        <v>480</v>
      </c>
      <c r="AC163" s="27" t="s">
        <v>1035</v>
      </c>
      <c r="AD163" s="29" t="s">
        <v>1036</v>
      </c>
      <c r="AE163" s="29" t="s">
        <v>4774</v>
      </c>
    </row>
    <row r="164" spans="1:31" ht="13.2" customHeight="1" x14ac:dyDescent="0.25">
      <c r="A164" s="21" t="s">
        <v>1037</v>
      </c>
      <c r="B164" s="21" t="s">
        <v>4603</v>
      </c>
      <c r="C164" s="20" t="s">
        <v>981</v>
      </c>
      <c r="D164" s="21" t="s">
        <v>1014</v>
      </c>
      <c r="E164" s="21" t="s">
        <v>1015</v>
      </c>
      <c r="F164" s="27" t="s">
        <v>728</v>
      </c>
      <c r="G164" s="92">
        <v>52.75</v>
      </c>
      <c r="H164" s="92">
        <v>-86.18</v>
      </c>
      <c r="I164" s="27" t="s">
        <v>1038</v>
      </c>
      <c r="J164" s="27"/>
      <c r="K164" s="27" t="s">
        <v>996</v>
      </c>
      <c r="L164" s="27" t="s">
        <v>95</v>
      </c>
      <c r="M164" s="27" t="s">
        <v>1039</v>
      </c>
      <c r="N164" s="27" t="s">
        <v>1040</v>
      </c>
      <c r="O164" s="27" t="s">
        <v>1041</v>
      </c>
      <c r="P164" s="27" t="s">
        <v>1042</v>
      </c>
      <c r="Q164" s="27" t="s">
        <v>320</v>
      </c>
      <c r="R164" s="27"/>
      <c r="S164" s="27" t="s">
        <v>1043</v>
      </c>
      <c r="T164" s="27"/>
      <c r="U164" s="27"/>
      <c r="V164" s="27"/>
      <c r="W164" s="27" t="s">
        <v>1037</v>
      </c>
      <c r="X164" s="27" t="s">
        <v>236</v>
      </c>
      <c r="Y164" s="27" t="s">
        <v>764</v>
      </c>
      <c r="Z164" s="27" t="s">
        <v>146</v>
      </c>
      <c r="AA164" s="27" t="s">
        <v>74</v>
      </c>
      <c r="AB164" s="27" t="s">
        <v>147</v>
      </c>
      <c r="AC164" s="27">
        <v>137.69999999999999</v>
      </c>
      <c r="AD164" s="29" t="s">
        <v>1044</v>
      </c>
      <c r="AE164" s="29" t="s">
        <v>4766</v>
      </c>
    </row>
    <row r="165" spans="1:31" ht="13.2" customHeight="1" x14ac:dyDescent="0.25">
      <c r="A165" s="21"/>
      <c r="B165" s="21"/>
      <c r="C165" s="20"/>
      <c r="D165" s="21"/>
      <c r="E165" s="21"/>
      <c r="F165" s="27"/>
      <c r="G165" s="92"/>
      <c r="H165" s="92"/>
      <c r="I165" s="27"/>
      <c r="J165" s="27"/>
      <c r="K165" s="27"/>
      <c r="L165" s="27"/>
      <c r="M165" s="27"/>
      <c r="N165" s="27"/>
      <c r="O165" s="27"/>
      <c r="P165" s="27"/>
      <c r="Q165" s="27"/>
      <c r="R165" s="27"/>
      <c r="S165" s="27"/>
      <c r="T165" s="27"/>
      <c r="U165" s="27"/>
      <c r="V165" s="27"/>
      <c r="W165" s="27" t="s">
        <v>1045</v>
      </c>
      <c r="X165" s="27" t="s">
        <v>236</v>
      </c>
      <c r="Y165" s="27" t="s">
        <v>764</v>
      </c>
      <c r="Z165" s="27" t="s">
        <v>146</v>
      </c>
      <c r="AA165" s="27" t="s">
        <v>74</v>
      </c>
      <c r="AB165" s="27" t="s">
        <v>147</v>
      </c>
      <c r="AC165" s="27">
        <v>5.4</v>
      </c>
      <c r="AD165" s="29" t="s">
        <v>1046</v>
      </c>
      <c r="AE165" s="29" t="s">
        <v>4765</v>
      </c>
    </row>
    <row r="166" spans="1:31" ht="15.6" x14ac:dyDescent="0.25">
      <c r="A166" s="21"/>
      <c r="B166" s="21"/>
      <c r="C166" s="20"/>
      <c r="D166" s="21"/>
      <c r="E166" s="21"/>
      <c r="F166" s="27"/>
      <c r="G166" s="92"/>
      <c r="H166" s="92"/>
      <c r="I166" s="27"/>
      <c r="J166" s="27"/>
      <c r="K166" s="27"/>
      <c r="L166" s="27"/>
      <c r="M166" s="27"/>
      <c r="N166" s="27"/>
      <c r="O166" s="27"/>
      <c r="P166" s="27"/>
      <c r="Q166" s="27"/>
      <c r="R166" s="27"/>
      <c r="S166" s="27"/>
      <c r="T166" s="27"/>
      <c r="U166" s="27"/>
      <c r="V166" s="27"/>
      <c r="W166" s="27" t="s">
        <v>1047</v>
      </c>
      <c r="X166" s="27" t="s">
        <v>236</v>
      </c>
      <c r="Y166" s="27" t="s">
        <v>764</v>
      </c>
      <c r="Z166" s="27" t="s">
        <v>146</v>
      </c>
      <c r="AA166" s="27" t="s">
        <v>74</v>
      </c>
      <c r="AB166" s="27" t="s">
        <v>147</v>
      </c>
      <c r="AC166" s="27">
        <v>29.1</v>
      </c>
      <c r="AD166" s="29" t="s">
        <v>1048</v>
      </c>
      <c r="AE166" s="29" t="s">
        <v>4765</v>
      </c>
    </row>
    <row r="167" spans="1:31" ht="15.6" x14ac:dyDescent="0.25">
      <c r="A167" s="21"/>
      <c r="B167" s="21"/>
      <c r="C167" s="20"/>
      <c r="D167" s="21"/>
      <c r="E167" s="21"/>
      <c r="F167" s="27"/>
      <c r="G167" s="92"/>
      <c r="H167" s="92"/>
      <c r="I167" s="27"/>
      <c r="J167" s="27"/>
      <c r="K167" s="27"/>
      <c r="L167" s="27"/>
      <c r="M167" s="27"/>
      <c r="N167" s="27"/>
      <c r="O167" s="27"/>
      <c r="P167" s="27"/>
      <c r="Q167" s="27"/>
      <c r="R167" s="27"/>
      <c r="S167" s="27"/>
      <c r="T167" s="27"/>
      <c r="U167" s="27"/>
      <c r="V167" s="27"/>
      <c r="W167" s="27" t="s">
        <v>1049</v>
      </c>
      <c r="X167" s="27" t="s">
        <v>236</v>
      </c>
      <c r="Y167" s="27" t="s">
        <v>764</v>
      </c>
      <c r="Z167" s="27" t="s">
        <v>146</v>
      </c>
      <c r="AA167" s="27" t="s">
        <v>74</v>
      </c>
      <c r="AB167" s="27" t="s">
        <v>147</v>
      </c>
      <c r="AC167" s="27">
        <v>8.6</v>
      </c>
      <c r="AD167" s="29" t="s">
        <v>1050</v>
      </c>
      <c r="AE167" s="29" t="s">
        <v>4765</v>
      </c>
    </row>
    <row r="168" spans="1:31" x14ac:dyDescent="0.25">
      <c r="A168" s="21"/>
      <c r="B168" s="21"/>
      <c r="C168" s="20"/>
      <c r="D168" s="21"/>
      <c r="E168" s="21"/>
      <c r="F168" s="27"/>
      <c r="G168" s="92"/>
      <c r="H168" s="92"/>
      <c r="I168" s="27"/>
      <c r="J168" s="27"/>
      <c r="K168" s="27"/>
      <c r="L168" s="27"/>
      <c r="M168" s="27"/>
      <c r="N168" s="27"/>
      <c r="O168" s="27"/>
      <c r="P168" s="27"/>
      <c r="Q168" s="27"/>
      <c r="R168" s="27"/>
      <c r="S168" s="27"/>
      <c r="T168" s="27"/>
      <c r="U168" s="27"/>
      <c r="V168" s="27"/>
      <c r="W168" s="27" t="s">
        <v>1051</v>
      </c>
      <c r="X168" s="27" t="s">
        <v>71</v>
      </c>
      <c r="Y168" s="27" t="s">
        <v>145</v>
      </c>
      <c r="Z168" s="27" t="s">
        <v>102</v>
      </c>
      <c r="AA168" s="27" t="s">
        <v>74</v>
      </c>
      <c r="AB168" s="27" t="s">
        <v>1052</v>
      </c>
      <c r="AC168" s="27"/>
      <c r="AD168" s="29"/>
      <c r="AE168" s="29" t="s">
        <v>4767</v>
      </c>
    </row>
    <row r="169" spans="1:31" x14ac:dyDescent="0.3">
      <c r="A169" s="21" t="s">
        <v>1053</v>
      </c>
      <c r="B169" s="21" t="s">
        <v>4605</v>
      </c>
      <c r="C169" s="21" t="s">
        <v>981</v>
      </c>
      <c r="D169" s="21" t="s">
        <v>1054</v>
      </c>
      <c r="E169" s="21" t="s">
        <v>1055</v>
      </c>
      <c r="F169" s="27" t="s">
        <v>79</v>
      </c>
      <c r="G169" s="93">
        <v>61.5</v>
      </c>
      <c r="H169" s="93">
        <v>-74.3</v>
      </c>
      <c r="I169" s="27" t="s">
        <v>1056</v>
      </c>
      <c r="J169" s="27">
        <v>0.2</v>
      </c>
      <c r="K169" s="27" t="s">
        <v>1057</v>
      </c>
      <c r="L169" s="27" t="s">
        <v>40</v>
      </c>
      <c r="M169" s="27" t="s">
        <v>1058</v>
      </c>
      <c r="N169" s="27" t="s">
        <v>1059</v>
      </c>
      <c r="O169" s="27" t="s">
        <v>1060</v>
      </c>
      <c r="P169" s="29"/>
      <c r="Q169" s="27" t="s">
        <v>320</v>
      </c>
      <c r="R169" s="37">
        <v>0.2</v>
      </c>
      <c r="S169" s="27"/>
      <c r="T169" s="27"/>
      <c r="U169" s="27"/>
      <c r="V169" s="27"/>
      <c r="W169" s="27" t="s">
        <v>1061</v>
      </c>
      <c r="X169" s="27" t="s">
        <v>71</v>
      </c>
      <c r="Y169" s="27" t="s">
        <v>1062</v>
      </c>
      <c r="Z169" s="27" t="s">
        <v>258</v>
      </c>
      <c r="AA169" s="27" t="s">
        <v>74</v>
      </c>
      <c r="AB169" s="27" t="s">
        <v>1063</v>
      </c>
      <c r="AC169" s="27">
        <v>18.5</v>
      </c>
      <c r="AD169" s="29" t="s">
        <v>1064</v>
      </c>
      <c r="AE169" s="29" t="s">
        <v>4782</v>
      </c>
    </row>
    <row r="170" spans="1:31" x14ac:dyDescent="0.3">
      <c r="A170" s="21"/>
      <c r="B170" s="21"/>
      <c r="C170" s="21"/>
      <c r="D170" s="21"/>
      <c r="E170" s="21"/>
      <c r="F170" s="27"/>
      <c r="G170" s="93"/>
      <c r="H170" s="93"/>
      <c r="I170" s="27"/>
      <c r="J170" s="27"/>
      <c r="K170" s="27"/>
      <c r="L170" s="27"/>
      <c r="M170" s="27"/>
      <c r="N170" s="27"/>
      <c r="O170" s="27"/>
      <c r="P170" s="29"/>
      <c r="Q170" s="27"/>
      <c r="R170" s="37"/>
      <c r="S170" s="27"/>
      <c r="T170" s="27"/>
      <c r="U170" s="27"/>
      <c r="V170" s="27"/>
      <c r="W170" s="27" t="s">
        <v>1065</v>
      </c>
      <c r="X170" s="27" t="s">
        <v>71</v>
      </c>
      <c r="Y170" s="27" t="s">
        <v>1062</v>
      </c>
      <c r="Z170" s="27" t="s">
        <v>258</v>
      </c>
      <c r="AA170" s="27" t="s">
        <v>74</v>
      </c>
      <c r="AB170" s="27" t="s">
        <v>1063</v>
      </c>
      <c r="AC170" s="27"/>
      <c r="AD170" s="29"/>
      <c r="AE170" s="29" t="s">
        <v>4781</v>
      </c>
    </row>
    <row r="171" spans="1:31" x14ac:dyDescent="0.3">
      <c r="A171" s="21" t="s">
        <v>1066</v>
      </c>
      <c r="B171" s="21" t="s">
        <v>4603</v>
      </c>
      <c r="C171" s="21" t="s">
        <v>981</v>
      </c>
      <c r="D171" s="21" t="s">
        <v>4641</v>
      </c>
      <c r="E171" s="21" t="s">
        <v>4642</v>
      </c>
      <c r="F171" s="27" t="s">
        <v>79</v>
      </c>
      <c r="G171" s="93">
        <v>56.5</v>
      </c>
      <c r="H171" s="93">
        <v>-61.3</v>
      </c>
      <c r="I171" s="27">
        <v>20</v>
      </c>
      <c r="J171" s="27">
        <v>1.5</v>
      </c>
      <c r="K171" s="27" t="s">
        <v>1067</v>
      </c>
      <c r="L171" s="27" t="s">
        <v>388</v>
      </c>
      <c r="M171" s="27" t="s">
        <v>1068</v>
      </c>
      <c r="N171" s="27" t="s">
        <v>898</v>
      </c>
      <c r="O171" s="27" t="s">
        <v>1069</v>
      </c>
      <c r="P171" s="27"/>
      <c r="Q171" s="27"/>
      <c r="R171" s="27"/>
      <c r="S171" s="27" t="s">
        <v>1070</v>
      </c>
      <c r="T171" s="27" t="s">
        <v>1071</v>
      </c>
      <c r="U171" s="27" t="s">
        <v>989</v>
      </c>
      <c r="V171" s="27" t="s">
        <v>1072</v>
      </c>
      <c r="W171" s="27"/>
      <c r="X171" s="27"/>
      <c r="Y171" s="27"/>
      <c r="Z171" s="27"/>
      <c r="AA171" s="27"/>
      <c r="AB171" s="27"/>
      <c r="AC171" s="27"/>
      <c r="AD171" s="29"/>
      <c r="AE171" s="29" t="s">
        <v>1073</v>
      </c>
    </row>
    <row r="172" spans="1:31" ht="12.75" customHeight="1" x14ac:dyDescent="0.25">
      <c r="A172" s="21" t="s">
        <v>1074</v>
      </c>
      <c r="B172" s="21" t="s">
        <v>4603</v>
      </c>
      <c r="C172" s="20" t="s">
        <v>981</v>
      </c>
      <c r="D172" s="21" t="s">
        <v>1014</v>
      </c>
      <c r="E172" s="21" t="s">
        <v>1015</v>
      </c>
      <c r="F172" s="27" t="s">
        <v>728</v>
      </c>
      <c r="G172" s="92">
        <v>52.25</v>
      </c>
      <c r="H172" s="93">
        <v>-86.36</v>
      </c>
      <c r="I172" s="27"/>
      <c r="J172" s="27"/>
      <c r="K172" s="27" t="s">
        <v>996</v>
      </c>
      <c r="L172" s="27"/>
      <c r="M172" s="27"/>
      <c r="N172" s="27" t="s">
        <v>1017</v>
      </c>
      <c r="O172" s="27" t="s">
        <v>1075</v>
      </c>
      <c r="P172" s="27"/>
      <c r="Q172" s="27" t="s">
        <v>345</v>
      </c>
      <c r="R172" s="27"/>
      <c r="S172" s="27"/>
      <c r="T172" s="27"/>
      <c r="U172" s="27"/>
      <c r="V172" s="27"/>
      <c r="W172" s="27" t="s">
        <v>70</v>
      </c>
      <c r="X172" s="27" t="s">
        <v>236</v>
      </c>
      <c r="Y172" s="27" t="s">
        <v>764</v>
      </c>
      <c r="Z172" s="27" t="s">
        <v>146</v>
      </c>
      <c r="AA172" s="27" t="s">
        <v>74</v>
      </c>
      <c r="AB172" s="27" t="s">
        <v>147</v>
      </c>
      <c r="AC172" s="27"/>
      <c r="AD172" s="29" t="s">
        <v>1076</v>
      </c>
      <c r="AE172" s="29" t="s">
        <v>4770</v>
      </c>
    </row>
    <row r="173" spans="1:31" x14ac:dyDescent="0.3">
      <c r="A173" s="21" t="s">
        <v>1077</v>
      </c>
      <c r="B173" s="30" t="s">
        <v>4603</v>
      </c>
      <c r="C173" s="21" t="s">
        <v>981</v>
      </c>
      <c r="D173" s="21" t="s">
        <v>1078</v>
      </c>
      <c r="E173" s="21" t="s">
        <v>1079</v>
      </c>
      <c r="F173" s="27" t="s">
        <v>462</v>
      </c>
      <c r="G173" s="93">
        <v>48.475000000000001</v>
      </c>
      <c r="H173" s="93">
        <v>-86.4</v>
      </c>
      <c r="I173" s="27">
        <v>350</v>
      </c>
      <c r="J173" s="27" t="s">
        <v>657</v>
      </c>
      <c r="K173" s="27" t="s">
        <v>51</v>
      </c>
      <c r="L173" s="27" t="s">
        <v>95</v>
      </c>
      <c r="M173" s="27" t="s">
        <v>1080</v>
      </c>
      <c r="N173" s="27" t="s">
        <v>1081</v>
      </c>
      <c r="O173" s="27" t="s">
        <v>1082</v>
      </c>
      <c r="P173" s="27" t="s">
        <v>1083</v>
      </c>
      <c r="Q173" s="27" t="s">
        <v>276</v>
      </c>
      <c r="R173" s="29"/>
      <c r="S173" s="27" t="s">
        <v>1084</v>
      </c>
      <c r="T173" s="27">
        <v>56</v>
      </c>
      <c r="U173" s="27">
        <v>42.28</v>
      </c>
      <c r="V173" s="27" t="s">
        <v>1085</v>
      </c>
      <c r="W173" s="27" t="s">
        <v>1086</v>
      </c>
      <c r="X173" s="27" t="s">
        <v>144</v>
      </c>
      <c r="Y173" s="27" t="s">
        <v>72</v>
      </c>
      <c r="Z173" s="27" t="s">
        <v>102</v>
      </c>
      <c r="AA173" s="27" t="s">
        <v>311</v>
      </c>
      <c r="AB173" s="27" t="s">
        <v>242</v>
      </c>
      <c r="AC173" s="27">
        <v>97.4</v>
      </c>
      <c r="AD173" s="29" t="s">
        <v>1087</v>
      </c>
      <c r="AE173" s="29" t="s">
        <v>1088</v>
      </c>
    </row>
    <row r="174" spans="1:31" x14ac:dyDescent="0.3">
      <c r="A174" s="21"/>
      <c r="B174" s="21"/>
      <c r="C174" s="21"/>
      <c r="D174" s="21"/>
      <c r="E174" s="21"/>
      <c r="F174" s="27"/>
      <c r="G174" s="92"/>
      <c r="H174" s="92"/>
      <c r="I174" s="27"/>
      <c r="J174" s="27"/>
      <c r="K174" s="27"/>
      <c r="L174" s="27"/>
      <c r="M174" s="27"/>
      <c r="N174" s="27"/>
      <c r="O174" s="27"/>
      <c r="P174" s="27"/>
      <c r="Q174" s="27"/>
      <c r="R174" s="27"/>
      <c r="S174" s="27"/>
      <c r="T174" s="27"/>
      <c r="U174" s="27"/>
      <c r="V174" s="27"/>
      <c r="W174" s="27" t="s">
        <v>1089</v>
      </c>
      <c r="X174" s="27" t="s">
        <v>144</v>
      </c>
      <c r="Y174" s="27" t="s">
        <v>72</v>
      </c>
      <c r="Z174" s="27" t="s">
        <v>73</v>
      </c>
      <c r="AA174" s="27" t="s">
        <v>311</v>
      </c>
      <c r="AB174" s="27" t="s">
        <v>242</v>
      </c>
      <c r="AC174" s="27">
        <v>32.42</v>
      </c>
      <c r="AD174" s="29" t="s">
        <v>1090</v>
      </c>
      <c r="AE174" s="29" t="s">
        <v>1091</v>
      </c>
    </row>
    <row r="175" spans="1:31" ht="12.75" customHeight="1" x14ac:dyDescent="0.3">
      <c r="A175" s="30" t="s">
        <v>1092</v>
      </c>
      <c r="B175" s="30" t="s">
        <v>4603</v>
      </c>
      <c r="C175" s="30" t="s">
        <v>981</v>
      </c>
      <c r="D175" s="21" t="s">
        <v>1078</v>
      </c>
      <c r="E175" s="21" t="s">
        <v>1079</v>
      </c>
      <c r="F175" s="27" t="s">
        <v>284</v>
      </c>
      <c r="G175" s="92">
        <v>48.02</v>
      </c>
      <c r="H175" s="92">
        <v>-89.65</v>
      </c>
      <c r="I175" s="31"/>
      <c r="J175" s="31">
        <v>0.9</v>
      </c>
      <c r="K175" s="31" t="s">
        <v>285</v>
      </c>
      <c r="L175" s="27" t="s">
        <v>372</v>
      </c>
      <c r="M175" s="31" t="s">
        <v>1093</v>
      </c>
      <c r="N175" s="27" t="s">
        <v>1094</v>
      </c>
      <c r="O175" s="27" t="s">
        <v>1095</v>
      </c>
      <c r="P175" s="27"/>
      <c r="Q175" s="27"/>
      <c r="R175" s="27"/>
      <c r="S175" s="27" t="s">
        <v>1096</v>
      </c>
      <c r="T175" s="27"/>
      <c r="U175" s="27"/>
      <c r="V175" s="27"/>
      <c r="W175" s="27" t="s">
        <v>70</v>
      </c>
      <c r="X175" s="27" t="s">
        <v>71</v>
      </c>
      <c r="Y175" s="27" t="s">
        <v>72</v>
      </c>
      <c r="Z175" s="27" t="s">
        <v>73</v>
      </c>
      <c r="AA175" s="27" t="s">
        <v>74</v>
      </c>
      <c r="AB175" s="27" t="s">
        <v>242</v>
      </c>
      <c r="AC175" s="27"/>
      <c r="AD175" s="29"/>
      <c r="AE175" s="29" t="s">
        <v>1097</v>
      </c>
    </row>
    <row r="176" spans="1:31" ht="10.95" customHeight="1" x14ac:dyDescent="0.3">
      <c r="A176" s="25" t="s">
        <v>1100</v>
      </c>
      <c r="B176" s="25" t="s">
        <v>4603</v>
      </c>
      <c r="C176" s="25" t="s">
        <v>981</v>
      </c>
      <c r="D176" s="21" t="s">
        <v>1003</v>
      </c>
      <c r="E176" s="21" t="s">
        <v>4639</v>
      </c>
      <c r="F176" s="35" t="s">
        <v>197</v>
      </c>
      <c r="G176" s="96">
        <v>50.1</v>
      </c>
      <c r="H176" s="96">
        <v>-70.7</v>
      </c>
      <c r="I176" s="35">
        <f>30*13</f>
        <v>390</v>
      </c>
      <c r="J176" s="35">
        <v>7</v>
      </c>
      <c r="K176" s="35" t="s">
        <v>51</v>
      </c>
      <c r="L176" s="35" t="s">
        <v>388</v>
      </c>
      <c r="M176" s="35" t="s">
        <v>1101</v>
      </c>
      <c r="N176" s="35" t="s">
        <v>1102</v>
      </c>
      <c r="O176" s="35" t="s">
        <v>1103</v>
      </c>
      <c r="P176" s="35"/>
      <c r="Q176" s="35" t="s">
        <v>276</v>
      </c>
      <c r="R176" s="35"/>
      <c r="S176" s="35"/>
      <c r="T176" s="35"/>
      <c r="U176" s="35"/>
      <c r="V176" s="35"/>
      <c r="W176" s="35" t="s">
        <v>70</v>
      </c>
      <c r="X176" s="35" t="s">
        <v>236</v>
      </c>
      <c r="Y176" s="27" t="s">
        <v>764</v>
      </c>
      <c r="Z176" s="35" t="s">
        <v>258</v>
      </c>
      <c r="AA176" s="35" t="s">
        <v>74</v>
      </c>
      <c r="AB176" s="35" t="s">
        <v>1104</v>
      </c>
      <c r="AC176" s="35"/>
      <c r="AD176" s="97"/>
      <c r="AE176" s="29" t="s">
        <v>1105</v>
      </c>
    </row>
    <row r="177" spans="1:31" ht="15.6" x14ac:dyDescent="0.25">
      <c r="A177" s="21" t="s">
        <v>1106</v>
      </c>
      <c r="B177" s="21" t="s">
        <v>6103</v>
      </c>
      <c r="C177" s="20" t="s">
        <v>981</v>
      </c>
      <c r="D177" s="21" t="s">
        <v>1014</v>
      </c>
      <c r="E177" s="21" t="s">
        <v>1015</v>
      </c>
      <c r="F177" s="27" t="s">
        <v>728</v>
      </c>
      <c r="G177" s="93">
        <v>52.3</v>
      </c>
      <c r="H177" s="93">
        <v>-86.24</v>
      </c>
      <c r="I177" s="27">
        <v>1</v>
      </c>
      <c r="J177" s="27">
        <v>0.7</v>
      </c>
      <c r="K177" s="27" t="s">
        <v>1107</v>
      </c>
      <c r="L177" s="27"/>
      <c r="M177" s="27"/>
      <c r="N177" s="27" t="s">
        <v>1108</v>
      </c>
      <c r="O177" s="27" t="s">
        <v>1041</v>
      </c>
      <c r="P177" s="27"/>
      <c r="Q177" s="27"/>
      <c r="R177" s="27"/>
      <c r="S177" s="27"/>
      <c r="T177" s="27"/>
      <c r="U177" s="27"/>
      <c r="V177" s="27"/>
      <c r="W177" s="27" t="s">
        <v>1109</v>
      </c>
      <c r="X177" s="35" t="s">
        <v>763</v>
      </c>
      <c r="Y177" s="27" t="s">
        <v>764</v>
      </c>
      <c r="Z177" s="27" t="s">
        <v>146</v>
      </c>
      <c r="AA177" s="27" t="s">
        <v>74</v>
      </c>
      <c r="AB177" s="27" t="s">
        <v>147</v>
      </c>
      <c r="AC177" s="27">
        <v>20.5</v>
      </c>
      <c r="AD177" s="29" t="s">
        <v>1110</v>
      </c>
      <c r="AE177" s="29" t="s">
        <v>4783</v>
      </c>
    </row>
    <row r="178" spans="1:31" ht="15.6" x14ac:dyDescent="0.25">
      <c r="A178" s="21"/>
      <c r="B178" s="21"/>
      <c r="C178" s="20"/>
      <c r="D178" s="21"/>
      <c r="E178" s="21"/>
      <c r="F178" s="27"/>
      <c r="G178" s="92"/>
      <c r="H178" s="92"/>
      <c r="I178" s="27"/>
      <c r="J178" s="27"/>
      <c r="K178" s="27"/>
      <c r="L178" s="27"/>
      <c r="M178" s="27"/>
      <c r="N178" s="27"/>
      <c r="O178" s="27"/>
      <c r="P178" s="27"/>
      <c r="Q178" s="27"/>
      <c r="R178" s="27"/>
      <c r="S178" s="27"/>
      <c r="T178" s="27"/>
      <c r="U178" s="27"/>
      <c r="V178" s="27"/>
      <c r="W178" s="27" t="s">
        <v>1111</v>
      </c>
      <c r="X178" s="35" t="s">
        <v>763</v>
      </c>
      <c r="Y178" s="27" t="s">
        <v>764</v>
      </c>
      <c r="Z178" s="27" t="s">
        <v>146</v>
      </c>
      <c r="AA178" s="27" t="s">
        <v>74</v>
      </c>
      <c r="AB178" s="27" t="s">
        <v>147</v>
      </c>
      <c r="AC178" s="27">
        <v>85.9</v>
      </c>
      <c r="AD178" s="29" t="s">
        <v>1112</v>
      </c>
      <c r="AE178" s="29" t="s">
        <v>4765</v>
      </c>
    </row>
    <row r="179" spans="1:31" x14ac:dyDescent="0.25">
      <c r="A179" s="21"/>
      <c r="B179" s="21"/>
      <c r="C179" s="20"/>
      <c r="D179" s="21"/>
      <c r="E179" s="21"/>
      <c r="F179" s="27"/>
      <c r="G179" s="92"/>
      <c r="H179" s="92"/>
      <c r="I179" s="27"/>
      <c r="J179" s="27"/>
      <c r="K179" s="27"/>
      <c r="L179" s="27"/>
      <c r="M179" s="27"/>
      <c r="N179" s="27"/>
      <c r="O179" s="27"/>
      <c r="P179" s="27"/>
      <c r="Q179" s="27"/>
      <c r="R179" s="27"/>
      <c r="S179" s="27"/>
      <c r="T179" s="27"/>
      <c r="U179" s="27"/>
      <c r="V179" s="27"/>
      <c r="W179" s="27" t="s">
        <v>1113</v>
      </c>
      <c r="X179" s="27" t="s">
        <v>71</v>
      </c>
      <c r="Y179" s="27" t="s">
        <v>145</v>
      </c>
      <c r="Z179" s="27" t="s">
        <v>73</v>
      </c>
      <c r="AA179" s="27" t="s">
        <v>74</v>
      </c>
      <c r="AB179" s="27" t="s">
        <v>480</v>
      </c>
      <c r="AC179" s="27">
        <v>6.9</v>
      </c>
      <c r="AD179" s="29" t="s">
        <v>1114</v>
      </c>
      <c r="AE179" s="29" t="s">
        <v>4776</v>
      </c>
    </row>
    <row r="180" spans="1:31" x14ac:dyDescent="0.3">
      <c r="A180" s="21" t="s">
        <v>1115</v>
      </c>
      <c r="B180" s="21" t="s">
        <v>4603</v>
      </c>
      <c r="C180" s="21" t="s">
        <v>981</v>
      </c>
      <c r="D180" s="21" t="s">
        <v>4624</v>
      </c>
      <c r="E180" s="21" t="s">
        <v>4627</v>
      </c>
      <c r="F180" s="27" t="s">
        <v>79</v>
      </c>
      <c r="G180" s="93">
        <v>46.15</v>
      </c>
      <c r="H180" s="93">
        <v>-82.1</v>
      </c>
      <c r="I180" s="27">
        <v>30</v>
      </c>
      <c r="J180" s="27">
        <v>0.85</v>
      </c>
      <c r="K180" s="27" t="s">
        <v>98</v>
      </c>
      <c r="L180" s="27" t="s">
        <v>95</v>
      </c>
      <c r="M180" s="27" t="s">
        <v>1116</v>
      </c>
      <c r="N180" s="27" t="s">
        <v>1117</v>
      </c>
      <c r="O180" s="27" t="s">
        <v>985</v>
      </c>
      <c r="P180" s="27" t="s">
        <v>1118</v>
      </c>
      <c r="Q180" s="27" t="s">
        <v>189</v>
      </c>
      <c r="R180" s="37">
        <v>0.08</v>
      </c>
      <c r="S180" s="27" t="s">
        <v>1119</v>
      </c>
      <c r="T180" s="27" t="s">
        <v>1120</v>
      </c>
      <c r="U180" s="27" t="s">
        <v>1121</v>
      </c>
      <c r="V180" s="27" t="s">
        <v>1122</v>
      </c>
      <c r="W180" s="27" t="s">
        <v>1115</v>
      </c>
      <c r="X180" s="27" t="s">
        <v>144</v>
      </c>
      <c r="Y180" s="27" t="s">
        <v>72</v>
      </c>
      <c r="Z180" s="27" t="s">
        <v>102</v>
      </c>
      <c r="AA180" s="27" t="s">
        <v>74</v>
      </c>
      <c r="AB180" s="27" t="s">
        <v>991</v>
      </c>
      <c r="AC180" s="27"/>
      <c r="AD180" s="29" t="s">
        <v>1123</v>
      </c>
      <c r="AE180" s="29" t="s">
        <v>5364</v>
      </c>
    </row>
    <row r="181" spans="1:31" x14ac:dyDescent="0.3">
      <c r="A181" s="21" t="s">
        <v>1124</v>
      </c>
      <c r="B181" s="21" t="s">
        <v>6103</v>
      </c>
      <c r="C181" s="21" t="s">
        <v>981</v>
      </c>
      <c r="D181" s="21" t="s">
        <v>4649</v>
      </c>
      <c r="E181" s="21"/>
      <c r="F181" s="27" t="s">
        <v>197</v>
      </c>
      <c r="G181" s="93">
        <v>62.5</v>
      </c>
      <c r="H181" s="93">
        <v>-96</v>
      </c>
      <c r="I181" s="27">
        <v>85</v>
      </c>
      <c r="J181" s="27" t="s">
        <v>1125</v>
      </c>
      <c r="K181" s="27" t="s">
        <v>1126</v>
      </c>
      <c r="L181" s="27" t="s">
        <v>40</v>
      </c>
      <c r="M181" s="27" t="s">
        <v>1127</v>
      </c>
      <c r="N181" s="27" t="s">
        <v>1128</v>
      </c>
      <c r="O181" s="27" t="s">
        <v>84</v>
      </c>
      <c r="P181" s="27"/>
      <c r="Q181" s="27" t="s">
        <v>345</v>
      </c>
      <c r="R181" s="27"/>
      <c r="S181" s="27"/>
      <c r="T181" s="27"/>
      <c r="U181" s="27"/>
      <c r="V181" s="27"/>
      <c r="W181" s="27" t="s">
        <v>1124</v>
      </c>
      <c r="X181" s="27" t="s">
        <v>71</v>
      </c>
      <c r="Y181" s="27" t="s">
        <v>223</v>
      </c>
      <c r="Z181" s="27" t="s">
        <v>102</v>
      </c>
      <c r="AA181" s="27" t="s">
        <v>74</v>
      </c>
      <c r="AB181" s="27" t="s">
        <v>242</v>
      </c>
      <c r="AC181" s="27">
        <v>19.399999999999999</v>
      </c>
      <c r="AD181" s="29" t="s">
        <v>1129</v>
      </c>
      <c r="AE181" s="29" t="s">
        <v>1130</v>
      </c>
    </row>
    <row r="182" spans="1:31" x14ac:dyDescent="0.3">
      <c r="A182" s="21" t="s">
        <v>1131</v>
      </c>
      <c r="B182" s="21" t="s">
        <v>6103</v>
      </c>
      <c r="C182" s="21" t="s">
        <v>981</v>
      </c>
      <c r="D182" s="21" t="s">
        <v>1132</v>
      </c>
      <c r="E182" s="21" t="s">
        <v>1055</v>
      </c>
      <c r="F182" s="27" t="s">
        <v>79</v>
      </c>
      <c r="G182" s="93">
        <v>56.9</v>
      </c>
      <c r="H182" s="93">
        <v>-94</v>
      </c>
      <c r="I182" s="27">
        <f>270*2</f>
        <v>540</v>
      </c>
      <c r="J182" s="27">
        <v>2</v>
      </c>
      <c r="K182" s="27" t="s">
        <v>127</v>
      </c>
      <c r="L182" s="27" t="s">
        <v>95</v>
      </c>
      <c r="M182" s="27" t="s">
        <v>1133</v>
      </c>
      <c r="N182" s="27" t="s">
        <v>1134</v>
      </c>
      <c r="O182" s="27" t="s">
        <v>1135</v>
      </c>
      <c r="P182" s="27"/>
      <c r="Q182" s="27" t="s">
        <v>45</v>
      </c>
      <c r="R182" s="37">
        <v>0.19</v>
      </c>
      <c r="S182" s="27"/>
      <c r="T182" s="27"/>
      <c r="U182" s="27"/>
      <c r="V182" s="27"/>
      <c r="W182" s="27" t="s">
        <v>1136</v>
      </c>
      <c r="X182" s="27" t="s">
        <v>144</v>
      </c>
      <c r="Y182" s="27" t="s">
        <v>145</v>
      </c>
      <c r="Z182" s="27" t="s">
        <v>102</v>
      </c>
      <c r="AA182" s="27" t="s">
        <v>74</v>
      </c>
      <c r="AB182" s="27" t="s">
        <v>1137</v>
      </c>
      <c r="AC182" s="27"/>
      <c r="AD182" s="29" t="s">
        <v>1138</v>
      </c>
      <c r="AE182" s="29" t="s">
        <v>1139</v>
      </c>
    </row>
    <row r="183" spans="1:31" x14ac:dyDescent="0.3">
      <c r="A183" s="21"/>
      <c r="B183" s="21"/>
      <c r="C183" s="21"/>
      <c r="D183" s="21"/>
      <c r="E183" s="21"/>
      <c r="F183" s="27"/>
      <c r="G183" s="92"/>
      <c r="H183" s="92"/>
      <c r="I183" s="27"/>
      <c r="J183" s="27"/>
      <c r="K183" s="27"/>
      <c r="L183" s="27"/>
      <c r="M183" s="27"/>
      <c r="N183" s="27"/>
      <c r="O183" s="27"/>
      <c r="P183" s="27"/>
      <c r="Q183" s="27"/>
      <c r="R183" s="27"/>
      <c r="S183" s="27"/>
      <c r="T183" s="27"/>
      <c r="U183" s="27"/>
      <c r="V183" s="27"/>
      <c r="W183" s="27" t="s">
        <v>1140</v>
      </c>
      <c r="X183" s="27" t="s">
        <v>144</v>
      </c>
      <c r="Y183" s="27" t="s">
        <v>145</v>
      </c>
      <c r="Z183" s="27" t="s">
        <v>146</v>
      </c>
      <c r="AA183" s="27" t="s">
        <v>74</v>
      </c>
      <c r="AB183" s="27" t="s">
        <v>242</v>
      </c>
      <c r="AC183" s="27"/>
      <c r="AD183" s="29" t="s">
        <v>1141</v>
      </c>
      <c r="AE183" s="29"/>
    </row>
    <row r="184" spans="1:31" ht="10.95" customHeight="1" x14ac:dyDescent="0.3">
      <c r="A184" s="30" t="s">
        <v>1142</v>
      </c>
      <c r="B184" s="21" t="s">
        <v>6103</v>
      </c>
      <c r="C184" s="30" t="s">
        <v>981</v>
      </c>
      <c r="D184" s="30" t="s">
        <v>1143</v>
      </c>
      <c r="E184" s="30" t="s">
        <v>1144</v>
      </c>
      <c r="F184" s="31" t="s">
        <v>1145</v>
      </c>
      <c r="G184" s="93">
        <v>71.5</v>
      </c>
      <c r="H184" s="93">
        <v>-119.8</v>
      </c>
      <c r="I184" s="31" t="s">
        <v>1146</v>
      </c>
      <c r="J184" s="31">
        <v>0.15</v>
      </c>
      <c r="K184" s="31" t="s">
        <v>127</v>
      </c>
      <c r="L184" s="31" t="s">
        <v>95</v>
      </c>
      <c r="M184" s="31" t="s">
        <v>1147</v>
      </c>
      <c r="N184" s="27" t="s">
        <v>1148</v>
      </c>
      <c r="O184" s="27" t="s">
        <v>275</v>
      </c>
      <c r="P184" s="27"/>
      <c r="Q184" s="27" t="s">
        <v>345</v>
      </c>
      <c r="R184" s="39">
        <v>0.11</v>
      </c>
      <c r="S184" s="27" t="s">
        <v>1149</v>
      </c>
      <c r="T184" s="27"/>
      <c r="U184" s="27"/>
      <c r="V184" s="27" t="s">
        <v>1150</v>
      </c>
      <c r="W184" s="27"/>
      <c r="X184" s="27"/>
      <c r="Y184" s="27"/>
      <c r="Z184" s="27"/>
      <c r="AA184" s="27"/>
      <c r="AB184" s="27"/>
      <c r="AC184" s="27"/>
      <c r="AD184" s="29"/>
      <c r="AE184" s="29" t="s">
        <v>1151</v>
      </c>
    </row>
    <row r="185" spans="1:31" ht="12.75" customHeight="1" x14ac:dyDescent="0.3">
      <c r="A185" s="21" t="s">
        <v>1152</v>
      </c>
      <c r="B185" s="21" t="s">
        <v>4603</v>
      </c>
      <c r="C185" s="21" t="s">
        <v>981</v>
      </c>
      <c r="D185" s="21" t="s">
        <v>4650</v>
      </c>
      <c r="E185" s="21"/>
      <c r="F185" s="27" t="s">
        <v>79</v>
      </c>
      <c r="G185" s="93">
        <v>50.6</v>
      </c>
      <c r="H185" s="93">
        <v>-63.55</v>
      </c>
      <c r="I185" s="27">
        <v>2</v>
      </c>
      <c r="J185" s="27" t="s">
        <v>1154</v>
      </c>
      <c r="K185" s="27" t="s">
        <v>1155</v>
      </c>
      <c r="L185" s="27" t="s">
        <v>40</v>
      </c>
      <c r="M185" s="27" t="s">
        <v>1156</v>
      </c>
      <c r="N185" s="27" t="s">
        <v>1157</v>
      </c>
      <c r="O185" s="27" t="s">
        <v>1069</v>
      </c>
      <c r="P185" s="27" t="s">
        <v>1158</v>
      </c>
      <c r="Q185" s="27" t="s">
        <v>345</v>
      </c>
      <c r="R185" s="27" t="s">
        <v>1159</v>
      </c>
      <c r="S185" s="27"/>
      <c r="T185" s="27"/>
      <c r="U185" s="27" t="s">
        <v>1160</v>
      </c>
      <c r="V185" s="27" t="s">
        <v>1161</v>
      </c>
      <c r="W185" s="27" t="s">
        <v>1152</v>
      </c>
      <c r="X185" s="27" t="s">
        <v>236</v>
      </c>
      <c r="Y185" s="27" t="s">
        <v>237</v>
      </c>
      <c r="Z185" s="27" t="s">
        <v>73</v>
      </c>
      <c r="AA185" s="27" t="s">
        <v>74</v>
      </c>
      <c r="AB185" s="27" t="s">
        <v>1162</v>
      </c>
      <c r="AC185" s="27"/>
      <c r="AD185" s="29"/>
      <c r="AE185" s="29" t="s">
        <v>1163</v>
      </c>
    </row>
    <row r="186" spans="1:31" x14ac:dyDescent="0.3">
      <c r="A186" s="30" t="s">
        <v>1164</v>
      </c>
      <c r="B186" s="30" t="s">
        <v>4603</v>
      </c>
      <c r="C186" s="30" t="s">
        <v>981</v>
      </c>
      <c r="D186" s="21" t="s">
        <v>1078</v>
      </c>
      <c r="E186" s="21" t="s">
        <v>1079</v>
      </c>
      <c r="F186" s="27" t="s">
        <v>284</v>
      </c>
      <c r="G186" s="92">
        <v>49.03</v>
      </c>
      <c r="H186" s="92">
        <v>-88.37</v>
      </c>
      <c r="I186" s="31">
        <v>40</v>
      </c>
      <c r="J186" s="31">
        <v>0.13</v>
      </c>
      <c r="K186" s="31" t="s">
        <v>1165</v>
      </c>
      <c r="L186" s="27" t="s">
        <v>372</v>
      </c>
      <c r="M186" s="31" t="s">
        <v>1166</v>
      </c>
      <c r="N186" s="27" t="s">
        <v>1099</v>
      </c>
      <c r="O186" s="27" t="s">
        <v>1135</v>
      </c>
      <c r="P186" s="27"/>
      <c r="Q186" s="27"/>
      <c r="R186" s="27"/>
      <c r="S186" s="27"/>
      <c r="T186" s="27"/>
      <c r="U186" s="27"/>
      <c r="V186" s="27"/>
      <c r="W186" s="27" t="s">
        <v>70</v>
      </c>
      <c r="X186" s="27" t="s">
        <v>71</v>
      </c>
      <c r="Y186" s="27" t="s">
        <v>72</v>
      </c>
      <c r="Z186" s="27" t="s">
        <v>102</v>
      </c>
      <c r="AA186" s="27" t="s">
        <v>74</v>
      </c>
      <c r="AB186" s="27" t="s">
        <v>480</v>
      </c>
      <c r="AC186" s="27"/>
      <c r="AD186" s="29"/>
      <c r="AE186" s="29" t="s">
        <v>1167</v>
      </c>
    </row>
    <row r="187" spans="1:31" x14ac:dyDescent="0.3">
      <c r="A187" s="21" t="s">
        <v>1168</v>
      </c>
      <c r="B187" s="21" t="s">
        <v>4603</v>
      </c>
      <c r="C187" s="30" t="s">
        <v>981</v>
      </c>
      <c r="D187" s="21" t="s">
        <v>4641</v>
      </c>
      <c r="E187" s="21" t="s">
        <v>4642</v>
      </c>
      <c r="F187" s="27" t="s">
        <v>79</v>
      </c>
      <c r="G187" s="93">
        <v>57</v>
      </c>
      <c r="H187" s="93">
        <v>-61.32</v>
      </c>
      <c r="I187" s="27">
        <v>200</v>
      </c>
      <c r="J187" s="27" t="s">
        <v>1169</v>
      </c>
      <c r="K187" s="27" t="s">
        <v>425</v>
      </c>
      <c r="L187" s="27" t="s">
        <v>40</v>
      </c>
      <c r="M187" s="27" t="s">
        <v>1170</v>
      </c>
      <c r="N187" s="27" t="s">
        <v>1171</v>
      </c>
      <c r="O187" s="27" t="s">
        <v>1069</v>
      </c>
      <c r="P187" s="27"/>
      <c r="Q187" s="27" t="s">
        <v>890</v>
      </c>
      <c r="R187" s="27"/>
      <c r="S187" s="27" t="s">
        <v>1172</v>
      </c>
      <c r="T187" s="27"/>
      <c r="U187" s="27">
        <v>45</v>
      </c>
      <c r="V187" s="27" t="s">
        <v>1173</v>
      </c>
      <c r="W187" s="27"/>
      <c r="X187" s="27"/>
      <c r="Y187" s="27"/>
      <c r="Z187" s="27"/>
      <c r="AA187" s="27"/>
      <c r="AB187" s="27"/>
      <c r="AC187" s="27"/>
      <c r="AD187" s="29"/>
      <c r="AE187" s="29" t="s">
        <v>1174</v>
      </c>
    </row>
    <row r="188" spans="1:31" ht="15.6" x14ac:dyDescent="0.25">
      <c r="A188" s="21" t="s">
        <v>1175</v>
      </c>
      <c r="B188" s="21" t="s">
        <v>4603</v>
      </c>
      <c r="C188" s="20" t="s">
        <v>981</v>
      </c>
      <c r="D188" s="21" t="s">
        <v>1014</v>
      </c>
      <c r="E188" s="21" t="s">
        <v>1015</v>
      </c>
      <c r="F188" s="27" t="s">
        <v>728</v>
      </c>
      <c r="G188" s="93">
        <v>52.8</v>
      </c>
      <c r="H188" s="93">
        <v>-86.01</v>
      </c>
      <c r="I188" s="27">
        <v>690</v>
      </c>
      <c r="J188" s="27"/>
      <c r="K188" s="27" t="s">
        <v>1098</v>
      </c>
      <c r="L188" s="27" t="s">
        <v>95</v>
      </c>
      <c r="M188" s="27" t="s">
        <v>1176</v>
      </c>
      <c r="N188" s="27" t="s">
        <v>1177</v>
      </c>
      <c r="O188" s="27" t="s">
        <v>287</v>
      </c>
      <c r="P188" s="27"/>
      <c r="Q188" s="27" t="s">
        <v>345</v>
      </c>
      <c r="R188" s="27"/>
      <c r="S188" s="27"/>
      <c r="T188" s="27"/>
      <c r="U188" s="27"/>
      <c r="V188" s="27" t="s">
        <v>1178</v>
      </c>
      <c r="W188" s="27" t="s">
        <v>1179</v>
      </c>
      <c r="X188" s="27" t="s">
        <v>236</v>
      </c>
      <c r="Y188" s="27" t="s">
        <v>764</v>
      </c>
      <c r="Z188" s="27" t="s">
        <v>258</v>
      </c>
      <c r="AA188" s="27" t="s">
        <v>74</v>
      </c>
      <c r="AB188" s="27" t="s">
        <v>147</v>
      </c>
      <c r="AC188" s="27"/>
      <c r="AD188" s="29" t="s">
        <v>1180</v>
      </c>
      <c r="AE188" s="29" t="s">
        <v>4769</v>
      </c>
    </row>
    <row r="189" spans="1:31" x14ac:dyDescent="0.3">
      <c r="A189" s="21" t="s">
        <v>1185</v>
      </c>
      <c r="B189" s="25" t="s">
        <v>4603</v>
      </c>
      <c r="C189" s="25" t="s">
        <v>981</v>
      </c>
      <c r="D189" s="21" t="s">
        <v>1003</v>
      </c>
      <c r="E189" s="21" t="s">
        <v>4639</v>
      </c>
      <c r="F189" s="27" t="s">
        <v>728</v>
      </c>
      <c r="G189" s="93">
        <v>48.57</v>
      </c>
      <c r="H189" s="93">
        <v>-81.680000000000007</v>
      </c>
      <c r="I189" s="27">
        <v>170</v>
      </c>
      <c r="J189" s="27" t="s">
        <v>1186</v>
      </c>
      <c r="K189" s="27" t="s">
        <v>98</v>
      </c>
      <c r="L189" s="27" t="s">
        <v>95</v>
      </c>
      <c r="M189" s="27" t="s">
        <v>1187</v>
      </c>
      <c r="N189" s="27" t="s">
        <v>1188</v>
      </c>
      <c r="O189" s="27" t="s">
        <v>478</v>
      </c>
      <c r="P189" s="27"/>
      <c r="Q189" s="27" t="s">
        <v>345</v>
      </c>
      <c r="R189" s="27"/>
      <c r="S189" s="27" t="s">
        <v>1189</v>
      </c>
      <c r="T189" s="27"/>
      <c r="U189" s="27"/>
      <c r="V189" s="27" t="s">
        <v>1190</v>
      </c>
      <c r="W189" s="27"/>
      <c r="X189" s="27"/>
      <c r="Y189" s="27"/>
      <c r="Z189" s="27"/>
      <c r="AA189" s="27"/>
      <c r="AB189" s="27"/>
      <c r="AC189" s="27"/>
      <c r="AD189" s="29"/>
      <c r="AE189" s="29" t="s">
        <v>1191</v>
      </c>
    </row>
    <row r="190" spans="1:31" ht="12" customHeight="1" x14ac:dyDescent="0.3">
      <c r="A190" s="30" t="s">
        <v>1192</v>
      </c>
      <c r="B190" s="30" t="s">
        <v>4603</v>
      </c>
      <c r="C190" s="30" t="s">
        <v>981</v>
      </c>
      <c r="D190" s="21" t="s">
        <v>1193</v>
      </c>
      <c r="E190" s="21"/>
      <c r="F190" s="27" t="s">
        <v>728</v>
      </c>
      <c r="G190" s="92">
        <v>47.01</v>
      </c>
      <c r="H190" s="92">
        <v>-79.489999999999995</v>
      </c>
      <c r="I190" s="31">
        <v>0.7</v>
      </c>
      <c r="J190" s="31">
        <v>0.6</v>
      </c>
      <c r="K190" s="27" t="s">
        <v>51</v>
      </c>
      <c r="L190" s="31"/>
      <c r="M190" s="29"/>
      <c r="N190" s="27" t="s">
        <v>1194</v>
      </c>
      <c r="O190" s="27" t="s">
        <v>478</v>
      </c>
      <c r="P190" s="27"/>
      <c r="Q190" s="27" t="s">
        <v>189</v>
      </c>
      <c r="R190" s="27"/>
      <c r="S190" s="27"/>
      <c r="T190" s="27"/>
      <c r="U190" s="27" t="s">
        <v>1195</v>
      </c>
      <c r="V190" s="27"/>
      <c r="W190" s="27" t="s">
        <v>70</v>
      </c>
      <c r="X190" s="27" t="s">
        <v>71</v>
      </c>
      <c r="Y190" s="27" t="s">
        <v>72</v>
      </c>
      <c r="Z190" s="27" t="s">
        <v>102</v>
      </c>
      <c r="AA190" s="27" t="s">
        <v>74</v>
      </c>
      <c r="AB190" s="27" t="s">
        <v>224</v>
      </c>
      <c r="AC190" s="27"/>
      <c r="AD190" s="29" t="s">
        <v>1196</v>
      </c>
      <c r="AE190" s="29" t="s">
        <v>1197</v>
      </c>
    </row>
    <row r="191" spans="1:31" ht="14.4" customHeight="1" x14ac:dyDescent="0.3">
      <c r="A191" s="21" t="s">
        <v>1198</v>
      </c>
      <c r="B191" s="21" t="s">
        <v>4603</v>
      </c>
      <c r="C191" s="21" t="s">
        <v>981</v>
      </c>
      <c r="D191" s="21" t="s">
        <v>4641</v>
      </c>
      <c r="E191" s="21" t="s">
        <v>4642</v>
      </c>
      <c r="F191" s="27" t="s">
        <v>79</v>
      </c>
      <c r="G191" s="93">
        <v>57.1</v>
      </c>
      <c r="H191" s="93">
        <v>-61.3</v>
      </c>
      <c r="I191" s="27">
        <v>560</v>
      </c>
      <c r="J191" s="27">
        <v>8.4</v>
      </c>
      <c r="K191" s="27" t="s">
        <v>51</v>
      </c>
      <c r="L191" s="27" t="s">
        <v>95</v>
      </c>
      <c r="M191" s="27" t="s">
        <v>1170</v>
      </c>
      <c r="N191" s="27" t="s">
        <v>1199</v>
      </c>
      <c r="O191" s="27" t="s">
        <v>1200</v>
      </c>
      <c r="P191" s="27" t="s">
        <v>1201</v>
      </c>
      <c r="Q191" s="27" t="s">
        <v>345</v>
      </c>
      <c r="R191" s="37">
        <v>0.08</v>
      </c>
      <c r="S191" s="27" t="s">
        <v>1202</v>
      </c>
      <c r="T191" s="27"/>
      <c r="U191" s="27"/>
      <c r="V191" s="27" t="s">
        <v>1203</v>
      </c>
      <c r="W191" s="27"/>
      <c r="X191" s="27"/>
      <c r="Y191" s="27"/>
      <c r="Z191" s="27"/>
      <c r="AA191" s="27"/>
      <c r="AB191" s="27"/>
      <c r="AC191" s="27"/>
      <c r="AD191" s="29"/>
      <c r="AE191" s="29" t="s">
        <v>1204</v>
      </c>
    </row>
    <row r="192" spans="1:31" x14ac:dyDescent="0.3">
      <c r="A192" s="21" t="s">
        <v>4606</v>
      </c>
      <c r="B192" s="21" t="s">
        <v>4603</v>
      </c>
      <c r="C192" s="21" t="s">
        <v>981</v>
      </c>
      <c r="D192" s="21" t="s">
        <v>4657</v>
      </c>
      <c r="E192" s="21" t="s">
        <v>4639</v>
      </c>
      <c r="F192" s="27" t="s">
        <v>5169</v>
      </c>
      <c r="G192" s="93">
        <v>49.11</v>
      </c>
      <c r="H192" s="93">
        <v>-89.35</v>
      </c>
      <c r="I192" s="27">
        <v>30</v>
      </c>
      <c r="J192" s="27"/>
      <c r="K192" s="27" t="s">
        <v>51</v>
      </c>
      <c r="L192" s="27" t="s">
        <v>95</v>
      </c>
      <c r="M192" s="27" t="s">
        <v>6923</v>
      </c>
      <c r="N192" s="27" t="s">
        <v>1209</v>
      </c>
      <c r="O192" s="27" t="s">
        <v>96</v>
      </c>
      <c r="P192" s="27" t="s">
        <v>1210</v>
      </c>
      <c r="Q192" s="27" t="s">
        <v>345</v>
      </c>
      <c r="R192" s="27" t="s">
        <v>1211</v>
      </c>
      <c r="S192" s="27"/>
      <c r="T192" s="27" t="s">
        <v>1212</v>
      </c>
      <c r="U192" s="27" t="s">
        <v>1213</v>
      </c>
      <c r="V192" s="27"/>
      <c r="W192" s="27" t="s">
        <v>1214</v>
      </c>
      <c r="X192" s="27" t="s">
        <v>144</v>
      </c>
      <c r="Y192" s="27" t="s">
        <v>72</v>
      </c>
      <c r="Z192" s="27" t="s">
        <v>258</v>
      </c>
      <c r="AA192" s="27" t="s">
        <v>311</v>
      </c>
      <c r="AB192" s="27" t="s">
        <v>1215</v>
      </c>
      <c r="AC192" s="27">
        <v>88</v>
      </c>
      <c r="AD192" s="29" t="s">
        <v>1216</v>
      </c>
      <c r="AE192" s="29" t="s">
        <v>1217</v>
      </c>
    </row>
    <row r="193" spans="1:31" ht="12" customHeight="1" x14ac:dyDescent="0.3">
      <c r="A193" s="21" t="s">
        <v>1218</v>
      </c>
      <c r="B193" s="21" t="s">
        <v>4603</v>
      </c>
      <c r="C193" s="21" t="s">
        <v>981</v>
      </c>
      <c r="D193" s="21" t="s">
        <v>4651</v>
      </c>
      <c r="E193" s="21"/>
      <c r="F193" s="27" t="s">
        <v>38</v>
      </c>
      <c r="G193" s="93">
        <v>47.46</v>
      </c>
      <c r="H193" s="93">
        <v>-72.25</v>
      </c>
      <c r="I193" s="27"/>
      <c r="J193" s="27"/>
      <c r="K193" s="27"/>
      <c r="L193" s="27" t="s">
        <v>95</v>
      </c>
      <c r="M193" s="27" t="s">
        <v>4652</v>
      </c>
      <c r="N193" s="27" t="s">
        <v>1219</v>
      </c>
      <c r="O193" s="27" t="s">
        <v>514</v>
      </c>
      <c r="P193" s="27"/>
      <c r="Q193" s="27"/>
      <c r="R193" s="27"/>
      <c r="S193" s="27" t="s">
        <v>192</v>
      </c>
      <c r="T193" s="27"/>
      <c r="U193" s="27"/>
      <c r="V193" s="27"/>
      <c r="W193" s="27" t="s">
        <v>1218</v>
      </c>
      <c r="X193" s="27" t="s">
        <v>71</v>
      </c>
      <c r="Y193" s="27" t="s">
        <v>145</v>
      </c>
      <c r="Z193" s="27" t="s">
        <v>73</v>
      </c>
      <c r="AA193" s="27" t="s">
        <v>74</v>
      </c>
      <c r="AB193" s="27" t="s">
        <v>1220</v>
      </c>
      <c r="AC193" s="27">
        <v>6.9000000000000006E-2</v>
      </c>
      <c r="AD193" s="29" t="s">
        <v>1221</v>
      </c>
      <c r="AE193" s="29" t="s">
        <v>1222</v>
      </c>
    </row>
    <row r="194" spans="1:31" ht="12.75" customHeight="1" x14ac:dyDescent="0.3">
      <c r="A194" s="21" t="s">
        <v>1223</v>
      </c>
      <c r="B194" s="21" t="s">
        <v>4603</v>
      </c>
      <c r="C194" s="21" t="s">
        <v>981</v>
      </c>
      <c r="D194" s="21" t="s">
        <v>1153</v>
      </c>
      <c r="E194" s="21"/>
      <c r="F194" s="27" t="s">
        <v>284</v>
      </c>
      <c r="G194" s="93">
        <v>46.28</v>
      </c>
      <c r="H194" s="93">
        <v>-72.14</v>
      </c>
      <c r="I194" s="27">
        <v>40</v>
      </c>
      <c r="J194" s="27">
        <v>4.5</v>
      </c>
      <c r="K194" s="27" t="s">
        <v>127</v>
      </c>
      <c r="L194" s="27"/>
      <c r="M194" s="27"/>
      <c r="N194" s="27" t="s">
        <v>6045</v>
      </c>
      <c r="O194" s="27" t="s">
        <v>1554</v>
      </c>
      <c r="P194" s="27" t="s">
        <v>6046</v>
      </c>
      <c r="Q194" s="27" t="s">
        <v>345</v>
      </c>
      <c r="R194" s="27"/>
      <c r="S194" s="27" t="s">
        <v>6047</v>
      </c>
      <c r="T194" s="27">
        <v>70</v>
      </c>
      <c r="U194" s="27" t="s">
        <v>6048</v>
      </c>
      <c r="V194" s="27" t="s">
        <v>6049</v>
      </c>
      <c r="W194" s="27" t="s">
        <v>70</v>
      </c>
      <c r="X194" s="27" t="s">
        <v>236</v>
      </c>
      <c r="Y194" s="27" t="s">
        <v>838</v>
      </c>
      <c r="Z194" s="27" t="s">
        <v>146</v>
      </c>
      <c r="AA194" s="27" t="s">
        <v>74</v>
      </c>
      <c r="AB194" s="27" t="s">
        <v>6050</v>
      </c>
      <c r="AC194" s="27" t="s">
        <v>1224</v>
      </c>
      <c r="AD194" s="29" t="s">
        <v>5569</v>
      </c>
      <c r="AE194" s="29" t="s">
        <v>6051</v>
      </c>
    </row>
    <row r="195" spans="1:31" ht="12.75" customHeight="1" x14ac:dyDescent="0.3">
      <c r="A195" s="21" t="s">
        <v>1225</v>
      </c>
      <c r="B195" s="21" t="s">
        <v>4603</v>
      </c>
      <c r="C195" s="21" t="s">
        <v>981</v>
      </c>
      <c r="D195" s="21" t="s">
        <v>4651</v>
      </c>
      <c r="E195" s="21"/>
      <c r="F195" s="27" t="s">
        <v>38</v>
      </c>
      <c r="G195" s="93">
        <v>47.47</v>
      </c>
      <c r="H195" s="93">
        <v>-72.8</v>
      </c>
      <c r="I195" s="27"/>
      <c r="J195" s="27"/>
      <c r="K195" s="27"/>
      <c r="L195" s="27" t="s">
        <v>40</v>
      </c>
      <c r="M195" s="27" t="s">
        <v>4652</v>
      </c>
      <c r="N195" s="27" t="s">
        <v>1219</v>
      </c>
      <c r="O195" s="27" t="s">
        <v>514</v>
      </c>
      <c r="P195" s="27"/>
      <c r="Q195" s="27"/>
      <c r="R195" s="27"/>
      <c r="S195" s="27" t="s">
        <v>1226</v>
      </c>
      <c r="T195" s="27"/>
      <c r="U195" s="27"/>
      <c r="V195" s="27"/>
      <c r="W195" s="27" t="s">
        <v>1225</v>
      </c>
      <c r="X195" s="27" t="s">
        <v>71</v>
      </c>
      <c r="Y195" s="27" t="s">
        <v>145</v>
      </c>
      <c r="Z195" s="27" t="s">
        <v>73</v>
      </c>
      <c r="AA195" s="27" t="s">
        <v>74</v>
      </c>
      <c r="AB195" s="27" t="s">
        <v>1220</v>
      </c>
      <c r="AC195" s="27"/>
      <c r="AD195" s="29"/>
      <c r="AE195" s="29" t="s">
        <v>1222</v>
      </c>
    </row>
    <row r="196" spans="1:31" ht="12.75" customHeight="1" x14ac:dyDescent="0.25">
      <c r="A196" s="21" t="s">
        <v>1227</v>
      </c>
      <c r="B196" s="21" t="s">
        <v>4603</v>
      </c>
      <c r="C196" s="20" t="s">
        <v>981</v>
      </c>
      <c r="D196" s="21" t="s">
        <v>1014</v>
      </c>
      <c r="E196" s="21" t="s">
        <v>4640</v>
      </c>
      <c r="F196" s="27" t="s">
        <v>728</v>
      </c>
      <c r="G196" s="93">
        <v>52.8</v>
      </c>
      <c r="H196" s="92">
        <v>-87.7</v>
      </c>
      <c r="I196" s="27"/>
      <c r="J196" s="27"/>
      <c r="K196" s="27" t="s">
        <v>748</v>
      </c>
      <c r="L196" s="27"/>
      <c r="M196" s="27"/>
      <c r="N196" s="27" t="s">
        <v>1228</v>
      </c>
      <c r="O196" s="27" t="s">
        <v>287</v>
      </c>
      <c r="P196" s="27"/>
      <c r="Q196" s="27"/>
      <c r="R196" s="27"/>
      <c r="S196" s="27"/>
      <c r="T196" s="27"/>
      <c r="U196" s="27"/>
      <c r="V196" s="27"/>
      <c r="W196" s="27" t="s">
        <v>70</v>
      </c>
      <c r="X196" s="27" t="s">
        <v>71</v>
      </c>
      <c r="Y196" s="27" t="s">
        <v>223</v>
      </c>
      <c r="Z196" s="27" t="s">
        <v>258</v>
      </c>
      <c r="AA196" s="27" t="s">
        <v>74</v>
      </c>
      <c r="AB196" s="27" t="s">
        <v>242</v>
      </c>
      <c r="AC196" s="27">
        <v>14.6</v>
      </c>
      <c r="AD196" s="29" t="s">
        <v>1229</v>
      </c>
      <c r="AE196" s="29" t="s">
        <v>4777</v>
      </c>
    </row>
    <row r="197" spans="1:31" x14ac:dyDescent="0.25">
      <c r="A197" s="21"/>
      <c r="B197" s="21"/>
      <c r="C197" s="20"/>
      <c r="D197" s="21"/>
      <c r="E197" s="21"/>
      <c r="F197" s="27"/>
      <c r="G197" s="92"/>
      <c r="H197" s="92"/>
      <c r="I197" s="27"/>
      <c r="J197" s="27"/>
      <c r="K197" s="27"/>
      <c r="L197" s="27"/>
      <c r="M197" s="27"/>
      <c r="N197" s="27"/>
      <c r="O197" s="27"/>
      <c r="P197" s="27"/>
      <c r="Q197" s="27"/>
      <c r="R197" s="27"/>
      <c r="S197" s="27"/>
      <c r="T197" s="27"/>
      <c r="U197" s="27"/>
      <c r="V197" s="27"/>
      <c r="W197" s="27" t="s">
        <v>70</v>
      </c>
      <c r="X197" s="27" t="s">
        <v>236</v>
      </c>
      <c r="Y197" s="27" t="s">
        <v>764</v>
      </c>
      <c r="Z197" s="27" t="s">
        <v>146</v>
      </c>
      <c r="AA197" s="27" t="s">
        <v>74</v>
      </c>
      <c r="AB197" s="27" t="s">
        <v>1230</v>
      </c>
      <c r="AC197" s="27"/>
      <c r="AD197" s="29"/>
      <c r="AE197" s="29"/>
    </row>
    <row r="198" spans="1:31" ht="13.2" customHeight="1" x14ac:dyDescent="0.3">
      <c r="A198" s="21" t="s">
        <v>1231</v>
      </c>
      <c r="B198" s="21" t="s">
        <v>4603</v>
      </c>
      <c r="C198" s="21" t="s">
        <v>981</v>
      </c>
      <c r="D198" s="21" t="s">
        <v>4657</v>
      </c>
      <c r="E198" s="21" t="s">
        <v>4639</v>
      </c>
      <c r="F198" s="27" t="s">
        <v>79</v>
      </c>
      <c r="G198" s="93">
        <v>48.85</v>
      </c>
      <c r="H198" s="93">
        <v>-89.39</v>
      </c>
      <c r="I198" s="27">
        <v>25</v>
      </c>
      <c r="J198" s="27" t="s">
        <v>1154</v>
      </c>
      <c r="K198" s="27" t="s">
        <v>80</v>
      </c>
      <c r="L198" s="27" t="s">
        <v>40</v>
      </c>
      <c r="M198" s="27" t="s">
        <v>1208</v>
      </c>
      <c r="N198" s="27" t="s">
        <v>1232</v>
      </c>
      <c r="O198" s="27" t="s">
        <v>1233</v>
      </c>
      <c r="P198" s="27"/>
      <c r="Q198" s="27" t="s">
        <v>345</v>
      </c>
      <c r="R198" s="27"/>
      <c r="S198" s="27"/>
      <c r="T198" s="27"/>
      <c r="U198" s="27"/>
      <c r="V198" s="27"/>
      <c r="W198" s="27" t="s">
        <v>1234</v>
      </c>
      <c r="X198" s="27" t="s">
        <v>144</v>
      </c>
      <c r="Y198" s="27" t="s">
        <v>72</v>
      </c>
      <c r="Z198" s="27" t="s">
        <v>102</v>
      </c>
      <c r="AA198" s="27" t="s">
        <v>74</v>
      </c>
      <c r="AB198" s="27" t="s">
        <v>1235</v>
      </c>
      <c r="AC198" s="27"/>
      <c r="AD198" s="29" t="s">
        <v>1236</v>
      </c>
      <c r="AE198" s="29" t="s">
        <v>1237</v>
      </c>
    </row>
    <row r="199" spans="1:31" x14ac:dyDescent="0.3">
      <c r="A199" s="21" t="s">
        <v>4655</v>
      </c>
      <c r="B199" s="21" t="s">
        <v>6103</v>
      </c>
      <c r="C199" s="21" t="s">
        <v>981</v>
      </c>
      <c r="D199" s="21" t="s">
        <v>1238</v>
      </c>
      <c r="E199" s="21" t="s">
        <v>4656</v>
      </c>
      <c r="F199" s="27" t="s">
        <v>728</v>
      </c>
      <c r="G199" s="93">
        <v>56.8</v>
      </c>
      <c r="H199" s="93">
        <v>-101.5</v>
      </c>
      <c r="I199" s="27"/>
      <c r="J199" s="27"/>
      <c r="K199" s="27" t="s">
        <v>1239</v>
      </c>
      <c r="L199" s="27" t="s">
        <v>95</v>
      </c>
      <c r="M199" s="27" t="s">
        <v>1240</v>
      </c>
      <c r="N199" s="27" t="s">
        <v>407</v>
      </c>
      <c r="O199" s="27" t="s">
        <v>1241</v>
      </c>
      <c r="P199" s="27"/>
      <c r="Q199" s="27" t="s">
        <v>45</v>
      </c>
      <c r="R199" s="27"/>
      <c r="S199" s="27"/>
      <c r="T199" s="27"/>
      <c r="U199" s="27"/>
      <c r="V199" s="27"/>
      <c r="W199" s="27" t="s">
        <v>1242</v>
      </c>
      <c r="X199" s="27" t="s">
        <v>71</v>
      </c>
      <c r="Y199" s="27" t="s">
        <v>145</v>
      </c>
      <c r="Z199" s="27" t="s">
        <v>73</v>
      </c>
      <c r="AA199" s="27" t="s">
        <v>74</v>
      </c>
      <c r="AB199" s="27" t="s">
        <v>242</v>
      </c>
      <c r="AC199" s="27"/>
      <c r="AD199" s="29"/>
      <c r="AE199" s="29" t="s">
        <v>1243</v>
      </c>
    </row>
    <row r="200" spans="1:31" x14ac:dyDescent="0.3">
      <c r="A200" s="21" t="s">
        <v>1244</v>
      </c>
      <c r="B200" s="21" t="s">
        <v>4603</v>
      </c>
      <c r="C200" s="21" t="s">
        <v>981</v>
      </c>
      <c r="D200" s="21" t="s">
        <v>1014</v>
      </c>
      <c r="E200" s="21" t="s">
        <v>4640</v>
      </c>
      <c r="F200" s="27" t="s">
        <v>79</v>
      </c>
      <c r="G200" s="93">
        <v>50.39</v>
      </c>
      <c r="H200" s="93">
        <v>-95.35</v>
      </c>
      <c r="I200" s="27" t="s">
        <v>1245</v>
      </c>
      <c r="J200" s="27">
        <v>1.1000000000000001</v>
      </c>
      <c r="K200" s="27" t="s">
        <v>253</v>
      </c>
      <c r="L200" s="27" t="s">
        <v>95</v>
      </c>
      <c r="M200" s="27" t="s">
        <v>1246</v>
      </c>
      <c r="N200" s="27" t="s">
        <v>1247</v>
      </c>
      <c r="O200" s="27" t="s">
        <v>1248</v>
      </c>
      <c r="P200" s="27" t="s">
        <v>1249</v>
      </c>
      <c r="Q200" s="27" t="s">
        <v>276</v>
      </c>
      <c r="R200" s="27"/>
      <c r="S200" s="27"/>
      <c r="T200" s="27"/>
      <c r="U200" s="27"/>
      <c r="V200" s="27" t="s">
        <v>1250</v>
      </c>
      <c r="W200" s="27" t="s">
        <v>1244</v>
      </c>
      <c r="X200" s="27" t="s">
        <v>71</v>
      </c>
      <c r="Y200" s="27" t="s">
        <v>223</v>
      </c>
      <c r="Z200" s="27" t="s">
        <v>102</v>
      </c>
      <c r="AA200" s="27" t="s">
        <v>74</v>
      </c>
      <c r="AB200" s="27" t="s">
        <v>1008</v>
      </c>
      <c r="AC200" s="27">
        <v>9.1999999999999993</v>
      </c>
      <c r="AD200" s="29" t="s">
        <v>1251</v>
      </c>
      <c r="AE200" s="29" t="s">
        <v>1252</v>
      </c>
    </row>
    <row r="201" spans="1:31" ht="12" customHeight="1" x14ac:dyDescent="0.3">
      <c r="A201" s="21" t="s">
        <v>1253</v>
      </c>
      <c r="B201" s="21" t="s">
        <v>4603</v>
      </c>
      <c r="C201" s="21" t="s">
        <v>981</v>
      </c>
      <c r="D201" s="21" t="s">
        <v>982</v>
      </c>
      <c r="E201" s="21"/>
      <c r="F201" s="27" t="s">
        <v>229</v>
      </c>
      <c r="G201" s="93">
        <v>53.41</v>
      </c>
      <c r="H201" s="93">
        <v>-77.39</v>
      </c>
      <c r="I201" s="27">
        <f>2*3</f>
        <v>6</v>
      </c>
      <c r="J201" s="27">
        <v>0.5</v>
      </c>
      <c r="K201" s="27" t="s">
        <v>51</v>
      </c>
      <c r="L201" s="27" t="s">
        <v>40</v>
      </c>
      <c r="M201" s="27" t="s">
        <v>1254</v>
      </c>
      <c r="N201" s="27" t="s">
        <v>1255</v>
      </c>
      <c r="O201" s="27" t="s">
        <v>478</v>
      </c>
      <c r="P201" s="27" t="s">
        <v>755</v>
      </c>
      <c r="Q201" s="27"/>
      <c r="R201" s="27"/>
      <c r="S201" s="27"/>
      <c r="T201" s="27"/>
      <c r="U201" s="27"/>
      <c r="V201" s="27"/>
      <c r="W201" s="27" t="s">
        <v>70</v>
      </c>
      <c r="X201" s="27" t="s">
        <v>763</v>
      </c>
      <c r="Y201" s="27" t="s">
        <v>764</v>
      </c>
      <c r="Z201" s="27" t="s">
        <v>73</v>
      </c>
      <c r="AA201" s="27" t="s">
        <v>74</v>
      </c>
      <c r="AB201" s="27" t="s">
        <v>1256</v>
      </c>
      <c r="AC201" s="27"/>
      <c r="AD201" s="29" t="s">
        <v>1257</v>
      </c>
      <c r="AE201" s="29" t="s">
        <v>1258</v>
      </c>
    </row>
    <row r="202" spans="1:31" ht="12.75" customHeight="1" x14ac:dyDescent="0.3">
      <c r="A202" s="30" t="s">
        <v>1259</v>
      </c>
      <c r="B202" s="30" t="s">
        <v>4603</v>
      </c>
      <c r="C202" s="21" t="s">
        <v>981</v>
      </c>
      <c r="D202" s="21" t="s">
        <v>4641</v>
      </c>
      <c r="E202" s="21" t="s">
        <v>4642</v>
      </c>
      <c r="F202" s="27" t="s">
        <v>79</v>
      </c>
      <c r="G202" s="92">
        <v>54</v>
      </c>
      <c r="H202" s="92">
        <v>-63.9</v>
      </c>
      <c r="I202" s="31">
        <v>400</v>
      </c>
      <c r="J202" s="31">
        <v>3.5</v>
      </c>
      <c r="K202" s="31" t="s">
        <v>285</v>
      </c>
      <c r="L202" s="27" t="s">
        <v>95</v>
      </c>
      <c r="M202" s="31">
        <v>1460</v>
      </c>
      <c r="N202" s="27" t="s">
        <v>1260</v>
      </c>
      <c r="O202" s="27" t="s">
        <v>84</v>
      </c>
      <c r="P202" s="27"/>
      <c r="Q202" s="27"/>
      <c r="R202" s="27"/>
      <c r="S202" s="27"/>
      <c r="T202" s="27" t="s">
        <v>1261</v>
      </c>
      <c r="U202" s="27"/>
      <c r="V202" s="27" t="s">
        <v>1262</v>
      </c>
      <c r="W202" s="27" t="s">
        <v>1263</v>
      </c>
      <c r="X202" s="27" t="s">
        <v>71</v>
      </c>
      <c r="Y202" s="27" t="s">
        <v>72</v>
      </c>
      <c r="Z202" s="27" t="s">
        <v>73</v>
      </c>
      <c r="AA202" s="27" t="s">
        <v>74</v>
      </c>
      <c r="AB202" s="27" t="s">
        <v>280</v>
      </c>
      <c r="AC202" s="27"/>
      <c r="AD202" s="29" t="s">
        <v>1264</v>
      </c>
      <c r="AE202" s="29" t="s">
        <v>4778</v>
      </c>
    </row>
    <row r="203" spans="1:31" x14ac:dyDescent="0.3">
      <c r="A203" s="21" t="s">
        <v>1265</v>
      </c>
      <c r="B203" s="21" t="s">
        <v>4603</v>
      </c>
      <c r="C203" s="21" t="s">
        <v>981</v>
      </c>
      <c r="D203" s="21" t="s">
        <v>1003</v>
      </c>
      <c r="E203" s="21" t="s">
        <v>4637</v>
      </c>
      <c r="F203" s="27" t="s">
        <v>728</v>
      </c>
      <c r="G203" s="93">
        <v>48.62</v>
      </c>
      <c r="H203" s="93">
        <v>-81.88</v>
      </c>
      <c r="I203" s="27">
        <v>85</v>
      </c>
      <c r="J203" s="27" t="s">
        <v>1266</v>
      </c>
      <c r="K203" s="27" t="s">
        <v>425</v>
      </c>
      <c r="L203" s="27" t="s">
        <v>95</v>
      </c>
      <c r="M203" s="27" t="s">
        <v>1267</v>
      </c>
      <c r="N203" s="27" t="s">
        <v>1268</v>
      </c>
      <c r="O203" s="27" t="s">
        <v>478</v>
      </c>
      <c r="P203" s="27" t="s">
        <v>1269</v>
      </c>
      <c r="Q203" s="27" t="s">
        <v>345</v>
      </c>
      <c r="R203" s="27"/>
      <c r="S203" s="27"/>
      <c r="T203" s="27"/>
      <c r="U203" s="27"/>
      <c r="V203" s="27"/>
      <c r="W203" s="27" t="s">
        <v>1265</v>
      </c>
      <c r="X203" s="27" t="s">
        <v>71</v>
      </c>
      <c r="Y203" s="27" t="s">
        <v>479</v>
      </c>
      <c r="Z203" s="27" t="s">
        <v>102</v>
      </c>
      <c r="AA203" s="27" t="s">
        <v>74</v>
      </c>
      <c r="AB203" s="27" t="s">
        <v>1270</v>
      </c>
      <c r="AC203" s="27">
        <v>3.56</v>
      </c>
      <c r="AD203" s="29" t="s">
        <v>1271</v>
      </c>
      <c r="AE203" s="29" t="s">
        <v>1272</v>
      </c>
    </row>
    <row r="204" spans="1:31" x14ac:dyDescent="0.3">
      <c r="A204" s="21" t="s">
        <v>1273</v>
      </c>
      <c r="B204" s="21" t="s">
        <v>4603</v>
      </c>
      <c r="C204" s="21" t="s">
        <v>981</v>
      </c>
      <c r="D204" s="21" t="s">
        <v>4658</v>
      </c>
      <c r="E204" s="21" t="s">
        <v>3920</v>
      </c>
      <c r="F204" s="27" t="s">
        <v>79</v>
      </c>
      <c r="G204" s="93">
        <v>66.7</v>
      </c>
      <c r="H204" s="93">
        <v>-115</v>
      </c>
      <c r="I204" s="27" t="s">
        <v>6912</v>
      </c>
      <c r="J204" s="27" t="s">
        <v>1274</v>
      </c>
      <c r="K204" s="27" t="s">
        <v>253</v>
      </c>
      <c r="L204" s="27" t="s">
        <v>95</v>
      </c>
      <c r="M204" s="27" t="s">
        <v>1275</v>
      </c>
      <c r="N204" s="27" t="s">
        <v>1276</v>
      </c>
      <c r="O204" s="27" t="s">
        <v>1277</v>
      </c>
      <c r="P204" s="27" t="s">
        <v>1278</v>
      </c>
      <c r="Q204" s="27" t="s">
        <v>189</v>
      </c>
      <c r="R204" s="27" t="s">
        <v>1279</v>
      </c>
      <c r="S204" s="27"/>
      <c r="T204" s="27"/>
      <c r="U204" s="27"/>
      <c r="V204" s="27"/>
      <c r="W204" s="27" t="s">
        <v>1280</v>
      </c>
      <c r="X204" s="27" t="s">
        <v>144</v>
      </c>
      <c r="Y204" s="27" t="s">
        <v>72</v>
      </c>
      <c r="Z204" s="27" t="s">
        <v>102</v>
      </c>
      <c r="AA204" s="27" t="s">
        <v>74</v>
      </c>
      <c r="AB204" s="27" t="s">
        <v>1281</v>
      </c>
      <c r="AC204" s="27"/>
      <c r="AD204" s="29" t="s">
        <v>1282</v>
      </c>
      <c r="AE204" s="29" t="s">
        <v>1283</v>
      </c>
    </row>
    <row r="205" spans="1:31" x14ac:dyDescent="0.3">
      <c r="A205" s="21" t="s">
        <v>4653</v>
      </c>
      <c r="B205" s="21" t="s">
        <v>4603</v>
      </c>
      <c r="C205" s="21" t="s">
        <v>981</v>
      </c>
      <c r="D205" s="21" t="s">
        <v>4654</v>
      </c>
      <c r="E205" s="21" t="s">
        <v>4639</v>
      </c>
      <c r="F205" s="27" t="s">
        <v>728</v>
      </c>
      <c r="G205" s="93">
        <v>49.6</v>
      </c>
      <c r="H205" s="93">
        <v>-93.36</v>
      </c>
      <c r="I205" s="27">
        <v>63</v>
      </c>
      <c r="J205" s="27">
        <v>7</v>
      </c>
      <c r="K205" s="27" t="s">
        <v>98</v>
      </c>
      <c r="L205" s="27" t="s">
        <v>95</v>
      </c>
      <c r="M205" s="27" t="s">
        <v>1284</v>
      </c>
      <c r="N205" s="27" t="s">
        <v>407</v>
      </c>
      <c r="O205" s="27" t="s">
        <v>1285</v>
      </c>
      <c r="P205" s="27" t="s">
        <v>1286</v>
      </c>
      <c r="Q205" s="27" t="s">
        <v>45</v>
      </c>
      <c r="R205" s="27"/>
      <c r="S205" s="27"/>
      <c r="T205" s="27"/>
      <c r="U205" s="27"/>
      <c r="V205" s="27"/>
      <c r="W205" s="27"/>
      <c r="X205" s="27"/>
      <c r="Y205" s="27"/>
      <c r="Z205" s="27"/>
      <c r="AA205" s="27"/>
      <c r="AB205" s="27"/>
      <c r="AC205" s="27"/>
      <c r="AD205" s="29"/>
      <c r="AE205" s="29" t="s">
        <v>4780</v>
      </c>
    </row>
    <row r="206" spans="1:31" x14ac:dyDescent="0.3">
      <c r="A206" s="21" t="s">
        <v>1287</v>
      </c>
      <c r="B206" s="30" t="s">
        <v>4603</v>
      </c>
      <c r="C206" s="21" t="s">
        <v>981</v>
      </c>
      <c r="D206" s="21" t="s">
        <v>4641</v>
      </c>
      <c r="E206" s="21" t="s">
        <v>4642</v>
      </c>
      <c r="F206" s="27" t="s">
        <v>79</v>
      </c>
      <c r="G206" s="93">
        <v>56.6</v>
      </c>
      <c r="H206" s="93">
        <v>-61.25</v>
      </c>
      <c r="I206" s="27">
        <v>150</v>
      </c>
      <c r="J206" s="27">
        <v>3</v>
      </c>
      <c r="K206" s="27" t="s">
        <v>51</v>
      </c>
      <c r="L206" s="27" t="s">
        <v>95</v>
      </c>
      <c r="M206" s="27" t="s">
        <v>1288</v>
      </c>
      <c r="N206" s="27" t="s">
        <v>1289</v>
      </c>
      <c r="O206" s="27" t="s">
        <v>1069</v>
      </c>
      <c r="P206" s="27" t="s">
        <v>1290</v>
      </c>
      <c r="Q206" s="27" t="s">
        <v>345</v>
      </c>
      <c r="R206" s="27" t="s">
        <v>1291</v>
      </c>
      <c r="S206" s="27" t="s">
        <v>1292</v>
      </c>
      <c r="T206" s="27"/>
      <c r="U206" s="27"/>
      <c r="V206" s="27" t="s">
        <v>1293</v>
      </c>
      <c r="W206" s="27"/>
      <c r="X206" s="27"/>
      <c r="Y206" s="27"/>
      <c r="Z206" s="27"/>
      <c r="AA206" s="27"/>
      <c r="AB206" s="27"/>
      <c r="AC206" s="27"/>
      <c r="AD206" s="29"/>
      <c r="AE206" s="29" t="s">
        <v>1294</v>
      </c>
    </row>
    <row r="207" spans="1:31" ht="12.75" customHeight="1" x14ac:dyDescent="0.3">
      <c r="A207" s="21" t="s">
        <v>1295</v>
      </c>
      <c r="B207" s="30" t="s">
        <v>4603</v>
      </c>
      <c r="C207" s="21" t="s">
        <v>981</v>
      </c>
      <c r="D207" s="21" t="s">
        <v>4624</v>
      </c>
      <c r="E207" s="21" t="s">
        <v>4627</v>
      </c>
      <c r="F207" s="27" t="s">
        <v>79</v>
      </c>
      <c r="G207" s="93">
        <v>46.5</v>
      </c>
      <c r="H207" s="93">
        <v>-80.400000000000006</v>
      </c>
      <c r="I207" s="27">
        <v>100</v>
      </c>
      <c r="J207" s="27">
        <v>0.9</v>
      </c>
      <c r="K207" s="27" t="s">
        <v>98</v>
      </c>
      <c r="L207" s="27" t="s">
        <v>95</v>
      </c>
      <c r="M207" s="27" t="s">
        <v>1296</v>
      </c>
      <c r="N207" s="27" t="s">
        <v>1297</v>
      </c>
      <c r="O207" s="27" t="s">
        <v>84</v>
      </c>
      <c r="P207" s="27"/>
      <c r="Q207" s="27" t="s">
        <v>189</v>
      </c>
      <c r="R207" s="37">
        <v>0.08</v>
      </c>
      <c r="S207" s="27">
        <v>74</v>
      </c>
      <c r="T207" s="27" t="s">
        <v>1122</v>
      </c>
      <c r="U207" s="27"/>
      <c r="V207" s="27" t="s">
        <v>1298</v>
      </c>
      <c r="W207" s="27" t="s">
        <v>1295</v>
      </c>
      <c r="X207" s="27" t="s">
        <v>71</v>
      </c>
      <c r="Y207" s="27" t="s">
        <v>145</v>
      </c>
      <c r="Z207" s="27" t="s">
        <v>73</v>
      </c>
      <c r="AA207" s="27" t="s">
        <v>74</v>
      </c>
      <c r="AB207" s="27" t="s">
        <v>991</v>
      </c>
      <c r="AC207" s="27"/>
      <c r="AD207" s="29" t="s">
        <v>1299</v>
      </c>
      <c r="AE207" s="29" t="s">
        <v>6009</v>
      </c>
    </row>
    <row r="208" spans="1:31" x14ac:dyDescent="0.3">
      <c r="A208" s="30" t="s">
        <v>1300</v>
      </c>
      <c r="B208" s="30" t="s">
        <v>6103</v>
      </c>
      <c r="C208" s="30" t="s">
        <v>981</v>
      </c>
      <c r="D208" s="21" t="s">
        <v>1078</v>
      </c>
      <c r="E208" s="21" t="s">
        <v>1079</v>
      </c>
      <c r="F208" s="27" t="s">
        <v>284</v>
      </c>
      <c r="G208" s="92">
        <v>48.82</v>
      </c>
      <c r="H208" s="92">
        <v>-89.35</v>
      </c>
      <c r="I208" s="31"/>
      <c r="J208" s="31"/>
      <c r="K208" s="31"/>
      <c r="L208" s="31"/>
      <c r="M208" s="31"/>
      <c r="N208" s="27"/>
      <c r="O208" s="27" t="s">
        <v>84</v>
      </c>
      <c r="P208" s="27"/>
      <c r="Q208" s="27"/>
      <c r="R208" s="27"/>
      <c r="S208" s="27"/>
      <c r="T208" s="27"/>
      <c r="U208" s="27"/>
      <c r="V208" s="27"/>
      <c r="W208" s="27" t="s">
        <v>70</v>
      </c>
      <c r="X208" s="27" t="s">
        <v>71</v>
      </c>
      <c r="Y208" s="27" t="s">
        <v>72</v>
      </c>
      <c r="Z208" s="27" t="s">
        <v>102</v>
      </c>
      <c r="AA208" s="27" t="s">
        <v>74</v>
      </c>
      <c r="AB208" s="27" t="s">
        <v>480</v>
      </c>
      <c r="AC208" s="27"/>
      <c r="AD208" s="29"/>
      <c r="AE208" s="29" t="s">
        <v>1301</v>
      </c>
    </row>
    <row r="209" spans="1:31" x14ac:dyDescent="0.3">
      <c r="A209" s="21" t="s">
        <v>1302</v>
      </c>
      <c r="B209" s="30" t="s">
        <v>4603</v>
      </c>
      <c r="C209" s="21" t="s">
        <v>981</v>
      </c>
      <c r="D209" s="21" t="s">
        <v>1078</v>
      </c>
      <c r="E209" s="21" t="s">
        <v>1079</v>
      </c>
      <c r="F209" s="27" t="s">
        <v>284</v>
      </c>
      <c r="G209" s="93">
        <v>49.03</v>
      </c>
      <c r="H209" s="93">
        <v>-88.96</v>
      </c>
      <c r="I209" s="27">
        <v>85</v>
      </c>
      <c r="J209" s="27">
        <v>0.8</v>
      </c>
      <c r="K209" s="27" t="s">
        <v>51</v>
      </c>
      <c r="L209" s="27" t="s">
        <v>95</v>
      </c>
      <c r="M209" s="27" t="s">
        <v>1303</v>
      </c>
      <c r="N209" s="27" t="s">
        <v>1304</v>
      </c>
      <c r="O209" s="27" t="s">
        <v>1135</v>
      </c>
      <c r="P209" s="27"/>
      <c r="Q209" s="27"/>
      <c r="R209" s="27"/>
      <c r="S209" s="27" t="s">
        <v>1305</v>
      </c>
      <c r="T209" s="27"/>
      <c r="U209" s="27"/>
      <c r="V209" s="27" t="s">
        <v>1306</v>
      </c>
      <c r="W209" s="27" t="s">
        <v>70</v>
      </c>
      <c r="X209" s="27" t="s">
        <v>144</v>
      </c>
      <c r="Y209" s="27" t="s">
        <v>72</v>
      </c>
      <c r="Z209" s="27" t="s">
        <v>73</v>
      </c>
      <c r="AA209" s="27" t="s">
        <v>74</v>
      </c>
      <c r="AB209" s="27" t="s">
        <v>480</v>
      </c>
      <c r="AC209" s="27"/>
      <c r="AD209" s="29" t="s">
        <v>1307</v>
      </c>
      <c r="AE209" s="29" t="s">
        <v>4604</v>
      </c>
    </row>
    <row r="210" spans="1:31" x14ac:dyDescent="0.25">
      <c r="A210" s="20" t="s">
        <v>1308</v>
      </c>
      <c r="B210" s="30" t="s">
        <v>4603</v>
      </c>
      <c r="C210" s="20" t="s">
        <v>981</v>
      </c>
      <c r="D210" s="21" t="s">
        <v>1153</v>
      </c>
      <c r="E210" s="21" t="s">
        <v>2448</v>
      </c>
      <c r="F210" s="27" t="s">
        <v>79</v>
      </c>
      <c r="G210" s="93">
        <v>50.18</v>
      </c>
      <c r="H210" s="93">
        <v>-66.3</v>
      </c>
      <c r="I210" s="27">
        <v>5000</v>
      </c>
      <c r="J210" s="27">
        <v>6</v>
      </c>
      <c r="K210" s="27" t="s">
        <v>51</v>
      </c>
      <c r="L210" s="27" t="s">
        <v>95</v>
      </c>
      <c r="M210" s="27" t="s">
        <v>1309</v>
      </c>
      <c r="N210" s="27" t="s">
        <v>1310</v>
      </c>
      <c r="O210" s="27" t="s">
        <v>84</v>
      </c>
      <c r="P210" s="27" t="s">
        <v>1311</v>
      </c>
      <c r="Q210" s="27" t="s">
        <v>345</v>
      </c>
      <c r="R210" s="27" t="s">
        <v>1159</v>
      </c>
      <c r="S210" s="27" t="s">
        <v>1312</v>
      </c>
      <c r="T210" s="27"/>
      <c r="U210" s="27" t="s">
        <v>1313</v>
      </c>
      <c r="V210" s="27" t="s">
        <v>1314</v>
      </c>
      <c r="W210" s="27" t="s">
        <v>1308</v>
      </c>
      <c r="X210" s="27" t="s">
        <v>236</v>
      </c>
      <c r="Y210" s="27" t="s">
        <v>764</v>
      </c>
      <c r="Z210" s="27" t="s">
        <v>146</v>
      </c>
      <c r="AA210" s="27" t="s">
        <v>74</v>
      </c>
      <c r="AB210" s="27"/>
      <c r="AC210" s="27"/>
      <c r="AD210" s="29"/>
      <c r="AE210" s="29" t="s">
        <v>4647</v>
      </c>
    </row>
    <row r="211" spans="1:31" x14ac:dyDescent="0.25">
      <c r="A211" s="20" t="s">
        <v>1315</v>
      </c>
      <c r="B211" s="20" t="s">
        <v>4603</v>
      </c>
      <c r="C211" s="20" t="s">
        <v>981</v>
      </c>
      <c r="D211" s="21" t="s">
        <v>4633</v>
      </c>
      <c r="E211" s="21" t="s">
        <v>4628</v>
      </c>
      <c r="F211" s="27" t="s">
        <v>284</v>
      </c>
      <c r="G211" s="93">
        <v>46.15</v>
      </c>
      <c r="H211" s="93">
        <v>-81.900000000000006</v>
      </c>
      <c r="I211" s="27" t="s">
        <v>1316</v>
      </c>
      <c r="J211" s="27">
        <v>0.43</v>
      </c>
      <c r="K211" s="27" t="s">
        <v>253</v>
      </c>
      <c r="L211" s="27" t="s">
        <v>95</v>
      </c>
      <c r="M211" s="27" t="s">
        <v>4631</v>
      </c>
      <c r="N211" s="27" t="s">
        <v>1317</v>
      </c>
      <c r="O211" s="27" t="s">
        <v>534</v>
      </c>
      <c r="P211" s="27"/>
      <c r="Q211" s="27" t="s">
        <v>45</v>
      </c>
      <c r="R211" s="27"/>
      <c r="S211" s="27"/>
      <c r="T211" s="27"/>
      <c r="U211" s="27"/>
      <c r="V211" s="27"/>
      <c r="W211" s="27" t="s">
        <v>70</v>
      </c>
      <c r="X211" s="27" t="s">
        <v>71</v>
      </c>
      <c r="Y211" s="27" t="s">
        <v>72</v>
      </c>
      <c r="Z211" s="27" t="s">
        <v>146</v>
      </c>
      <c r="AA211" s="27" t="s">
        <v>74</v>
      </c>
      <c r="AB211" s="27" t="s">
        <v>242</v>
      </c>
      <c r="AC211" s="27"/>
      <c r="AD211" s="29"/>
      <c r="AE211" s="29" t="s">
        <v>4632</v>
      </c>
    </row>
    <row r="212" spans="1:31" x14ac:dyDescent="0.25">
      <c r="A212" s="20" t="s">
        <v>1318</v>
      </c>
      <c r="B212" s="20" t="s">
        <v>4603</v>
      </c>
      <c r="C212" s="20" t="s">
        <v>981</v>
      </c>
      <c r="D212" s="21" t="s">
        <v>3282</v>
      </c>
      <c r="E212" s="21" t="s">
        <v>4646</v>
      </c>
      <c r="F212" s="27" t="s">
        <v>1390</v>
      </c>
      <c r="G212" s="93">
        <v>45.22</v>
      </c>
      <c r="H212" s="93">
        <v>-67.28</v>
      </c>
      <c r="I212" s="27">
        <v>24</v>
      </c>
      <c r="J212" s="27"/>
      <c r="K212" s="27" t="s">
        <v>51</v>
      </c>
      <c r="L212" s="27" t="s">
        <v>613</v>
      </c>
      <c r="M212" s="27" t="s">
        <v>4607</v>
      </c>
      <c r="N212" s="27" t="s">
        <v>1319</v>
      </c>
      <c r="O212" s="27" t="s">
        <v>1320</v>
      </c>
      <c r="P212" s="27" t="s">
        <v>559</v>
      </c>
      <c r="Q212" s="27" t="s">
        <v>45</v>
      </c>
      <c r="R212" s="27"/>
      <c r="S212" s="27" t="s">
        <v>1321</v>
      </c>
      <c r="T212" s="27" t="s">
        <v>1322</v>
      </c>
      <c r="U212" s="27" t="s">
        <v>1323</v>
      </c>
      <c r="V212" s="27" t="s">
        <v>1324</v>
      </c>
      <c r="W212" s="27" t="s">
        <v>70</v>
      </c>
      <c r="X212" s="27" t="s">
        <v>71</v>
      </c>
      <c r="Y212" s="27" t="s">
        <v>223</v>
      </c>
      <c r="Z212" s="27" t="s">
        <v>73</v>
      </c>
      <c r="AA212" s="27" t="s">
        <v>74</v>
      </c>
      <c r="AB212" s="27" t="s">
        <v>382</v>
      </c>
      <c r="AC212" s="27" t="s">
        <v>1266</v>
      </c>
      <c r="AD212" s="29" t="s">
        <v>1325</v>
      </c>
      <c r="AE212" s="29" t="s">
        <v>6010</v>
      </c>
    </row>
    <row r="213" spans="1:31" x14ac:dyDescent="0.25">
      <c r="A213" s="20" t="s">
        <v>1326</v>
      </c>
      <c r="B213" s="30" t="s">
        <v>4603</v>
      </c>
      <c r="C213" s="20" t="s">
        <v>981</v>
      </c>
      <c r="D213" s="21" t="s">
        <v>1327</v>
      </c>
      <c r="E213" s="21" t="s">
        <v>1328</v>
      </c>
      <c r="F213" s="82" t="s">
        <v>1329</v>
      </c>
      <c r="G213" s="93">
        <v>45.35</v>
      </c>
      <c r="H213" s="93">
        <v>-81.11</v>
      </c>
      <c r="I213" s="27">
        <f>60*27</f>
        <v>1620</v>
      </c>
      <c r="J213" s="27">
        <v>3</v>
      </c>
      <c r="K213" s="27" t="s">
        <v>51</v>
      </c>
      <c r="L213" s="27" t="s">
        <v>95</v>
      </c>
      <c r="M213" s="27" t="s">
        <v>1330</v>
      </c>
      <c r="N213" s="27" t="s">
        <v>1331</v>
      </c>
      <c r="O213" s="27" t="s">
        <v>1332</v>
      </c>
      <c r="P213" s="27"/>
      <c r="Q213" s="27" t="s">
        <v>345</v>
      </c>
      <c r="R213" s="39">
        <v>3.5999999999999997E-2</v>
      </c>
      <c r="S213" s="27"/>
      <c r="T213" s="27" t="s">
        <v>1333</v>
      </c>
      <c r="U213" s="27"/>
      <c r="V213" s="27" t="s">
        <v>1334</v>
      </c>
      <c r="W213" s="27" t="s">
        <v>1326</v>
      </c>
      <c r="X213" s="27" t="s">
        <v>71</v>
      </c>
      <c r="Y213" s="27" t="s">
        <v>1062</v>
      </c>
      <c r="Z213" s="27" t="s">
        <v>73</v>
      </c>
      <c r="AA213" s="27" t="s">
        <v>74</v>
      </c>
      <c r="AB213" s="27" t="s">
        <v>293</v>
      </c>
      <c r="AC213" s="27">
        <v>1648</v>
      </c>
      <c r="AD213" s="29" t="s">
        <v>1335</v>
      </c>
      <c r="AE213" s="29" t="s">
        <v>4775</v>
      </c>
    </row>
    <row r="214" spans="1:31" x14ac:dyDescent="0.25">
      <c r="A214" s="20" t="s">
        <v>1336</v>
      </c>
      <c r="B214" s="20" t="s">
        <v>6103</v>
      </c>
      <c r="C214" s="20" t="s">
        <v>981</v>
      </c>
      <c r="D214" s="21" t="s">
        <v>1078</v>
      </c>
      <c r="E214" s="21" t="s">
        <v>1079</v>
      </c>
      <c r="F214" s="27" t="s">
        <v>284</v>
      </c>
      <c r="G214" s="93">
        <v>48.82</v>
      </c>
      <c r="H214" s="93">
        <v>-89.15</v>
      </c>
      <c r="I214" s="27">
        <v>2</v>
      </c>
      <c r="J214" s="27">
        <v>0.37</v>
      </c>
      <c r="K214" s="27" t="s">
        <v>51</v>
      </c>
      <c r="L214" s="27" t="s">
        <v>95</v>
      </c>
      <c r="M214" s="27" t="s">
        <v>741</v>
      </c>
      <c r="N214" s="27" t="s">
        <v>1184</v>
      </c>
      <c r="O214" s="27" t="s">
        <v>63</v>
      </c>
      <c r="P214" s="27"/>
      <c r="Q214" s="27"/>
      <c r="R214" s="27"/>
      <c r="S214" s="27"/>
      <c r="T214" s="27"/>
      <c r="U214" s="27"/>
      <c r="V214" s="27"/>
      <c r="W214" s="27" t="s">
        <v>70</v>
      </c>
      <c r="X214" s="27" t="s">
        <v>144</v>
      </c>
      <c r="Y214" s="27" t="s">
        <v>72</v>
      </c>
      <c r="Z214" s="27" t="s">
        <v>102</v>
      </c>
      <c r="AA214" s="27" t="s">
        <v>74</v>
      </c>
      <c r="AB214" s="27" t="s">
        <v>480</v>
      </c>
      <c r="AC214" s="27"/>
      <c r="AD214" s="29" t="s">
        <v>1337</v>
      </c>
      <c r="AE214" s="29" t="s">
        <v>4772</v>
      </c>
    </row>
    <row r="215" spans="1:31" ht="12.6" customHeight="1" x14ac:dyDescent="0.25">
      <c r="A215" s="20" t="s">
        <v>1339</v>
      </c>
      <c r="B215" s="20" t="s">
        <v>6103</v>
      </c>
      <c r="C215" s="20" t="s">
        <v>981</v>
      </c>
      <c r="D215" s="21" t="s">
        <v>1078</v>
      </c>
      <c r="E215" s="21" t="s">
        <v>1079</v>
      </c>
      <c r="F215" s="27" t="s">
        <v>284</v>
      </c>
      <c r="G215" s="93">
        <v>48.59</v>
      </c>
      <c r="H215" s="93">
        <v>-89.26</v>
      </c>
      <c r="I215" s="27">
        <v>0.8</v>
      </c>
      <c r="J215" s="27">
        <v>0.5</v>
      </c>
      <c r="K215" s="27" t="s">
        <v>51</v>
      </c>
      <c r="L215" s="27" t="s">
        <v>603</v>
      </c>
      <c r="M215" s="27" t="s">
        <v>1340</v>
      </c>
      <c r="N215" s="27" t="s">
        <v>1184</v>
      </c>
      <c r="O215" s="27" t="s">
        <v>84</v>
      </c>
      <c r="P215" s="27" t="s">
        <v>1341</v>
      </c>
      <c r="Q215" s="27" t="s">
        <v>345</v>
      </c>
      <c r="R215" s="27"/>
      <c r="S215" s="27" t="s">
        <v>1342</v>
      </c>
      <c r="T215" s="27"/>
      <c r="U215" s="27"/>
      <c r="V215" s="27"/>
      <c r="W215" s="27" t="s">
        <v>70</v>
      </c>
      <c r="X215" s="27" t="s">
        <v>71</v>
      </c>
      <c r="Y215" s="27" t="s">
        <v>72</v>
      </c>
      <c r="Z215" s="27" t="s">
        <v>102</v>
      </c>
      <c r="AA215" s="27" t="s">
        <v>74</v>
      </c>
      <c r="AB215" s="27" t="s">
        <v>480</v>
      </c>
      <c r="AC215" s="27"/>
      <c r="AD215" s="29" t="s">
        <v>1343</v>
      </c>
      <c r="AE215" s="29" t="s">
        <v>4773</v>
      </c>
    </row>
    <row r="216" spans="1:31" ht="12.75" customHeight="1" x14ac:dyDescent="0.25">
      <c r="A216" s="21" t="s">
        <v>1344</v>
      </c>
      <c r="B216" s="21" t="s">
        <v>4603</v>
      </c>
      <c r="C216" s="20" t="s">
        <v>981</v>
      </c>
      <c r="D216" s="21" t="s">
        <v>1014</v>
      </c>
      <c r="E216" s="21" t="s">
        <v>1015</v>
      </c>
      <c r="F216" s="27" t="s">
        <v>728</v>
      </c>
      <c r="G216" s="93">
        <v>52.8</v>
      </c>
      <c r="H216" s="93">
        <v>-86.15</v>
      </c>
      <c r="I216" s="27"/>
      <c r="J216" s="27"/>
      <c r="K216" s="27" t="s">
        <v>996</v>
      </c>
      <c r="L216" s="27" t="s">
        <v>95</v>
      </c>
      <c r="M216" s="27" t="s">
        <v>1345</v>
      </c>
      <c r="N216" s="27" t="s">
        <v>1346</v>
      </c>
      <c r="O216" s="27" t="s">
        <v>1041</v>
      </c>
      <c r="P216" s="27"/>
      <c r="Q216" s="27"/>
      <c r="R216" s="27"/>
      <c r="S216" s="27"/>
      <c r="T216" s="27"/>
      <c r="U216" s="27" t="s">
        <v>1347</v>
      </c>
      <c r="V216" s="27" t="s">
        <v>1348</v>
      </c>
      <c r="W216" s="27" t="s">
        <v>70</v>
      </c>
      <c r="X216" s="27" t="s">
        <v>236</v>
      </c>
      <c r="Y216" s="27" t="s">
        <v>764</v>
      </c>
      <c r="Z216" s="27" t="s">
        <v>146</v>
      </c>
      <c r="AA216" s="27" t="s">
        <v>74</v>
      </c>
      <c r="AB216" s="27" t="s">
        <v>147</v>
      </c>
      <c r="AC216" s="27"/>
      <c r="AD216" s="29" t="s">
        <v>1076</v>
      </c>
      <c r="AE216" s="29" t="s">
        <v>4771</v>
      </c>
    </row>
    <row r="217" spans="1:31" x14ac:dyDescent="0.3">
      <c r="A217" s="21" t="s">
        <v>1349</v>
      </c>
      <c r="B217" s="21" t="s">
        <v>4603</v>
      </c>
      <c r="C217" s="21" t="s">
        <v>981</v>
      </c>
      <c r="D217" s="21" t="s">
        <v>4641</v>
      </c>
      <c r="E217" s="21" t="s">
        <v>4642</v>
      </c>
      <c r="F217" s="27" t="s">
        <v>79</v>
      </c>
      <c r="G217" s="93">
        <v>56.5</v>
      </c>
      <c r="H217" s="93">
        <v>-61.3</v>
      </c>
      <c r="I217" s="27">
        <v>80</v>
      </c>
      <c r="J217" s="27"/>
      <c r="K217" s="27" t="s">
        <v>98</v>
      </c>
      <c r="L217" s="27" t="s">
        <v>40</v>
      </c>
      <c r="M217" s="27" t="s">
        <v>1170</v>
      </c>
      <c r="N217" s="27" t="s">
        <v>1350</v>
      </c>
      <c r="O217" s="27" t="s">
        <v>1069</v>
      </c>
      <c r="P217" s="27" t="s">
        <v>1351</v>
      </c>
      <c r="Q217" s="27" t="s">
        <v>276</v>
      </c>
      <c r="R217" s="27" t="s">
        <v>1352</v>
      </c>
      <c r="S217" s="27"/>
      <c r="T217" s="27"/>
      <c r="U217" s="27" t="s">
        <v>1353</v>
      </c>
      <c r="V217" s="27" t="s">
        <v>1354</v>
      </c>
      <c r="W217" s="27"/>
      <c r="X217" s="27"/>
      <c r="Y217" s="27"/>
      <c r="Z217" s="27"/>
      <c r="AA217" s="27"/>
      <c r="AB217" s="27"/>
      <c r="AC217" s="27"/>
      <c r="AD217" s="29"/>
      <c r="AE217" s="29" t="s">
        <v>1355</v>
      </c>
    </row>
    <row r="218" spans="1:31" x14ac:dyDescent="0.3">
      <c r="A218" s="21" t="s">
        <v>1356</v>
      </c>
      <c r="B218" s="21" t="s">
        <v>4603</v>
      </c>
      <c r="C218" s="21" t="s">
        <v>981</v>
      </c>
      <c r="D218" s="21" t="s">
        <v>4641</v>
      </c>
      <c r="E218" s="21" t="s">
        <v>4642</v>
      </c>
      <c r="F218" s="27" t="s">
        <v>79</v>
      </c>
      <c r="G218" s="93">
        <v>56.2</v>
      </c>
      <c r="H218" s="93">
        <v>-61.5</v>
      </c>
      <c r="I218" s="27">
        <f>2.5*2.5</f>
        <v>6.25</v>
      </c>
      <c r="J218" s="27">
        <v>1</v>
      </c>
      <c r="K218" s="27" t="s">
        <v>817</v>
      </c>
      <c r="L218" s="27" t="s">
        <v>95</v>
      </c>
      <c r="M218" s="27" t="s">
        <v>1357</v>
      </c>
      <c r="N218" s="27" t="s">
        <v>1358</v>
      </c>
      <c r="O218" s="27" t="s">
        <v>84</v>
      </c>
      <c r="P218" s="27"/>
      <c r="Q218" s="27" t="s">
        <v>345</v>
      </c>
      <c r="R218" s="37">
        <v>0.08</v>
      </c>
      <c r="S218" s="27" t="s">
        <v>1359</v>
      </c>
      <c r="T218" s="27"/>
      <c r="U218" s="27"/>
      <c r="V218" s="27" t="s">
        <v>1360</v>
      </c>
      <c r="W218" s="27" t="s">
        <v>1356</v>
      </c>
      <c r="X218" s="27" t="s">
        <v>71</v>
      </c>
      <c r="Y218" s="27" t="s">
        <v>223</v>
      </c>
      <c r="Z218" s="27" t="s">
        <v>258</v>
      </c>
      <c r="AA218" s="27" t="s">
        <v>74</v>
      </c>
      <c r="AB218" s="27" t="s">
        <v>1361</v>
      </c>
      <c r="AC218" s="27">
        <v>124.4</v>
      </c>
      <c r="AD218" s="29" t="s">
        <v>1362</v>
      </c>
      <c r="AE218" s="29" t="s">
        <v>4779</v>
      </c>
    </row>
    <row r="219" spans="1:31" ht="15.6" x14ac:dyDescent="0.3">
      <c r="A219" s="21" t="s">
        <v>1363</v>
      </c>
      <c r="B219" s="30" t="s">
        <v>4603</v>
      </c>
      <c r="C219" s="21" t="s">
        <v>1364</v>
      </c>
      <c r="D219" s="21" t="s">
        <v>1365</v>
      </c>
      <c r="E219" s="21" t="s">
        <v>1366</v>
      </c>
      <c r="F219" s="27" t="s">
        <v>79</v>
      </c>
      <c r="G219" s="93">
        <v>25.3</v>
      </c>
      <c r="H219" s="93">
        <v>102</v>
      </c>
      <c r="I219" s="27">
        <v>0.65</v>
      </c>
      <c r="J219" s="27">
        <v>1</v>
      </c>
      <c r="K219" s="27" t="s">
        <v>94</v>
      </c>
      <c r="L219" s="27" t="s">
        <v>95</v>
      </c>
      <c r="M219" s="27" t="s">
        <v>1367</v>
      </c>
      <c r="N219" s="27" t="s">
        <v>1368</v>
      </c>
      <c r="O219" s="27" t="s">
        <v>1369</v>
      </c>
      <c r="P219" s="27" t="s">
        <v>1370</v>
      </c>
      <c r="Q219" s="27" t="s">
        <v>345</v>
      </c>
      <c r="R219" s="27"/>
      <c r="S219" s="27"/>
      <c r="T219" s="27"/>
      <c r="U219" s="27"/>
      <c r="V219" s="27"/>
      <c r="W219" s="27" t="s">
        <v>1363</v>
      </c>
      <c r="X219" s="27" t="s">
        <v>236</v>
      </c>
      <c r="Y219" s="27" t="s">
        <v>72</v>
      </c>
      <c r="Z219" s="27" t="s">
        <v>73</v>
      </c>
      <c r="AA219" s="27" t="s">
        <v>74</v>
      </c>
      <c r="AB219" s="27" t="s">
        <v>111</v>
      </c>
      <c r="AC219" s="27">
        <v>10</v>
      </c>
      <c r="AD219" s="29" t="s">
        <v>1371</v>
      </c>
      <c r="AE219" s="29" t="s">
        <v>1372</v>
      </c>
    </row>
    <row r="220" spans="1:31" ht="15.6" x14ac:dyDescent="0.3">
      <c r="A220" s="21" t="s">
        <v>1373</v>
      </c>
      <c r="B220" s="30" t="s">
        <v>4603</v>
      </c>
      <c r="C220" s="21" t="s">
        <v>1364</v>
      </c>
      <c r="D220" s="21" t="s">
        <v>1365</v>
      </c>
      <c r="E220" s="21" t="s">
        <v>1366</v>
      </c>
      <c r="F220" s="27" t="s">
        <v>79</v>
      </c>
      <c r="G220" s="93">
        <v>26.8</v>
      </c>
      <c r="H220" s="93">
        <v>102</v>
      </c>
      <c r="I220" s="27">
        <v>25</v>
      </c>
      <c r="J220" s="27">
        <v>1.6</v>
      </c>
      <c r="K220" s="27" t="s">
        <v>1374</v>
      </c>
      <c r="L220" s="27" t="s">
        <v>95</v>
      </c>
      <c r="M220" s="27" t="s">
        <v>1375</v>
      </c>
      <c r="N220" s="27" t="s">
        <v>1376</v>
      </c>
      <c r="O220" s="27" t="s">
        <v>63</v>
      </c>
      <c r="P220" s="27" t="s">
        <v>1377</v>
      </c>
      <c r="Q220" s="27" t="s">
        <v>345</v>
      </c>
      <c r="R220" s="27"/>
      <c r="S220" s="27" t="s">
        <v>1378</v>
      </c>
      <c r="T220" s="27"/>
      <c r="U220" s="27"/>
      <c r="V220" s="27" t="s">
        <v>1379</v>
      </c>
      <c r="W220" s="27" t="s">
        <v>1373</v>
      </c>
      <c r="X220" s="27" t="s">
        <v>236</v>
      </c>
      <c r="Y220" s="27" t="s">
        <v>764</v>
      </c>
      <c r="Z220" s="27" t="s">
        <v>146</v>
      </c>
      <c r="AA220" s="27" t="s">
        <v>74</v>
      </c>
      <c r="AB220" s="27" t="s">
        <v>242</v>
      </c>
      <c r="AC220" s="27">
        <v>1497</v>
      </c>
      <c r="AD220" s="29" t="s">
        <v>1380</v>
      </c>
      <c r="AE220" s="29" t="s">
        <v>1381</v>
      </c>
    </row>
    <row r="221" spans="1:31" x14ac:dyDescent="0.3">
      <c r="A221" s="21" t="s">
        <v>1382</v>
      </c>
      <c r="B221" s="21" t="s">
        <v>6103</v>
      </c>
      <c r="C221" s="21" t="s">
        <v>1364</v>
      </c>
      <c r="D221" s="21" t="s">
        <v>1365</v>
      </c>
      <c r="E221" s="21" t="s">
        <v>1366</v>
      </c>
      <c r="F221" s="27" t="s">
        <v>79</v>
      </c>
      <c r="G221" s="93">
        <v>23.1</v>
      </c>
      <c r="H221" s="93">
        <v>103</v>
      </c>
      <c r="I221" s="27">
        <v>0.1</v>
      </c>
      <c r="J221" s="27">
        <v>6.4000000000000001E-2</v>
      </c>
      <c r="K221" s="27" t="s">
        <v>425</v>
      </c>
      <c r="L221" s="27" t="s">
        <v>95</v>
      </c>
      <c r="M221" s="27" t="s">
        <v>1383</v>
      </c>
      <c r="N221" s="27" t="s">
        <v>1384</v>
      </c>
      <c r="O221" s="27" t="s">
        <v>287</v>
      </c>
      <c r="P221" s="27" t="s">
        <v>1385</v>
      </c>
      <c r="Q221" s="27" t="s">
        <v>345</v>
      </c>
      <c r="R221" s="38">
        <v>0.17899999999999999</v>
      </c>
      <c r="S221" s="27"/>
      <c r="T221" s="27"/>
      <c r="U221" s="27"/>
      <c r="V221" s="27"/>
      <c r="W221" s="27" t="s">
        <v>70</v>
      </c>
      <c r="X221" s="27" t="s">
        <v>71</v>
      </c>
      <c r="Y221" s="27" t="s">
        <v>237</v>
      </c>
      <c r="Z221" s="27" t="s">
        <v>258</v>
      </c>
      <c r="AA221" s="27" t="s">
        <v>74</v>
      </c>
      <c r="AB221" s="27" t="s">
        <v>662</v>
      </c>
      <c r="AC221" s="27"/>
      <c r="AD221" s="29" t="s">
        <v>1386</v>
      </c>
      <c r="AE221" s="29" t="s">
        <v>1387</v>
      </c>
    </row>
    <row r="222" spans="1:31" x14ac:dyDescent="0.3">
      <c r="A222" s="21" t="s">
        <v>1393</v>
      </c>
      <c r="B222" s="30" t="s">
        <v>4603</v>
      </c>
      <c r="C222" s="21" t="s">
        <v>1364</v>
      </c>
      <c r="D222" s="21" t="s">
        <v>1394</v>
      </c>
      <c r="E222" s="21"/>
      <c r="F222" s="27" t="s">
        <v>38</v>
      </c>
      <c r="G222" s="93">
        <v>32.32</v>
      </c>
      <c r="H222" s="93">
        <v>107.6</v>
      </c>
      <c r="I222" s="27">
        <v>150</v>
      </c>
      <c r="J222" s="27"/>
      <c r="K222" s="27" t="s">
        <v>127</v>
      </c>
      <c r="L222" s="27" t="s">
        <v>95</v>
      </c>
      <c r="M222" s="27" t="s">
        <v>1395</v>
      </c>
      <c r="N222" s="27" t="s">
        <v>1396</v>
      </c>
      <c r="O222" s="27" t="s">
        <v>63</v>
      </c>
      <c r="P222" s="29"/>
      <c r="Q222" s="27" t="s">
        <v>45</v>
      </c>
      <c r="R222" s="39"/>
      <c r="S222" s="27"/>
      <c r="T222" s="27"/>
      <c r="U222" s="27"/>
      <c r="V222" s="27"/>
      <c r="W222" s="27"/>
      <c r="X222" s="27" t="s">
        <v>236</v>
      </c>
      <c r="Y222" s="27"/>
      <c r="Z222" s="27"/>
      <c r="AA222" s="27"/>
      <c r="AB222" s="27"/>
      <c r="AC222" s="27"/>
      <c r="AD222" s="29"/>
      <c r="AE222" s="29" t="s">
        <v>6018</v>
      </c>
    </row>
    <row r="223" spans="1:31" x14ac:dyDescent="0.3">
      <c r="A223" s="21" t="s">
        <v>1397</v>
      </c>
      <c r="B223" s="30" t="s">
        <v>4603</v>
      </c>
      <c r="C223" s="21" t="s">
        <v>1364</v>
      </c>
      <c r="D223" s="21" t="s">
        <v>1394</v>
      </c>
      <c r="E223" s="21"/>
      <c r="F223" s="27" t="s">
        <v>38</v>
      </c>
      <c r="G223" s="93">
        <v>33.130000000000003</v>
      </c>
      <c r="H223" s="93">
        <v>108.2</v>
      </c>
      <c r="I223" s="27">
        <v>500</v>
      </c>
      <c r="J223" s="27">
        <v>5</v>
      </c>
      <c r="K223" s="27" t="s">
        <v>748</v>
      </c>
      <c r="L223" s="27" t="s">
        <v>95</v>
      </c>
      <c r="M223" s="27" t="s">
        <v>1398</v>
      </c>
      <c r="N223" s="27" t="s">
        <v>1399</v>
      </c>
      <c r="O223" s="27" t="s">
        <v>63</v>
      </c>
      <c r="P223" s="27" t="s">
        <v>1400</v>
      </c>
      <c r="Q223" s="27" t="s">
        <v>45</v>
      </c>
      <c r="R223" s="27"/>
      <c r="S223" s="27" t="s">
        <v>1401</v>
      </c>
      <c r="T223" s="27"/>
      <c r="U223" s="27" t="s">
        <v>1402</v>
      </c>
      <c r="V223" s="27" t="s">
        <v>1403</v>
      </c>
      <c r="W223" s="27" t="s">
        <v>1397</v>
      </c>
      <c r="X223" s="27" t="s">
        <v>236</v>
      </c>
      <c r="Y223" s="27" t="s">
        <v>838</v>
      </c>
      <c r="Z223" s="27" t="s">
        <v>258</v>
      </c>
      <c r="AA223" s="27" t="s">
        <v>74</v>
      </c>
      <c r="AB223" s="27" t="s">
        <v>520</v>
      </c>
      <c r="AC223" s="27"/>
      <c r="AD223" s="29"/>
      <c r="AE223" s="29" t="s">
        <v>6011</v>
      </c>
    </row>
    <row r="224" spans="1:31" x14ac:dyDescent="0.3">
      <c r="A224" s="21" t="s">
        <v>1404</v>
      </c>
      <c r="B224" s="21" t="s">
        <v>6103</v>
      </c>
      <c r="C224" s="21" t="s">
        <v>1364</v>
      </c>
      <c r="D224" s="21" t="s">
        <v>1405</v>
      </c>
      <c r="E224" s="21"/>
      <c r="F224" s="27" t="s">
        <v>197</v>
      </c>
      <c r="G224" s="93">
        <v>22.24</v>
      </c>
      <c r="H224" s="96">
        <v>101.75</v>
      </c>
      <c r="I224" s="35">
        <v>2.5000000000000001E-2</v>
      </c>
      <c r="J224" s="27" t="s">
        <v>1406</v>
      </c>
      <c r="K224" s="27" t="s">
        <v>817</v>
      </c>
      <c r="L224" s="27" t="s">
        <v>95</v>
      </c>
      <c r="M224" s="27" t="s">
        <v>1407</v>
      </c>
      <c r="N224" s="27" t="s">
        <v>1408</v>
      </c>
      <c r="O224" s="27" t="s">
        <v>531</v>
      </c>
      <c r="P224" s="27" t="s">
        <v>250</v>
      </c>
      <c r="Q224" s="27" t="s">
        <v>345</v>
      </c>
      <c r="R224" s="27"/>
      <c r="S224" s="27"/>
      <c r="T224" s="27"/>
      <c r="U224" s="27"/>
      <c r="V224" s="27"/>
      <c r="W224" s="27"/>
      <c r="X224" s="27"/>
      <c r="Y224" s="27"/>
      <c r="Z224" s="27"/>
      <c r="AA224" s="27"/>
      <c r="AB224" s="27"/>
      <c r="AC224" s="27"/>
      <c r="AD224" s="29"/>
      <c r="AE224" s="29" t="s">
        <v>6019</v>
      </c>
    </row>
    <row r="225" spans="1:31" x14ac:dyDescent="0.3">
      <c r="A225" s="21" t="s">
        <v>1409</v>
      </c>
      <c r="B225" s="30" t="s">
        <v>4603</v>
      </c>
      <c r="C225" s="21" t="s">
        <v>1364</v>
      </c>
      <c r="D225" s="21" t="s">
        <v>1410</v>
      </c>
      <c r="E225" s="21" t="s">
        <v>1411</v>
      </c>
      <c r="F225" s="27" t="s">
        <v>79</v>
      </c>
      <c r="G225" s="93">
        <v>41.1</v>
      </c>
      <c r="H225" s="93">
        <v>117.85</v>
      </c>
      <c r="I225" s="27">
        <v>4</v>
      </c>
      <c r="J225" s="27">
        <v>1</v>
      </c>
      <c r="K225" s="27" t="s">
        <v>127</v>
      </c>
      <c r="L225" s="27" t="s">
        <v>1412</v>
      </c>
      <c r="M225" s="27" t="s">
        <v>1413</v>
      </c>
      <c r="N225" s="27" t="s">
        <v>1414</v>
      </c>
      <c r="O225" s="27" t="s">
        <v>279</v>
      </c>
      <c r="P225" s="27" t="s">
        <v>1415</v>
      </c>
      <c r="Q225" s="27" t="s">
        <v>276</v>
      </c>
      <c r="R225" s="27" t="s">
        <v>560</v>
      </c>
      <c r="S225" s="27" t="s">
        <v>1416</v>
      </c>
      <c r="T225" s="27"/>
      <c r="U225" s="27"/>
      <c r="V225" s="27" t="s">
        <v>1417</v>
      </c>
      <c r="W225" s="27" t="s">
        <v>1409</v>
      </c>
      <c r="X225" s="27" t="s">
        <v>236</v>
      </c>
      <c r="Y225" s="27" t="s">
        <v>1418</v>
      </c>
      <c r="Z225" s="27" t="s">
        <v>258</v>
      </c>
      <c r="AA225" s="27" t="s">
        <v>74</v>
      </c>
      <c r="AB225" s="27" t="s">
        <v>1069</v>
      </c>
      <c r="AC225" s="27"/>
      <c r="AD225" s="29"/>
      <c r="AE225" s="29" t="s">
        <v>1419</v>
      </c>
    </row>
    <row r="226" spans="1:31" x14ac:dyDescent="0.3">
      <c r="A226" s="21" t="s">
        <v>1420</v>
      </c>
      <c r="B226" s="21" t="s">
        <v>6103</v>
      </c>
      <c r="C226" s="21" t="s">
        <v>1364</v>
      </c>
      <c r="D226" s="30" t="s">
        <v>1388</v>
      </c>
      <c r="E226" s="21" t="s">
        <v>1389</v>
      </c>
      <c r="F226" s="27" t="s">
        <v>1390</v>
      </c>
      <c r="G226" s="93">
        <v>42.1</v>
      </c>
      <c r="H226" s="93">
        <v>94.2</v>
      </c>
      <c r="I226" s="27">
        <v>16.5</v>
      </c>
      <c r="J226" s="27"/>
      <c r="K226" s="27" t="s">
        <v>94</v>
      </c>
      <c r="L226" s="27" t="s">
        <v>95</v>
      </c>
      <c r="M226" s="27" t="s">
        <v>1421</v>
      </c>
      <c r="N226" s="27" t="s">
        <v>1422</v>
      </c>
      <c r="O226" s="27" t="s">
        <v>1423</v>
      </c>
      <c r="P226" s="27"/>
      <c r="Q226" s="27" t="s">
        <v>345</v>
      </c>
      <c r="R226" s="38">
        <v>0.10299999999999999</v>
      </c>
      <c r="S226" s="27" t="s">
        <v>1424</v>
      </c>
      <c r="T226" s="27"/>
      <c r="U226" s="27"/>
      <c r="V226" s="27"/>
      <c r="W226" s="27" t="s">
        <v>70</v>
      </c>
      <c r="X226" s="27" t="s">
        <v>71</v>
      </c>
      <c r="Y226" s="27" t="s">
        <v>145</v>
      </c>
      <c r="Z226" s="27" t="s">
        <v>102</v>
      </c>
      <c r="AA226" s="27" t="s">
        <v>74</v>
      </c>
      <c r="AB226" s="27" t="s">
        <v>1425</v>
      </c>
      <c r="AC226" s="27"/>
      <c r="AD226" s="29"/>
      <c r="AE226" s="29" t="s">
        <v>1426</v>
      </c>
    </row>
    <row r="227" spans="1:31" ht="13.8" customHeight="1" x14ac:dyDescent="0.3">
      <c r="A227" s="21" t="s">
        <v>1427</v>
      </c>
      <c r="B227" s="21" t="s">
        <v>4601</v>
      </c>
      <c r="C227" s="21" t="s">
        <v>1364</v>
      </c>
      <c r="D227" s="21" t="s">
        <v>1428</v>
      </c>
      <c r="E227" s="21"/>
      <c r="F227" s="27" t="s">
        <v>1390</v>
      </c>
      <c r="G227" s="93">
        <v>40.15</v>
      </c>
      <c r="H227" s="93">
        <v>115.4</v>
      </c>
      <c r="I227" s="27">
        <f>6*5</f>
        <v>30</v>
      </c>
      <c r="J227" s="27" t="s">
        <v>1429</v>
      </c>
      <c r="K227" s="27" t="s">
        <v>285</v>
      </c>
      <c r="L227" s="27" t="s">
        <v>95</v>
      </c>
      <c r="M227" s="27" t="s">
        <v>1430</v>
      </c>
      <c r="N227" s="27" t="s">
        <v>1431</v>
      </c>
      <c r="O227" s="27" t="s">
        <v>1432</v>
      </c>
      <c r="P227" s="27" t="s">
        <v>1433</v>
      </c>
      <c r="Q227" s="27" t="s">
        <v>276</v>
      </c>
      <c r="R227" s="27"/>
      <c r="S227" s="27"/>
      <c r="T227" s="27"/>
      <c r="U227" s="27" t="s">
        <v>1434</v>
      </c>
      <c r="V227" s="27"/>
      <c r="W227" s="27" t="s">
        <v>1427</v>
      </c>
      <c r="X227" s="27" t="s">
        <v>1435</v>
      </c>
      <c r="Y227" s="27" t="s">
        <v>80</v>
      </c>
      <c r="Z227" s="27" t="s">
        <v>258</v>
      </c>
      <c r="AA227" s="27" t="s">
        <v>74</v>
      </c>
      <c r="AB227" s="27" t="s">
        <v>1436</v>
      </c>
      <c r="AC227" s="27">
        <v>63.8</v>
      </c>
      <c r="AD227" s="29" t="s">
        <v>1437</v>
      </c>
      <c r="AE227" s="29" t="s">
        <v>1438</v>
      </c>
    </row>
    <row r="228" spans="1:31" x14ac:dyDescent="0.3">
      <c r="A228" s="21" t="s">
        <v>1440</v>
      </c>
      <c r="B228" s="30" t="s">
        <v>4603</v>
      </c>
      <c r="C228" s="21" t="s">
        <v>1364</v>
      </c>
      <c r="D228" s="30" t="s">
        <v>1388</v>
      </c>
      <c r="E228" s="21" t="s">
        <v>1441</v>
      </c>
      <c r="F228" s="27" t="s">
        <v>1390</v>
      </c>
      <c r="G228" s="93">
        <v>43</v>
      </c>
      <c r="H228" s="93">
        <v>82.1</v>
      </c>
      <c r="I228" s="27">
        <v>25</v>
      </c>
      <c r="J228" s="27"/>
      <c r="K228" s="27" t="s">
        <v>253</v>
      </c>
      <c r="L228" s="27" t="s">
        <v>95</v>
      </c>
      <c r="M228" s="27" t="s">
        <v>1442</v>
      </c>
      <c r="N228" s="27" t="s">
        <v>1443</v>
      </c>
      <c r="O228" s="27" t="s">
        <v>222</v>
      </c>
      <c r="P228" s="27" t="s">
        <v>1444</v>
      </c>
      <c r="Q228" s="27" t="s">
        <v>345</v>
      </c>
      <c r="R228" s="27"/>
      <c r="S228" s="27" t="s">
        <v>1445</v>
      </c>
      <c r="T228" s="27" t="s">
        <v>1446</v>
      </c>
      <c r="U228" s="27" t="s">
        <v>1447</v>
      </c>
      <c r="V228" s="27" t="s">
        <v>1448</v>
      </c>
      <c r="W228" s="27" t="s">
        <v>1440</v>
      </c>
      <c r="X228" s="27" t="s">
        <v>236</v>
      </c>
      <c r="Y228" s="27" t="s">
        <v>80</v>
      </c>
      <c r="Z228" s="27" t="s">
        <v>146</v>
      </c>
      <c r="AA228" s="27" t="s">
        <v>74</v>
      </c>
      <c r="AB228" s="27" t="s">
        <v>242</v>
      </c>
      <c r="AC228" s="27"/>
      <c r="AD228" s="29"/>
      <c r="AE228" s="29" t="s">
        <v>1449</v>
      </c>
    </row>
    <row r="229" spans="1:31" ht="15.6" x14ac:dyDescent="0.3">
      <c r="A229" s="21" t="s">
        <v>1453</v>
      </c>
      <c r="B229" s="30" t="s">
        <v>4603</v>
      </c>
      <c r="C229" s="21" t="s">
        <v>1364</v>
      </c>
      <c r="D229" s="21" t="s">
        <v>1365</v>
      </c>
      <c r="E229" s="21" t="s">
        <v>1366</v>
      </c>
      <c r="F229" s="27" t="s">
        <v>79</v>
      </c>
      <c r="G229" s="93">
        <v>26.2</v>
      </c>
      <c r="H229" s="93">
        <v>102.01</v>
      </c>
      <c r="I229" s="27">
        <v>60</v>
      </c>
      <c r="J229" s="27" t="s">
        <v>1454</v>
      </c>
      <c r="K229" s="27" t="s">
        <v>98</v>
      </c>
      <c r="L229" s="27" t="s">
        <v>95</v>
      </c>
      <c r="M229" s="27" t="s">
        <v>1455</v>
      </c>
      <c r="N229" s="27" t="s">
        <v>1456</v>
      </c>
      <c r="O229" s="27" t="s">
        <v>1457</v>
      </c>
      <c r="P229" s="27" t="s">
        <v>1458</v>
      </c>
      <c r="Q229" s="27" t="s">
        <v>345</v>
      </c>
      <c r="R229" s="27"/>
      <c r="S229" s="27" t="s">
        <v>1459</v>
      </c>
      <c r="T229" s="27"/>
      <c r="U229" s="27" t="s">
        <v>346</v>
      </c>
      <c r="V229" s="27"/>
      <c r="W229" s="27" t="s">
        <v>1453</v>
      </c>
      <c r="X229" s="27" t="s">
        <v>236</v>
      </c>
      <c r="Y229" s="27" t="s">
        <v>838</v>
      </c>
      <c r="Z229" s="27" t="s">
        <v>258</v>
      </c>
      <c r="AA229" s="27" t="s">
        <v>74</v>
      </c>
      <c r="AB229" s="27" t="s">
        <v>906</v>
      </c>
      <c r="AC229" s="27">
        <v>4572</v>
      </c>
      <c r="AD229" s="29" t="s">
        <v>1460</v>
      </c>
      <c r="AE229" s="29" t="s">
        <v>1461</v>
      </c>
    </row>
    <row r="230" spans="1:31" x14ac:dyDescent="0.3">
      <c r="A230" s="21"/>
      <c r="B230" s="21"/>
      <c r="C230" s="21"/>
      <c r="D230" s="21"/>
      <c r="E230" s="21"/>
      <c r="F230" s="27"/>
      <c r="G230" s="92"/>
      <c r="H230" s="92"/>
      <c r="I230" s="27"/>
      <c r="J230" s="27"/>
      <c r="K230" s="27"/>
      <c r="L230" s="27"/>
      <c r="M230" s="27"/>
      <c r="N230" s="27"/>
      <c r="O230" s="27"/>
      <c r="P230" s="27"/>
      <c r="Q230" s="27"/>
      <c r="R230" s="27"/>
      <c r="S230" s="27"/>
      <c r="T230" s="27"/>
      <c r="U230" s="27"/>
      <c r="V230" s="27"/>
      <c r="W230" s="27" t="s">
        <v>70</v>
      </c>
      <c r="X230" s="27" t="s">
        <v>144</v>
      </c>
      <c r="Y230" s="27" t="s">
        <v>72</v>
      </c>
      <c r="Z230" s="27" t="s">
        <v>73</v>
      </c>
      <c r="AA230" s="27" t="s">
        <v>74</v>
      </c>
      <c r="AB230" s="27" t="s">
        <v>906</v>
      </c>
      <c r="AC230" s="27"/>
      <c r="AD230" s="29"/>
      <c r="AE230" s="29"/>
    </row>
    <row r="231" spans="1:31" x14ac:dyDescent="0.3">
      <c r="A231" s="21" t="s">
        <v>1462</v>
      </c>
      <c r="B231" s="21" t="s">
        <v>6103</v>
      </c>
      <c r="C231" s="21" t="s">
        <v>1364</v>
      </c>
      <c r="D231" s="30" t="s">
        <v>1388</v>
      </c>
      <c r="E231" s="21" t="s">
        <v>1389</v>
      </c>
      <c r="F231" s="27" t="s">
        <v>1390</v>
      </c>
      <c r="G231" s="93">
        <v>42.16</v>
      </c>
      <c r="H231" s="93">
        <v>94.6</v>
      </c>
      <c r="I231" s="27">
        <v>4.2</v>
      </c>
      <c r="J231" s="27" t="s">
        <v>1266</v>
      </c>
      <c r="K231" s="27" t="s">
        <v>817</v>
      </c>
      <c r="L231" s="27" t="s">
        <v>95</v>
      </c>
      <c r="M231" s="27" t="s">
        <v>1463</v>
      </c>
      <c r="N231" s="27" t="s">
        <v>1464</v>
      </c>
      <c r="O231" s="27" t="s">
        <v>1423</v>
      </c>
      <c r="P231" s="27" t="s">
        <v>1465</v>
      </c>
      <c r="Q231" s="27" t="s">
        <v>189</v>
      </c>
      <c r="R231" s="27" t="s">
        <v>1466</v>
      </c>
      <c r="S231" s="27" t="s">
        <v>1467</v>
      </c>
      <c r="T231" s="27"/>
      <c r="U231" s="27"/>
      <c r="V231" s="27"/>
      <c r="W231" s="27" t="s">
        <v>1462</v>
      </c>
      <c r="X231" s="27" t="s">
        <v>71</v>
      </c>
      <c r="Y231" s="27" t="s">
        <v>145</v>
      </c>
      <c r="Z231" s="27" t="s">
        <v>102</v>
      </c>
      <c r="AA231" s="27" t="s">
        <v>74</v>
      </c>
      <c r="AB231" s="27" t="s">
        <v>1468</v>
      </c>
      <c r="AC231" s="27" t="s">
        <v>1469</v>
      </c>
      <c r="AD231" s="29" t="s">
        <v>1470</v>
      </c>
      <c r="AE231" s="29" t="s">
        <v>1471</v>
      </c>
    </row>
    <row r="232" spans="1:31" x14ac:dyDescent="0.3">
      <c r="A232" s="21" t="s">
        <v>1472</v>
      </c>
      <c r="B232" s="21" t="s">
        <v>6103</v>
      </c>
      <c r="C232" s="21" t="s">
        <v>1364</v>
      </c>
      <c r="D232" s="30" t="s">
        <v>1388</v>
      </c>
      <c r="E232" s="21" t="s">
        <v>1389</v>
      </c>
      <c r="F232" s="27" t="s">
        <v>1390</v>
      </c>
      <c r="G232" s="93">
        <v>42.14</v>
      </c>
      <c r="H232" s="93">
        <v>94.55</v>
      </c>
      <c r="I232" s="27">
        <v>4</v>
      </c>
      <c r="J232" s="27">
        <v>0.6</v>
      </c>
      <c r="K232" s="27" t="s">
        <v>80</v>
      </c>
      <c r="L232" s="27" t="s">
        <v>95</v>
      </c>
      <c r="M232" s="27" t="s">
        <v>1473</v>
      </c>
      <c r="N232" s="27" t="s">
        <v>1474</v>
      </c>
      <c r="O232" s="27" t="s">
        <v>935</v>
      </c>
      <c r="P232" s="27" t="s">
        <v>1475</v>
      </c>
      <c r="Q232" s="27" t="s">
        <v>890</v>
      </c>
      <c r="R232" s="27"/>
      <c r="S232" s="27"/>
      <c r="T232" s="27"/>
      <c r="U232" s="27"/>
      <c r="V232" s="27"/>
      <c r="W232" s="27" t="s">
        <v>1472</v>
      </c>
      <c r="X232" s="27" t="s">
        <v>71</v>
      </c>
      <c r="Y232" s="27" t="s">
        <v>145</v>
      </c>
      <c r="Z232" s="27" t="s">
        <v>73</v>
      </c>
      <c r="AA232" s="27" t="s">
        <v>74</v>
      </c>
      <c r="AB232" s="27" t="s">
        <v>495</v>
      </c>
      <c r="AC232" s="27">
        <v>30</v>
      </c>
      <c r="AD232" s="29" t="s">
        <v>1476</v>
      </c>
      <c r="AE232" s="29" t="s">
        <v>1477</v>
      </c>
    </row>
    <row r="233" spans="1:31" x14ac:dyDescent="0.3">
      <c r="A233" s="21" t="s">
        <v>1482</v>
      </c>
      <c r="B233" s="21" t="s">
        <v>6103</v>
      </c>
      <c r="C233" s="21" t="s">
        <v>1364</v>
      </c>
      <c r="D233" s="21" t="s">
        <v>1365</v>
      </c>
      <c r="E233" s="21" t="s">
        <v>1366</v>
      </c>
      <c r="F233" s="27" t="s">
        <v>79</v>
      </c>
      <c r="G233" s="93">
        <v>24.8</v>
      </c>
      <c r="H233" s="93">
        <v>101.9</v>
      </c>
      <c r="I233" s="27">
        <f>5*1</f>
        <v>5</v>
      </c>
      <c r="J233" s="27">
        <v>0.15</v>
      </c>
      <c r="K233" s="27" t="s">
        <v>127</v>
      </c>
      <c r="L233" s="27" t="s">
        <v>40</v>
      </c>
      <c r="M233" s="27">
        <v>259</v>
      </c>
      <c r="N233" s="27" t="s">
        <v>1483</v>
      </c>
      <c r="O233" s="27" t="s">
        <v>1484</v>
      </c>
      <c r="P233" s="27"/>
      <c r="Q233" s="27" t="s">
        <v>890</v>
      </c>
      <c r="R233" s="27"/>
      <c r="S233" s="35" t="s">
        <v>204</v>
      </c>
      <c r="T233" s="27"/>
      <c r="U233" s="27"/>
      <c r="V233" s="27"/>
      <c r="W233" s="27" t="s">
        <v>1485</v>
      </c>
      <c r="X233" s="27" t="s">
        <v>144</v>
      </c>
      <c r="Y233" s="27" t="s">
        <v>72</v>
      </c>
      <c r="Z233" s="27" t="s">
        <v>258</v>
      </c>
      <c r="AA233" s="27" t="s">
        <v>74</v>
      </c>
      <c r="AB233" s="27" t="s">
        <v>1486</v>
      </c>
      <c r="AC233" s="27"/>
      <c r="AD233" s="29" t="s">
        <v>1487</v>
      </c>
      <c r="AE233" s="29" t="s">
        <v>1488</v>
      </c>
    </row>
    <row r="234" spans="1:31" x14ac:dyDescent="0.3">
      <c r="A234" s="21" t="s">
        <v>1490</v>
      </c>
      <c r="B234" s="21" t="s">
        <v>6103</v>
      </c>
      <c r="C234" s="21" t="s">
        <v>1364</v>
      </c>
      <c r="D234" s="21" t="s">
        <v>1365</v>
      </c>
      <c r="E234" s="21" t="s">
        <v>1366</v>
      </c>
      <c r="F234" s="27" t="s">
        <v>79</v>
      </c>
      <c r="G234" s="93">
        <v>26</v>
      </c>
      <c r="H234" s="93">
        <v>102.03</v>
      </c>
      <c r="I234" s="27">
        <v>0.16</v>
      </c>
      <c r="J234" s="27">
        <v>0.3</v>
      </c>
      <c r="K234" s="27" t="s">
        <v>94</v>
      </c>
      <c r="L234" s="27" t="s">
        <v>95</v>
      </c>
      <c r="M234" s="27" t="s">
        <v>1491</v>
      </c>
      <c r="N234" s="27" t="s">
        <v>1492</v>
      </c>
      <c r="O234" s="27" t="s">
        <v>1493</v>
      </c>
      <c r="P234" s="27"/>
      <c r="Q234" s="27" t="s">
        <v>890</v>
      </c>
      <c r="R234" s="37">
        <v>0.21</v>
      </c>
      <c r="S234" s="27" t="s">
        <v>1494</v>
      </c>
      <c r="T234" s="27"/>
      <c r="U234" s="27"/>
      <c r="V234" s="27" t="s">
        <v>1495</v>
      </c>
      <c r="W234" s="27" t="s">
        <v>1490</v>
      </c>
      <c r="X234" s="27" t="s">
        <v>71</v>
      </c>
      <c r="Y234" s="27" t="s">
        <v>1062</v>
      </c>
      <c r="Z234" s="27" t="s">
        <v>73</v>
      </c>
      <c r="AA234" s="27" t="s">
        <v>74</v>
      </c>
      <c r="AB234" s="27" t="s">
        <v>1496</v>
      </c>
      <c r="AC234" s="27" t="s">
        <v>1497</v>
      </c>
      <c r="AD234" s="29" t="s">
        <v>1498</v>
      </c>
      <c r="AE234" s="29" t="s">
        <v>6012</v>
      </c>
    </row>
    <row r="235" spans="1:31" ht="12.75" customHeight="1" x14ac:dyDescent="0.3">
      <c r="A235" s="21" t="s">
        <v>1499</v>
      </c>
      <c r="B235" s="30" t="s">
        <v>4603</v>
      </c>
      <c r="C235" s="21" t="s">
        <v>1364</v>
      </c>
      <c r="D235" s="30" t="s">
        <v>1388</v>
      </c>
      <c r="E235" s="21" t="s">
        <v>1389</v>
      </c>
      <c r="F235" s="27" t="s">
        <v>79</v>
      </c>
      <c r="G235" s="93">
        <v>39.200000000000003</v>
      </c>
      <c r="H235" s="93">
        <v>79.099999999999994</v>
      </c>
      <c r="I235" s="27">
        <v>0.13</v>
      </c>
      <c r="J235" s="27">
        <v>0.3</v>
      </c>
      <c r="K235" s="27" t="s">
        <v>1450</v>
      </c>
      <c r="L235" s="27" t="s">
        <v>95</v>
      </c>
      <c r="M235" s="27" t="s">
        <v>1500</v>
      </c>
      <c r="N235" s="27" t="s">
        <v>1501</v>
      </c>
      <c r="O235" s="27" t="s">
        <v>478</v>
      </c>
      <c r="P235" s="27" t="s">
        <v>1502</v>
      </c>
      <c r="Q235" s="27" t="s">
        <v>345</v>
      </c>
      <c r="R235" s="27" t="s">
        <v>616</v>
      </c>
      <c r="S235" s="27" t="s">
        <v>1503</v>
      </c>
      <c r="T235" s="27"/>
      <c r="U235" s="27" t="s">
        <v>1504</v>
      </c>
      <c r="V235" s="27" t="s">
        <v>1505</v>
      </c>
      <c r="W235" s="27" t="s">
        <v>70</v>
      </c>
      <c r="X235" s="27" t="s">
        <v>236</v>
      </c>
      <c r="Y235" s="27" t="s">
        <v>72</v>
      </c>
      <c r="Z235" s="27" t="s">
        <v>146</v>
      </c>
      <c r="AA235" s="27" t="s">
        <v>74</v>
      </c>
      <c r="AB235" s="27" t="s">
        <v>111</v>
      </c>
      <c r="AC235" s="27"/>
      <c r="AD235" s="29"/>
      <c r="AE235" s="29" t="s">
        <v>6020</v>
      </c>
    </row>
    <row r="236" spans="1:31" ht="13.5" customHeight="1" x14ac:dyDescent="0.3">
      <c r="A236" s="21" t="s">
        <v>1508</v>
      </c>
      <c r="B236" s="30" t="s">
        <v>4603</v>
      </c>
      <c r="C236" s="21" t="s">
        <v>1364</v>
      </c>
      <c r="D236" s="30" t="s">
        <v>1388</v>
      </c>
      <c r="E236" s="21" t="s">
        <v>1389</v>
      </c>
      <c r="F236" s="27" t="s">
        <v>1390</v>
      </c>
      <c r="G236" s="93">
        <v>42.2</v>
      </c>
      <c r="H236" s="93">
        <v>94.42</v>
      </c>
      <c r="I236" s="27">
        <f>2.7*1</f>
        <v>2.7</v>
      </c>
      <c r="J236" s="27"/>
      <c r="K236" s="27" t="s">
        <v>94</v>
      </c>
      <c r="L236" s="27" t="s">
        <v>95</v>
      </c>
      <c r="M236" s="27" t="s">
        <v>1509</v>
      </c>
      <c r="N236" s="27" t="s">
        <v>1510</v>
      </c>
      <c r="O236" s="27" t="s">
        <v>529</v>
      </c>
      <c r="P236" s="27" t="s">
        <v>1511</v>
      </c>
      <c r="Q236" s="27" t="s">
        <v>345</v>
      </c>
      <c r="R236" s="27" t="s">
        <v>1512</v>
      </c>
      <c r="S236" s="27" t="s">
        <v>1513</v>
      </c>
      <c r="T236" s="27"/>
      <c r="U236" s="27"/>
      <c r="V236" s="27" t="s">
        <v>1514</v>
      </c>
      <c r="W236" s="27" t="s">
        <v>1508</v>
      </c>
      <c r="X236" s="27" t="s">
        <v>236</v>
      </c>
      <c r="Y236" s="27" t="s">
        <v>359</v>
      </c>
      <c r="Z236" s="27" t="s">
        <v>102</v>
      </c>
      <c r="AA236" s="27" t="s">
        <v>74</v>
      </c>
      <c r="AB236" s="27" t="s">
        <v>242</v>
      </c>
      <c r="AC236" s="27">
        <v>0.35</v>
      </c>
      <c r="AD236" s="29" t="s">
        <v>1515</v>
      </c>
      <c r="AE236" s="29" t="s">
        <v>5231</v>
      </c>
    </row>
    <row r="237" spans="1:31" ht="13.5" customHeight="1" x14ac:dyDescent="0.25">
      <c r="A237" s="20" t="s">
        <v>1516</v>
      </c>
      <c r="B237" s="30" t="s">
        <v>4603</v>
      </c>
      <c r="C237" s="20" t="s">
        <v>1364</v>
      </c>
      <c r="D237" s="21" t="s">
        <v>1365</v>
      </c>
      <c r="E237" s="21" t="s">
        <v>1366</v>
      </c>
      <c r="F237" s="27" t="s">
        <v>79</v>
      </c>
      <c r="G237" s="93">
        <v>26.1</v>
      </c>
      <c r="H237" s="93">
        <v>101.91</v>
      </c>
      <c r="I237" s="27">
        <v>30</v>
      </c>
      <c r="J237" s="27">
        <v>2</v>
      </c>
      <c r="K237" s="27" t="s">
        <v>1478</v>
      </c>
      <c r="L237" s="27" t="s">
        <v>95</v>
      </c>
      <c r="M237" s="27" t="s">
        <v>1491</v>
      </c>
      <c r="N237" s="27" t="s">
        <v>1358</v>
      </c>
      <c r="O237" s="27" t="s">
        <v>1517</v>
      </c>
      <c r="P237" s="27" t="s">
        <v>1518</v>
      </c>
      <c r="Q237" s="27" t="s">
        <v>890</v>
      </c>
      <c r="R237" s="37">
        <v>0.12</v>
      </c>
      <c r="S237" s="27" t="s">
        <v>1189</v>
      </c>
      <c r="T237" s="27"/>
      <c r="U237" s="27" t="s">
        <v>1519</v>
      </c>
      <c r="V237" s="27" t="s">
        <v>1520</v>
      </c>
      <c r="W237" s="27" t="s">
        <v>1516</v>
      </c>
      <c r="X237" s="27" t="s">
        <v>236</v>
      </c>
      <c r="Y237" s="27" t="s">
        <v>838</v>
      </c>
      <c r="Z237" s="27" t="s">
        <v>258</v>
      </c>
      <c r="AA237" s="27" t="s">
        <v>74</v>
      </c>
      <c r="AB237" s="27" t="s">
        <v>1521</v>
      </c>
      <c r="AC237" s="27">
        <v>1333</v>
      </c>
      <c r="AD237" s="29" t="s">
        <v>1522</v>
      </c>
      <c r="AE237" s="29" t="s">
        <v>6021</v>
      </c>
    </row>
    <row r="238" spans="1:31" ht="13.5" customHeight="1" x14ac:dyDescent="0.25">
      <c r="A238" s="20"/>
      <c r="B238" s="20"/>
      <c r="C238" s="20"/>
      <c r="D238" s="21"/>
      <c r="E238" s="21"/>
      <c r="F238" s="27"/>
      <c r="G238" s="93"/>
      <c r="H238" s="93"/>
      <c r="I238" s="27"/>
      <c r="J238" s="27"/>
      <c r="K238" s="27"/>
      <c r="L238" s="27"/>
      <c r="M238" s="27"/>
      <c r="N238" s="27"/>
      <c r="O238" s="27"/>
      <c r="P238" s="27"/>
      <c r="Q238" s="27"/>
      <c r="R238" s="37"/>
      <c r="S238" s="27"/>
      <c r="T238" s="27"/>
      <c r="U238" s="27"/>
      <c r="V238" s="27"/>
      <c r="W238" s="27" t="s">
        <v>1523</v>
      </c>
      <c r="X238" s="27" t="s">
        <v>236</v>
      </c>
      <c r="Y238" s="27" t="s">
        <v>838</v>
      </c>
      <c r="Z238" s="27" t="s">
        <v>146</v>
      </c>
      <c r="AA238" s="27" t="s">
        <v>74</v>
      </c>
      <c r="AB238" s="27" t="s">
        <v>242</v>
      </c>
      <c r="AC238" s="27"/>
      <c r="AD238" s="29"/>
      <c r="AE238" s="29"/>
    </row>
    <row r="239" spans="1:31" ht="15.6" x14ac:dyDescent="0.3">
      <c r="A239" s="21" t="s">
        <v>1524</v>
      </c>
      <c r="B239" s="30" t="s">
        <v>4603</v>
      </c>
      <c r="C239" s="21" t="s">
        <v>1364</v>
      </c>
      <c r="D239" s="21" t="s">
        <v>5233</v>
      </c>
      <c r="E239" s="21" t="s">
        <v>1389</v>
      </c>
      <c r="F239" s="27" t="s">
        <v>79</v>
      </c>
      <c r="G239" s="93">
        <v>40</v>
      </c>
      <c r="H239" s="93">
        <v>78.099999999999994</v>
      </c>
      <c r="I239" s="27">
        <v>16.7</v>
      </c>
      <c r="J239" s="27"/>
      <c r="K239" s="27" t="s">
        <v>51</v>
      </c>
      <c r="L239" s="27" t="s">
        <v>95</v>
      </c>
      <c r="M239" s="27" t="s">
        <v>5232</v>
      </c>
      <c r="N239" s="27" t="s">
        <v>1525</v>
      </c>
      <c r="O239" s="27" t="s">
        <v>1526</v>
      </c>
      <c r="P239" s="27" t="s">
        <v>1527</v>
      </c>
      <c r="Q239" s="27" t="s">
        <v>345</v>
      </c>
      <c r="R239" s="27" t="s">
        <v>1528</v>
      </c>
      <c r="S239" s="27" t="s">
        <v>1529</v>
      </c>
      <c r="T239" s="27"/>
      <c r="U239" s="27" t="s">
        <v>1530</v>
      </c>
      <c r="V239" s="27" t="s">
        <v>1531</v>
      </c>
      <c r="W239" s="27" t="s">
        <v>1524</v>
      </c>
      <c r="X239" s="27" t="s">
        <v>236</v>
      </c>
      <c r="Y239" s="27" t="s">
        <v>1532</v>
      </c>
      <c r="Z239" s="27" t="s">
        <v>258</v>
      </c>
      <c r="AA239" s="27" t="s">
        <v>74</v>
      </c>
      <c r="AB239" s="27" t="s">
        <v>242</v>
      </c>
      <c r="AC239" s="27">
        <v>120</v>
      </c>
      <c r="AD239" s="29" t="s">
        <v>1533</v>
      </c>
      <c r="AE239" s="29" t="s">
        <v>1534</v>
      </c>
    </row>
    <row r="240" spans="1:31" x14ac:dyDescent="0.3">
      <c r="A240" s="21" t="s">
        <v>1535</v>
      </c>
      <c r="B240" s="21" t="s">
        <v>6103</v>
      </c>
      <c r="C240" s="21" t="s">
        <v>1364</v>
      </c>
      <c r="D240" s="21" t="s">
        <v>1536</v>
      </c>
      <c r="E240" s="21" t="s">
        <v>1441</v>
      </c>
      <c r="F240" s="27" t="s">
        <v>79</v>
      </c>
      <c r="G240" s="93">
        <v>41.6</v>
      </c>
      <c r="H240" s="93">
        <v>91.5</v>
      </c>
      <c r="I240" s="27" t="s">
        <v>1537</v>
      </c>
      <c r="J240" s="27">
        <v>2.6</v>
      </c>
      <c r="K240" s="27" t="s">
        <v>253</v>
      </c>
      <c r="L240" s="27" t="s">
        <v>95</v>
      </c>
      <c r="M240" s="27" t="s">
        <v>1538</v>
      </c>
      <c r="N240" s="27" t="s">
        <v>1539</v>
      </c>
      <c r="O240" s="27" t="s">
        <v>1540</v>
      </c>
      <c r="P240" s="27"/>
      <c r="Q240" s="27" t="s">
        <v>45</v>
      </c>
      <c r="R240" s="38">
        <v>0.15</v>
      </c>
      <c r="S240" s="27" t="s">
        <v>485</v>
      </c>
      <c r="T240" s="27"/>
      <c r="U240" s="27"/>
      <c r="V240" s="27" t="s">
        <v>368</v>
      </c>
      <c r="W240" s="27" t="s">
        <v>1535</v>
      </c>
      <c r="X240" s="27" t="s">
        <v>71</v>
      </c>
      <c r="Y240" s="27" t="s">
        <v>72</v>
      </c>
      <c r="Z240" s="27" t="s">
        <v>73</v>
      </c>
      <c r="AA240" s="27" t="s">
        <v>74</v>
      </c>
      <c r="AB240" s="27" t="s">
        <v>1425</v>
      </c>
      <c r="AC240" s="27" t="s">
        <v>1541</v>
      </c>
      <c r="AD240" s="29" t="s">
        <v>1542</v>
      </c>
      <c r="AE240" s="29" t="s">
        <v>4696</v>
      </c>
    </row>
    <row r="241" spans="1:31" x14ac:dyDescent="0.3">
      <c r="A241" s="21" t="s">
        <v>1543</v>
      </c>
      <c r="B241" s="21" t="s">
        <v>4603</v>
      </c>
      <c r="C241" s="21" t="s">
        <v>1364</v>
      </c>
      <c r="D241" s="21" t="s">
        <v>1544</v>
      </c>
      <c r="E241" s="21"/>
      <c r="F241" s="27" t="s">
        <v>79</v>
      </c>
      <c r="G241" s="93">
        <v>40.799999999999997</v>
      </c>
      <c r="H241" s="93">
        <v>88.2</v>
      </c>
      <c r="I241" s="27" t="s">
        <v>1545</v>
      </c>
      <c r="J241" s="27"/>
      <c r="K241" s="27" t="s">
        <v>51</v>
      </c>
      <c r="L241" s="27" t="s">
        <v>95</v>
      </c>
      <c r="M241" s="27" t="s">
        <v>4697</v>
      </c>
      <c r="N241" s="27" t="s">
        <v>1546</v>
      </c>
      <c r="O241" s="27" t="s">
        <v>478</v>
      </c>
      <c r="P241" s="27" t="s">
        <v>1547</v>
      </c>
      <c r="Q241" s="27" t="s">
        <v>45</v>
      </c>
      <c r="R241" s="40"/>
      <c r="S241" s="27" t="s">
        <v>1548</v>
      </c>
      <c r="T241" s="27"/>
      <c r="U241" s="27"/>
      <c r="V241" s="27" t="s">
        <v>1306</v>
      </c>
      <c r="W241" s="27" t="s">
        <v>1549</v>
      </c>
      <c r="X241" s="27" t="s">
        <v>71</v>
      </c>
      <c r="Y241" s="27" t="s">
        <v>72</v>
      </c>
      <c r="Z241" s="27" t="s">
        <v>73</v>
      </c>
      <c r="AA241" s="27" t="s">
        <v>74</v>
      </c>
      <c r="AB241" s="27" t="s">
        <v>906</v>
      </c>
      <c r="AC241" s="27"/>
      <c r="AD241" s="29"/>
      <c r="AE241" s="29" t="s">
        <v>6013</v>
      </c>
    </row>
    <row r="242" spans="1:31" ht="15.6" x14ac:dyDescent="0.3">
      <c r="A242" s="21" t="s">
        <v>5320</v>
      </c>
      <c r="B242" s="30" t="s">
        <v>4603</v>
      </c>
      <c r="C242" s="21" t="s">
        <v>1364</v>
      </c>
      <c r="D242" s="21" t="s">
        <v>1551</v>
      </c>
      <c r="E242" s="21" t="s">
        <v>4698</v>
      </c>
      <c r="F242" s="27" t="s">
        <v>79</v>
      </c>
      <c r="G242" s="93">
        <v>40.15</v>
      </c>
      <c r="H242" s="93">
        <v>116.23</v>
      </c>
      <c r="I242" s="27">
        <f>1*0.6</f>
        <v>0.6</v>
      </c>
      <c r="J242" s="27"/>
      <c r="K242" s="27" t="s">
        <v>94</v>
      </c>
      <c r="L242" s="27" t="s">
        <v>95</v>
      </c>
      <c r="M242" s="27" t="s">
        <v>1552</v>
      </c>
      <c r="N242" s="27" t="s">
        <v>1553</v>
      </c>
      <c r="O242" s="27" t="s">
        <v>1554</v>
      </c>
      <c r="P242" s="27" t="s">
        <v>1555</v>
      </c>
      <c r="Q242" s="27" t="s">
        <v>345</v>
      </c>
      <c r="R242" s="40"/>
      <c r="S242" s="27" t="s">
        <v>1556</v>
      </c>
      <c r="T242" s="27"/>
      <c r="U242" s="27"/>
      <c r="V242" s="27"/>
      <c r="W242" s="27" t="s">
        <v>1550</v>
      </c>
      <c r="X242" s="27" t="s">
        <v>236</v>
      </c>
      <c r="Y242" s="27" t="s">
        <v>838</v>
      </c>
      <c r="Z242" s="27" t="s">
        <v>258</v>
      </c>
      <c r="AA242" s="27" t="s">
        <v>74</v>
      </c>
      <c r="AB242" s="27" t="s">
        <v>520</v>
      </c>
      <c r="AC242" s="27">
        <v>20</v>
      </c>
      <c r="AD242" s="29" t="s">
        <v>1557</v>
      </c>
      <c r="AE242" s="29" t="s">
        <v>6014</v>
      </c>
    </row>
    <row r="243" spans="1:31" ht="15.6" x14ac:dyDescent="0.3">
      <c r="A243" s="21" t="s">
        <v>1560</v>
      </c>
      <c r="B243" s="30" t="s">
        <v>4603</v>
      </c>
      <c r="C243" s="21" t="s">
        <v>1364</v>
      </c>
      <c r="D243" s="21" t="s">
        <v>1365</v>
      </c>
      <c r="E243" s="21" t="s">
        <v>1366</v>
      </c>
      <c r="F243" s="27" t="s">
        <v>79</v>
      </c>
      <c r="G243" s="93">
        <v>27.3</v>
      </c>
      <c r="H243" s="93">
        <v>102.01</v>
      </c>
      <c r="I243" s="27">
        <v>6</v>
      </c>
      <c r="J243" s="27">
        <v>1.2</v>
      </c>
      <c r="K243" s="27" t="s">
        <v>51</v>
      </c>
      <c r="L243" s="27" t="s">
        <v>95</v>
      </c>
      <c r="M243" s="27" t="s">
        <v>1561</v>
      </c>
      <c r="N243" s="27" t="s">
        <v>1562</v>
      </c>
      <c r="O243" s="27" t="s">
        <v>1563</v>
      </c>
      <c r="P243" s="27" t="s">
        <v>1377</v>
      </c>
      <c r="Q243" s="27" t="s">
        <v>345</v>
      </c>
      <c r="R243" s="27"/>
      <c r="S243" s="27" t="s">
        <v>1564</v>
      </c>
      <c r="T243" s="27"/>
      <c r="U243" s="27"/>
      <c r="V243" s="27" t="s">
        <v>1565</v>
      </c>
      <c r="W243" s="27" t="s">
        <v>1560</v>
      </c>
      <c r="X243" s="27" t="s">
        <v>1566</v>
      </c>
      <c r="Y243" s="27" t="s">
        <v>838</v>
      </c>
      <c r="Z243" s="27" t="s">
        <v>258</v>
      </c>
      <c r="AA243" s="27" t="s">
        <v>74</v>
      </c>
      <c r="AB243" s="27" t="s">
        <v>1521</v>
      </c>
      <c r="AC243" s="27">
        <v>810</v>
      </c>
      <c r="AD243" s="29" t="s">
        <v>1522</v>
      </c>
      <c r="AE243" s="29" t="s">
        <v>1567</v>
      </c>
    </row>
    <row r="244" spans="1:31" x14ac:dyDescent="0.3">
      <c r="A244" s="21" t="s">
        <v>1568</v>
      </c>
      <c r="B244" s="21" t="s">
        <v>6103</v>
      </c>
      <c r="C244" s="21" t="s">
        <v>1364</v>
      </c>
      <c r="D244" s="30" t="s">
        <v>1388</v>
      </c>
      <c r="E244" s="21" t="s">
        <v>1389</v>
      </c>
      <c r="F244" s="27" t="s">
        <v>1390</v>
      </c>
      <c r="G244" s="93">
        <v>42.15</v>
      </c>
      <c r="H244" s="93">
        <v>94.1</v>
      </c>
      <c r="I244" s="27">
        <v>0.98</v>
      </c>
      <c r="J244" s="27"/>
      <c r="K244" s="27" t="s">
        <v>94</v>
      </c>
      <c r="L244" s="27" t="s">
        <v>40</v>
      </c>
      <c r="M244" s="27" t="s">
        <v>1569</v>
      </c>
      <c r="N244" s="27" t="s">
        <v>1570</v>
      </c>
      <c r="O244" s="27" t="s">
        <v>1103</v>
      </c>
      <c r="P244" s="27"/>
      <c r="Q244" s="27" t="s">
        <v>45</v>
      </c>
      <c r="R244" s="27"/>
      <c r="S244" s="27" t="s">
        <v>1571</v>
      </c>
      <c r="T244" s="27"/>
      <c r="U244" s="27"/>
      <c r="V244" s="27"/>
      <c r="W244" s="27" t="s">
        <v>1568</v>
      </c>
      <c r="X244" s="27" t="s">
        <v>71</v>
      </c>
      <c r="Y244" s="27" t="s">
        <v>223</v>
      </c>
      <c r="Z244" s="27" t="s">
        <v>73</v>
      </c>
      <c r="AA244" s="27" t="s">
        <v>74</v>
      </c>
      <c r="AB244" s="27" t="s">
        <v>1572</v>
      </c>
      <c r="AC244" s="27" t="s">
        <v>1573</v>
      </c>
      <c r="AD244" s="29" t="s">
        <v>1574</v>
      </c>
      <c r="AE244" s="29" t="s">
        <v>6015</v>
      </c>
    </row>
    <row r="245" spans="1:31" x14ac:dyDescent="0.3">
      <c r="A245" s="21" t="s">
        <v>1576</v>
      </c>
      <c r="B245" s="30" t="s">
        <v>4603</v>
      </c>
      <c r="C245" s="21" t="s">
        <v>1364</v>
      </c>
      <c r="D245" s="21" t="s">
        <v>1394</v>
      </c>
      <c r="E245" s="21" t="s">
        <v>1366</v>
      </c>
      <c r="F245" s="27" t="s">
        <v>38</v>
      </c>
      <c r="G245" s="93">
        <v>33.299999999999997</v>
      </c>
      <c r="H245" s="93">
        <v>107.46</v>
      </c>
      <c r="I245" s="27">
        <v>120</v>
      </c>
      <c r="J245" s="27">
        <v>2.5</v>
      </c>
      <c r="K245" s="27" t="s">
        <v>98</v>
      </c>
      <c r="L245" s="27" t="s">
        <v>95</v>
      </c>
      <c r="M245" s="27" t="s">
        <v>1577</v>
      </c>
      <c r="N245" s="27" t="s">
        <v>1578</v>
      </c>
      <c r="O245" s="27" t="s">
        <v>1579</v>
      </c>
      <c r="P245" s="27" t="s">
        <v>1400</v>
      </c>
      <c r="Q245" s="27" t="s">
        <v>45</v>
      </c>
      <c r="R245" s="27"/>
      <c r="S245" s="27" t="s">
        <v>1580</v>
      </c>
      <c r="T245" s="27"/>
      <c r="U245" s="27" t="s">
        <v>1121</v>
      </c>
      <c r="V245" s="27" t="s">
        <v>1581</v>
      </c>
      <c r="W245" s="27"/>
      <c r="X245" s="27" t="s">
        <v>71</v>
      </c>
      <c r="Y245" s="27"/>
      <c r="Z245" s="27"/>
      <c r="AA245" s="27"/>
      <c r="AB245" s="27"/>
      <c r="AC245" s="27"/>
      <c r="AD245" s="29"/>
      <c r="AE245" s="29" t="s">
        <v>6016</v>
      </c>
    </row>
    <row r="246" spans="1:31" ht="15.6" x14ac:dyDescent="0.3">
      <c r="A246" s="21" t="s">
        <v>1582</v>
      </c>
      <c r="B246" s="30" t="s">
        <v>4603</v>
      </c>
      <c r="C246" s="21" t="s">
        <v>1364</v>
      </c>
      <c r="D246" s="30" t="s">
        <v>1388</v>
      </c>
      <c r="E246" s="21" t="s">
        <v>1389</v>
      </c>
      <c r="F246" s="27" t="s">
        <v>79</v>
      </c>
      <c r="G246" s="93">
        <v>39</v>
      </c>
      <c r="H246" s="93">
        <v>79.2</v>
      </c>
      <c r="I246" s="27">
        <v>15</v>
      </c>
      <c r="J246" s="27">
        <v>0.27</v>
      </c>
      <c r="K246" s="27" t="s">
        <v>98</v>
      </c>
      <c r="L246" s="27" t="s">
        <v>95</v>
      </c>
      <c r="M246" s="27" t="s">
        <v>1439</v>
      </c>
      <c r="N246" s="27" t="s">
        <v>1583</v>
      </c>
      <c r="O246" s="27" t="s">
        <v>478</v>
      </c>
      <c r="P246" s="27" t="s">
        <v>1584</v>
      </c>
      <c r="Q246" s="27" t="s">
        <v>345</v>
      </c>
      <c r="R246" s="27"/>
      <c r="S246" s="27" t="s">
        <v>1585</v>
      </c>
      <c r="T246" s="27"/>
      <c r="U246" s="27" t="s">
        <v>1586</v>
      </c>
      <c r="V246" s="27" t="s">
        <v>1587</v>
      </c>
      <c r="W246" s="27" t="s">
        <v>1582</v>
      </c>
      <c r="X246" s="27" t="s">
        <v>236</v>
      </c>
      <c r="Y246" s="27" t="s">
        <v>838</v>
      </c>
      <c r="Z246" s="27" t="s">
        <v>73</v>
      </c>
      <c r="AA246" s="27" t="s">
        <v>74</v>
      </c>
      <c r="AB246" s="27" t="s">
        <v>111</v>
      </c>
      <c r="AC246" s="27">
        <v>100</v>
      </c>
      <c r="AD246" s="29" t="s">
        <v>1588</v>
      </c>
      <c r="AE246" s="29" t="s">
        <v>1589</v>
      </c>
    </row>
    <row r="247" spans="1:31" ht="13.2" customHeight="1" x14ac:dyDescent="0.3">
      <c r="A247" s="21" t="s">
        <v>1590</v>
      </c>
      <c r="B247" s="30" t="s">
        <v>4603</v>
      </c>
      <c r="C247" s="21" t="s">
        <v>1364</v>
      </c>
      <c r="D247" s="30" t="s">
        <v>1388</v>
      </c>
      <c r="E247" s="21" t="s">
        <v>1389</v>
      </c>
      <c r="F247" s="27" t="s">
        <v>1390</v>
      </c>
      <c r="G247" s="93">
        <v>41.95</v>
      </c>
      <c r="H247" s="93">
        <v>94.25</v>
      </c>
      <c r="I247" s="27"/>
      <c r="J247" s="27"/>
      <c r="K247" s="27" t="s">
        <v>94</v>
      </c>
      <c r="L247" s="27" t="s">
        <v>95</v>
      </c>
      <c r="M247" s="27" t="s">
        <v>1591</v>
      </c>
      <c r="N247" s="27" t="s">
        <v>242</v>
      </c>
      <c r="O247" s="27"/>
      <c r="P247" s="27"/>
      <c r="Q247" s="27" t="s">
        <v>276</v>
      </c>
      <c r="R247" s="27"/>
      <c r="S247" s="27"/>
      <c r="T247" s="27"/>
      <c r="U247" s="27"/>
      <c r="V247" s="27"/>
      <c r="W247" s="27" t="s">
        <v>1590</v>
      </c>
      <c r="X247" s="27" t="s">
        <v>236</v>
      </c>
      <c r="Y247" s="27" t="s">
        <v>1592</v>
      </c>
      <c r="Z247" s="27" t="s">
        <v>73</v>
      </c>
      <c r="AA247" s="27" t="s">
        <v>74</v>
      </c>
      <c r="AB247" s="27" t="s">
        <v>242</v>
      </c>
      <c r="AC247" s="27"/>
      <c r="AD247" s="29"/>
      <c r="AE247" s="29" t="s">
        <v>6022</v>
      </c>
    </row>
    <row r="248" spans="1:31" ht="12" customHeight="1" x14ac:dyDescent="0.3">
      <c r="A248" s="21" t="s">
        <v>1593</v>
      </c>
      <c r="B248" s="21" t="s">
        <v>1594</v>
      </c>
      <c r="C248" s="21" t="s">
        <v>1364</v>
      </c>
      <c r="D248" s="30" t="s">
        <v>1388</v>
      </c>
      <c r="E248" s="21" t="s">
        <v>1389</v>
      </c>
      <c r="F248" s="27" t="s">
        <v>1594</v>
      </c>
      <c r="G248" s="93">
        <v>41.9</v>
      </c>
      <c r="H248" s="93">
        <v>95.45</v>
      </c>
      <c r="I248" s="27">
        <f>7*0.5</f>
        <v>3.5</v>
      </c>
      <c r="J248" s="27"/>
      <c r="K248" s="27" t="s">
        <v>80</v>
      </c>
      <c r="L248" s="27" t="s">
        <v>95</v>
      </c>
      <c r="M248" s="27" t="s">
        <v>1595</v>
      </c>
      <c r="N248" s="27" t="s">
        <v>1596</v>
      </c>
      <c r="O248" s="27" t="s">
        <v>202</v>
      </c>
      <c r="P248" s="27"/>
      <c r="Q248" s="27" t="s">
        <v>890</v>
      </c>
      <c r="R248" s="27"/>
      <c r="S248" s="27" t="s">
        <v>1597</v>
      </c>
      <c r="T248" s="27"/>
      <c r="U248" s="27"/>
      <c r="V248" s="27"/>
      <c r="W248" s="27"/>
      <c r="X248" s="27"/>
      <c r="Y248" s="27"/>
      <c r="Z248" s="27"/>
      <c r="AA248" s="27"/>
      <c r="AB248" s="27"/>
      <c r="AC248" s="27"/>
      <c r="AD248" s="29"/>
      <c r="AE248" s="29" t="s">
        <v>1598</v>
      </c>
    </row>
    <row r="249" spans="1:31" ht="15" customHeight="1" x14ac:dyDescent="0.3">
      <c r="A249" s="21" t="s">
        <v>1599</v>
      </c>
      <c r="B249" s="30" t="s">
        <v>4603</v>
      </c>
      <c r="C249" s="21" t="s">
        <v>1364</v>
      </c>
      <c r="D249" s="30" t="s">
        <v>1388</v>
      </c>
      <c r="E249" s="21" t="s">
        <v>1389</v>
      </c>
      <c r="F249" s="27" t="s">
        <v>1390</v>
      </c>
      <c r="G249" s="93">
        <v>42.16</v>
      </c>
      <c r="H249" s="93">
        <v>94.52</v>
      </c>
      <c r="I249" s="27">
        <v>10</v>
      </c>
      <c r="J249" s="27"/>
      <c r="K249" s="27" t="s">
        <v>253</v>
      </c>
      <c r="L249" s="27" t="s">
        <v>95</v>
      </c>
      <c r="M249" s="27" t="s">
        <v>1500</v>
      </c>
      <c r="N249" s="27" t="s">
        <v>1600</v>
      </c>
      <c r="O249" s="27" t="s">
        <v>1103</v>
      </c>
      <c r="P249" s="27"/>
      <c r="Q249" s="27" t="s">
        <v>345</v>
      </c>
      <c r="R249" s="27"/>
      <c r="S249" s="27" t="s">
        <v>1601</v>
      </c>
      <c r="T249" s="27"/>
      <c r="U249" s="27"/>
      <c r="V249" s="27"/>
      <c r="W249" s="27" t="s">
        <v>1599</v>
      </c>
      <c r="X249" s="27" t="s">
        <v>71</v>
      </c>
      <c r="Y249" s="27" t="s">
        <v>145</v>
      </c>
      <c r="Z249" s="27" t="s">
        <v>73</v>
      </c>
      <c r="AA249" s="27" t="s">
        <v>74</v>
      </c>
      <c r="AB249" s="27" t="s">
        <v>1425</v>
      </c>
      <c r="AC249" s="27" t="s">
        <v>1602</v>
      </c>
      <c r="AD249" s="29" t="s">
        <v>1603</v>
      </c>
      <c r="AE249" s="29" t="s">
        <v>6017</v>
      </c>
    </row>
    <row r="250" spans="1:31" ht="15.6" x14ac:dyDescent="0.3">
      <c r="A250" s="21"/>
      <c r="B250" s="21"/>
      <c r="C250" s="21"/>
      <c r="D250" s="21"/>
      <c r="E250" s="21"/>
      <c r="F250" s="27"/>
      <c r="G250" s="92"/>
      <c r="H250" s="92"/>
      <c r="I250" s="27"/>
      <c r="J250" s="27"/>
      <c r="K250" s="27"/>
      <c r="L250" s="27"/>
      <c r="M250" s="27"/>
      <c r="N250" s="27"/>
      <c r="O250" s="27"/>
      <c r="P250" s="27"/>
      <c r="Q250" s="27"/>
      <c r="R250" s="27"/>
      <c r="S250" s="27"/>
      <c r="T250" s="27"/>
      <c r="U250" s="27"/>
      <c r="V250" s="27"/>
      <c r="W250" s="27" t="s">
        <v>1599</v>
      </c>
      <c r="X250" s="27" t="s">
        <v>236</v>
      </c>
      <c r="Y250" s="27" t="s">
        <v>1604</v>
      </c>
      <c r="Z250" s="27" t="s">
        <v>146</v>
      </c>
      <c r="AA250" s="27" t="s">
        <v>74</v>
      </c>
      <c r="AB250" s="27" t="s">
        <v>242</v>
      </c>
      <c r="AC250" s="27"/>
      <c r="AD250" s="29" t="s">
        <v>1605</v>
      </c>
      <c r="AE250" s="29"/>
    </row>
    <row r="251" spans="1:31" x14ac:dyDescent="0.3">
      <c r="A251" s="21" t="s">
        <v>1606</v>
      </c>
      <c r="B251" s="21" t="s">
        <v>6103</v>
      </c>
      <c r="C251" s="21" t="s">
        <v>1364</v>
      </c>
      <c r="D251" s="30" t="s">
        <v>1388</v>
      </c>
      <c r="E251" s="21" t="s">
        <v>1389</v>
      </c>
      <c r="F251" s="27" t="s">
        <v>284</v>
      </c>
      <c r="G251" s="93">
        <v>39.450000000000003</v>
      </c>
      <c r="H251" s="93">
        <v>78.48</v>
      </c>
      <c r="I251" s="27">
        <v>18</v>
      </c>
      <c r="J251" s="27">
        <v>0.75</v>
      </c>
      <c r="K251" s="27" t="s">
        <v>51</v>
      </c>
      <c r="L251" s="27" t="s">
        <v>95</v>
      </c>
      <c r="M251" s="27" t="s">
        <v>1607</v>
      </c>
      <c r="N251" s="27" t="s">
        <v>1608</v>
      </c>
      <c r="O251" s="27" t="s">
        <v>534</v>
      </c>
      <c r="P251" s="27" t="s">
        <v>1609</v>
      </c>
      <c r="Q251" s="27" t="s">
        <v>890</v>
      </c>
      <c r="R251" s="27"/>
      <c r="S251" s="27" t="s">
        <v>1205</v>
      </c>
      <c r="T251" s="27"/>
      <c r="U251" s="27"/>
      <c r="V251" s="27" t="s">
        <v>1610</v>
      </c>
      <c r="W251" s="27"/>
      <c r="X251" s="27"/>
      <c r="Y251" s="27"/>
      <c r="Z251" s="27"/>
      <c r="AA251" s="27"/>
      <c r="AB251" s="27"/>
      <c r="AC251" s="27"/>
      <c r="AD251" s="29"/>
      <c r="AE251" s="29" t="s">
        <v>1611</v>
      </c>
    </row>
    <row r="252" spans="1:31" x14ac:dyDescent="0.3">
      <c r="A252" s="30" t="s">
        <v>1612</v>
      </c>
      <c r="B252" s="21" t="s">
        <v>6103</v>
      </c>
      <c r="C252" s="30" t="s">
        <v>1364</v>
      </c>
      <c r="D252" s="30" t="s">
        <v>1558</v>
      </c>
      <c r="E252" s="30"/>
      <c r="F252" s="27" t="s">
        <v>38</v>
      </c>
      <c r="G252" s="93">
        <v>36.6</v>
      </c>
      <c r="H252" s="93">
        <v>93.7</v>
      </c>
      <c r="I252" s="31" t="s">
        <v>1613</v>
      </c>
      <c r="J252" s="31">
        <v>0.5</v>
      </c>
      <c r="K252" s="27" t="s">
        <v>51</v>
      </c>
      <c r="L252" s="27" t="s">
        <v>95</v>
      </c>
      <c r="M252" s="31" t="s">
        <v>1614</v>
      </c>
      <c r="N252" s="27" t="s">
        <v>1615</v>
      </c>
      <c r="O252" s="27" t="s">
        <v>84</v>
      </c>
      <c r="P252" s="27" t="s">
        <v>233</v>
      </c>
      <c r="Q252" s="27" t="s">
        <v>141</v>
      </c>
      <c r="R252" s="38">
        <v>9.8000000000000004E-2</v>
      </c>
      <c r="S252" s="27" t="s">
        <v>1616</v>
      </c>
      <c r="T252" s="27" t="s">
        <v>1617</v>
      </c>
      <c r="U252" s="27" t="s">
        <v>1618</v>
      </c>
      <c r="V252" s="27" t="s">
        <v>1619</v>
      </c>
      <c r="W252" s="27" t="s">
        <v>1612</v>
      </c>
      <c r="X252" s="27" t="s">
        <v>71</v>
      </c>
      <c r="Y252" s="27" t="s">
        <v>72</v>
      </c>
      <c r="Z252" s="27" t="s">
        <v>73</v>
      </c>
      <c r="AA252" s="27" t="s">
        <v>74</v>
      </c>
      <c r="AB252" s="27" t="s">
        <v>235</v>
      </c>
      <c r="AC252" s="27">
        <v>157</v>
      </c>
      <c r="AD252" s="29" t="s">
        <v>1620</v>
      </c>
      <c r="AE252" s="29" t="s">
        <v>1621</v>
      </c>
    </row>
    <row r="253" spans="1:31" x14ac:dyDescent="0.3">
      <c r="A253" s="21" t="s">
        <v>1622</v>
      </c>
      <c r="B253" s="30" t="s">
        <v>4603</v>
      </c>
      <c r="C253" s="21" t="s">
        <v>1364</v>
      </c>
      <c r="D253" s="21" t="s">
        <v>1365</v>
      </c>
      <c r="E253" s="21" t="s">
        <v>1366</v>
      </c>
      <c r="F253" s="27" t="s">
        <v>79</v>
      </c>
      <c r="G253" s="93">
        <v>26.5</v>
      </c>
      <c r="H253" s="93">
        <v>102.01</v>
      </c>
      <c r="I253" s="27">
        <v>11</v>
      </c>
      <c r="J253" s="27">
        <v>1.2</v>
      </c>
      <c r="K253" s="27" t="s">
        <v>127</v>
      </c>
      <c r="L253" s="27" t="s">
        <v>95</v>
      </c>
      <c r="M253" s="27" t="s">
        <v>1455</v>
      </c>
      <c r="N253" s="27" t="s">
        <v>1456</v>
      </c>
      <c r="O253" s="27" t="s">
        <v>1623</v>
      </c>
      <c r="P253" s="27" t="s">
        <v>1624</v>
      </c>
      <c r="Q253" s="27" t="s">
        <v>890</v>
      </c>
      <c r="R253" s="38">
        <v>0.14000000000000001</v>
      </c>
      <c r="S253" s="27" t="s">
        <v>1625</v>
      </c>
      <c r="T253" s="27" t="s">
        <v>1626</v>
      </c>
      <c r="U253" s="27" t="s">
        <v>1627</v>
      </c>
      <c r="V253" s="27" t="s">
        <v>1628</v>
      </c>
      <c r="W253" s="27" t="s">
        <v>70</v>
      </c>
      <c r="X253" s="27" t="s">
        <v>144</v>
      </c>
      <c r="Y253" s="27" t="s">
        <v>72</v>
      </c>
      <c r="Z253" s="27" t="s">
        <v>73</v>
      </c>
      <c r="AA253" s="27" t="s">
        <v>74</v>
      </c>
      <c r="AB253" s="27" t="s">
        <v>906</v>
      </c>
      <c r="AC253" s="27"/>
      <c r="AD253" s="29" t="s">
        <v>1629</v>
      </c>
      <c r="AE253" s="29" t="s">
        <v>1630</v>
      </c>
    </row>
    <row r="254" spans="1:31" ht="13.95" customHeight="1" x14ac:dyDescent="0.3">
      <c r="A254" s="21"/>
      <c r="B254" s="21"/>
      <c r="C254" s="21"/>
      <c r="D254" s="21"/>
      <c r="E254" s="21"/>
      <c r="F254" s="27"/>
      <c r="G254" s="92"/>
      <c r="H254" s="92"/>
      <c r="I254" s="27"/>
      <c r="J254" s="27"/>
      <c r="K254" s="27"/>
      <c r="L254" s="27"/>
      <c r="M254" s="27"/>
      <c r="N254" s="27"/>
      <c r="O254" s="27"/>
      <c r="P254" s="27"/>
      <c r="Q254" s="27"/>
      <c r="R254" s="37"/>
      <c r="S254" s="27"/>
      <c r="T254" s="27"/>
      <c r="U254" s="27"/>
      <c r="V254" s="27"/>
      <c r="W254" s="27" t="s">
        <v>1622</v>
      </c>
      <c r="X254" s="27" t="s">
        <v>1631</v>
      </c>
      <c r="Y254" s="27" t="s">
        <v>838</v>
      </c>
      <c r="Z254" s="27" t="s">
        <v>146</v>
      </c>
      <c r="AA254" s="27" t="s">
        <v>74</v>
      </c>
      <c r="AB254" s="27" t="s">
        <v>111</v>
      </c>
      <c r="AC254" s="27"/>
      <c r="AD254" s="29" t="s">
        <v>1632</v>
      </c>
      <c r="AE254" s="29"/>
    </row>
    <row r="255" spans="1:31" x14ac:dyDescent="0.3">
      <c r="A255" s="21" t="s">
        <v>1633</v>
      </c>
      <c r="B255" s="21" t="s">
        <v>6103</v>
      </c>
      <c r="C255" s="21" t="s">
        <v>1364</v>
      </c>
      <c r="D255" s="21" t="s">
        <v>1365</v>
      </c>
      <c r="E255" s="21" t="s">
        <v>1366</v>
      </c>
      <c r="F255" s="27" t="s">
        <v>79</v>
      </c>
      <c r="G255" s="93">
        <v>25.6</v>
      </c>
      <c r="H255" s="93">
        <v>102</v>
      </c>
      <c r="I255" s="27">
        <v>0.3</v>
      </c>
      <c r="J255" s="27">
        <v>0.6</v>
      </c>
      <c r="K255" s="27" t="s">
        <v>94</v>
      </c>
      <c r="L255" s="27" t="s">
        <v>95</v>
      </c>
      <c r="M255" s="27" t="s">
        <v>1634</v>
      </c>
      <c r="N255" s="27" t="s">
        <v>1635</v>
      </c>
      <c r="O255" s="27" t="s">
        <v>1636</v>
      </c>
      <c r="P255" s="27" t="s">
        <v>1637</v>
      </c>
      <c r="Q255" s="27" t="s">
        <v>276</v>
      </c>
      <c r="R255" s="27"/>
      <c r="S255" s="27" t="s">
        <v>586</v>
      </c>
      <c r="T255" s="27"/>
      <c r="U255" s="27"/>
      <c r="V255" s="27"/>
      <c r="W255" s="27" t="s">
        <v>1633</v>
      </c>
      <c r="X255" s="27" t="s">
        <v>71</v>
      </c>
      <c r="Y255" s="27" t="s">
        <v>72</v>
      </c>
      <c r="Z255" s="27" t="s">
        <v>102</v>
      </c>
      <c r="AA255" s="27" t="s">
        <v>74</v>
      </c>
      <c r="AB255" s="27" t="s">
        <v>242</v>
      </c>
      <c r="AC255" s="27"/>
      <c r="AD255" s="29" t="s">
        <v>1638</v>
      </c>
      <c r="AE255" s="29" t="s">
        <v>1639</v>
      </c>
    </row>
    <row r="256" spans="1:31" ht="13.8" x14ac:dyDescent="0.3">
      <c r="A256" s="30" t="s">
        <v>1640</v>
      </c>
      <c r="B256" s="30" t="s">
        <v>6103</v>
      </c>
      <c r="C256" s="30" t="s">
        <v>1641</v>
      </c>
      <c r="D256" s="30" t="s">
        <v>1642</v>
      </c>
      <c r="E256" s="21" t="s">
        <v>4672</v>
      </c>
      <c r="F256" s="31" t="s">
        <v>1390</v>
      </c>
      <c r="G256" s="93">
        <v>49.4</v>
      </c>
      <c r="H256" s="93">
        <v>15.49</v>
      </c>
      <c r="I256" s="31">
        <v>10</v>
      </c>
      <c r="J256" s="31"/>
      <c r="K256" s="31" t="s">
        <v>1643</v>
      </c>
      <c r="L256" s="31" t="s">
        <v>476</v>
      </c>
      <c r="M256" s="31" t="s">
        <v>1644</v>
      </c>
      <c r="N256" s="27" t="s">
        <v>1645</v>
      </c>
      <c r="O256" s="27" t="s">
        <v>63</v>
      </c>
      <c r="P256" s="27"/>
      <c r="Q256" s="27" t="s">
        <v>276</v>
      </c>
      <c r="R256" s="27"/>
      <c r="S256" s="27" t="s">
        <v>1646</v>
      </c>
      <c r="T256" s="27" t="s">
        <v>1647</v>
      </c>
      <c r="U256" s="27"/>
      <c r="V256" s="27" t="s">
        <v>350</v>
      </c>
      <c r="W256" s="27" t="s">
        <v>1648</v>
      </c>
      <c r="X256" s="27" t="s">
        <v>71</v>
      </c>
      <c r="Y256" s="27" t="s">
        <v>223</v>
      </c>
      <c r="Z256" s="27" t="s">
        <v>73</v>
      </c>
      <c r="AA256" s="27" t="s">
        <v>74</v>
      </c>
      <c r="AB256" s="27" t="s">
        <v>451</v>
      </c>
      <c r="AC256" s="27"/>
      <c r="AD256" s="29" t="s">
        <v>1649</v>
      </c>
      <c r="AE256" s="29" t="s">
        <v>1650</v>
      </c>
    </row>
    <row r="257" spans="1:31" ht="12.75" customHeight="1" x14ac:dyDescent="0.3">
      <c r="A257" s="21" t="s">
        <v>1651</v>
      </c>
      <c r="B257" s="21" t="s">
        <v>4603</v>
      </c>
      <c r="C257" s="21" t="s">
        <v>1652</v>
      </c>
      <c r="D257" s="21" t="s">
        <v>1653</v>
      </c>
      <c r="E257" s="21" t="s">
        <v>1654</v>
      </c>
      <c r="F257" s="27" t="s">
        <v>229</v>
      </c>
      <c r="G257" s="93">
        <v>8.3000000000000007</v>
      </c>
      <c r="H257" s="93">
        <v>-7.2</v>
      </c>
      <c r="I257" s="27" t="s">
        <v>816</v>
      </c>
      <c r="J257" s="27">
        <v>0.2</v>
      </c>
      <c r="K257" s="27" t="s">
        <v>94</v>
      </c>
      <c r="L257" s="27" t="s">
        <v>1655</v>
      </c>
      <c r="M257" s="27">
        <v>2090</v>
      </c>
      <c r="N257" s="27" t="s">
        <v>1656</v>
      </c>
      <c r="O257" s="27" t="s">
        <v>96</v>
      </c>
      <c r="P257" s="27" t="s">
        <v>1657</v>
      </c>
      <c r="Q257" s="27" t="s">
        <v>189</v>
      </c>
      <c r="R257" s="37">
        <v>0.1</v>
      </c>
      <c r="S257" s="27"/>
      <c r="T257" s="27"/>
      <c r="U257" s="27"/>
      <c r="V257" s="27"/>
      <c r="W257" s="27" t="s">
        <v>1658</v>
      </c>
      <c r="X257" s="27" t="s">
        <v>71</v>
      </c>
      <c r="Y257" s="27" t="s">
        <v>223</v>
      </c>
      <c r="Z257" s="27" t="s">
        <v>73</v>
      </c>
      <c r="AA257" s="27" t="s">
        <v>74</v>
      </c>
      <c r="AB257" s="27" t="s">
        <v>111</v>
      </c>
      <c r="AC257" s="27"/>
      <c r="AD257" s="29" t="s">
        <v>1659</v>
      </c>
      <c r="AE257" s="29" t="s">
        <v>1660</v>
      </c>
    </row>
    <row r="258" spans="1:31" x14ac:dyDescent="0.3">
      <c r="A258" s="30" t="s">
        <v>1661</v>
      </c>
      <c r="B258" s="30" t="s">
        <v>4603</v>
      </c>
      <c r="C258" s="30" t="s">
        <v>1662</v>
      </c>
      <c r="D258" s="21" t="s">
        <v>1663</v>
      </c>
      <c r="E258" s="21" t="s">
        <v>1664</v>
      </c>
      <c r="F258" s="27" t="s">
        <v>284</v>
      </c>
      <c r="G258" s="92">
        <v>24.4</v>
      </c>
      <c r="H258" s="92">
        <v>35</v>
      </c>
      <c r="I258" s="31"/>
      <c r="J258" s="31"/>
      <c r="K258" s="31"/>
      <c r="L258" s="31" t="s">
        <v>40</v>
      </c>
      <c r="M258" s="31">
        <v>720</v>
      </c>
      <c r="N258" s="27" t="s">
        <v>1665</v>
      </c>
      <c r="O258" s="27" t="s">
        <v>1666</v>
      </c>
      <c r="P258" s="27"/>
      <c r="Q258" s="27"/>
      <c r="R258" s="27"/>
      <c r="S258" s="27"/>
      <c r="T258" s="27"/>
      <c r="U258" s="27"/>
      <c r="V258" s="27"/>
      <c r="W258" s="31" t="s">
        <v>1661</v>
      </c>
      <c r="X258" s="27" t="s">
        <v>236</v>
      </c>
      <c r="Y258" s="27" t="s">
        <v>322</v>
      </c>
      <c r="Z258" s="27" t="s">
        <v>146</v>
      </c>
      <c r="AA258" s="27" t="s">
        <v>74</v>
      </c>
      <c r="AB258" s="27" t="s">
        <v>147</v>
      </c>
      <c r="AC258" s="27"/>
      <c r="AD258" s="29"/>
      <c r="AE258" s="29" t="s">
        <v>5366</v>
      </c>
    </row>
    <row r="259" spans="1:31" x14ac:dyDescent="0.3">
      <c r="A259" s="30" t="s">
        <v>1667</v>
      </c>
      <c r="B259" s="30" t="s">
        <v>4603</v>
      </c>
      <c r="C259" s="30" t="s">
        <v>1662</v>
      </c>
      <c r="D259" s="21" t="s">
        <v>1668</v>
      </c>
      <c r="E259" s="21" t="s">
        <v>1669</v>
      </c>
      <c r="F259" s="31" t="s">
        <v>38</v>
      </c>
      <c r="G259" s="92">
        <v>25</v>
      </c>
      <c r="H259" s="92">
        <v>34.200000000000003</v>
      </c>
      <c r="I259" s="31">
        <v>1.2</v>
      </c>
      <c r="J259" s="31"/>
      <c r="K259" s="31"/>
      <c r="L259" s="31" t="s">
        <v>40</v>
      </c>
      <c r="M259" s="31" t="s">
        <v>1670</v>
      </c>
      <c r="N259" s="27" t="s">
        <v>274</v>
      </c>
      <c r="O259" s="27" t="s">
        <v>1666</v>
      </c>
      <c r="P259" s="27" t="s">
        <v>1671</v>
      </c>
      <c r="Q259" s="27" t="s">
        <v>45</v>
      </c>
      <c r="R259" s="27"/>
      <c r="S259" s="27" t="s">
        <v>1672</v>
      </c>
      <c r="T259" s="27"/>
      <c r="U259" s="27" t="s">
        <v>1673</v>
      </c>
      <c r="V259" s="27"/>
      <c r="W259" s="27"/>
      <c r="X259" s="27"/>
      <c r="Y259" s="27"/>
      <c r="Z259" s="27"/>
      <c r="AA259" s="27"/>
      <c r="AB259" s="27"/>
      <c r="AC259" s="27"/>
      <c r="AD259" s="29"/>
      <c r="AE259" s="29" t="s">
        <v>5371</v>
      </c>
    </row>
    <row r="260" spans="1:31" x14ac:dyDescent="0.3">
      <c r="A260" s="21" t="s">
        <v>1674</v>
      </c>
      <c r="B260" s="30" t="s">
        <v>4603</v>
      </c>
      <c r="C260" s="21" t="s">
        <v>1662</v>
      </c>
      <c r="D260" s="21" t="s">
        <v>1663</v>
      </c>
      <c r="E260" s="21" t="s">
        <v>1664</v>
      </c>
      <c r="F260" s="27" t="s">
        <v>284</v>
      </c>
      <c r="G260" s="93">
        <v>23.5</v>
      </c>
      <c r="H260" s="93">
        <v>35.200000000000003</v>
      </c>
      <c r="I260" s="27">
        <f>3*1.5</f>
        <v>4.5</v>
      </c>
      <c r="J260" s="27"/>
      <c r="K260" s="27" t="s">
        <v>51</v>
      </c>
      <c r="L260" s="27" t="s">
        <v>40</v>
      </c>
      <c r="M260" s="27">
        <v>711</v>
      </c>
      <c r="N260" s="27" t="s">
        <v>1675</v>
      </c>
      <c r="O260" s="27" t="s">
        <v>1676</v>
      </c>
      <c r="P260" s="27" t="s">
        <v>1677</v>
      </c>
      <c r="Q260" s="27" t="s">
        <v>45</v>
      </c>
      <c r="R260" s="27"/>
      <c r="S260" s="27" t="s">
        <v>1678</v>
      </c>
      <c r="T260" s="27" t="s">
        <v>856</v>
      </c>
      <c r="U260" s="27" t="s">
        <v>1679</v>
      </c>
      <c r="V260" s="27" t="s">
        <v>756</v>
      </c>
      <c r="W260" s="27"/>
      <c r="X260" s="27"/>
      <c r="Y260" s="27"/>
      <c r="Z260" s="27"/>
      <c r="AA260" s="27"/>
      <c r="AB260" s="27"/>
      <c r="AC260" s="27"/>
      <c r="AD260" s="29"/>
      <c r="AE260" s="29" t="s">
        <v>5368</v>
      </c>
    </row>
    <row r="261" spans="1:31" x14ac:dyDescent="0.3">
      <c r="A261" s="30" t="s">
        <v>1680</v>
      </c>
      <c r="B261" s="30" t="s">
        <v>4603</v>
      </c>
      <c r="C261" s="30" t="s">
        <v>1662</v>
      </c>
      <c r="D261" s="21" t="s">
        <v>1663</v>
      </c>
      <c r="E261" s="21" t="s">
        <v>1664</v>
      </c>
      <c r="F261" s="27" t="s">
        <v>284</v>
      </c>
      <c r="G261" s="92"/>
      <c r="H261" s="92"/>
      <c r="I261" s="31"/>
      <c r="J261" s="31"/>
      <c r="K261" s="31"/>
      <c r="L261" s="31" t="s">
        <v>40</v>
      </c>
      <c r="M261" s="31">
        <v>720</v>
      </c>
      <c r="N261" s="27" t="s">
        <v>1681</v>
      </c>
      <c r="O261" s="27" t="s">
        <v>1666</v>
      </c>
      <c r="P261" s="27"/>
      <c r="Q261" s="27"/>
      <c r="R261" s="27"/>
      <c r="S261" s="27"/>
      <c r="T261" s="27"/>
      <c r="U261" s="27"/>
      <c r="V261" s="27"/>
      <c r="W261" s="31" t="s">
        <v>1680</v>
      </c>
      <c r="X261" s="27" t="s">
        <v>236</v>
      </c>
      <c r="Y261" s="27" t="s">
        <v>322</v>
      </c>
      <c r="Z261" s="27" t="s">
        <v>146</v>
      </c>
      <c r="AA261" s="27" t="s">
        <v>74</v>
      </c>
      <c r="AB261" s="27" t="s">
        <v>147</v>
      </c>
      <c r="AC261" s="27"/>
      <c r="AD261" s="29"/>
      <c r="AE261" s="29" t="s">
        <v>5367</v>
      </c>
    </row>
    <row r="262" spans="1:31" ht="12.75" customHeight="1" x14ac:dyDescent="0.3">
      <c r="A262" s="21" t="s">
        <v>1682</v>
      </c>
      <c r="B262" s="30" t="s">
        <v>4603</v>
      </c>
      <c r="C262" s="21" t="s">
        <v>1662</v>
      </c>
      <c r="D262" s="21" t="s">
        <v>1663</v>
      </c>
      <c r="E262" s="21" t="s">
        <v>1664</v>
      </c>
      <c r="F262" s="27" t="s">
        <v>284</v>
      </c>
      <c r="G262" s="93">
        <v>23.46</v>
      </c>
      <c r="H262" s="93">
        <v>35.119999999999997</v>
      </c>
      <c r="I262" s="27">
        <v>6</v>
      </c>
      <c r="J262" s="27">
        <v>1.5</v>
      </c>
      <c r="K262" s="27" t="s">
        <v>1683</v>
      </c>
      <c r="L262" s="27" t="s">
        <v>40</v>
      </c>
      <c r="M262" s="27">
        <v>711</v>
      </c>
      <c r="N262" s="27" t="s">
        <v>1684</v>
      </c>
      <c r="O262" s="27" t="s">
        <v>1685</v>
      </c>
      <c r="P262" s="27" t="s">
        <v>1686</v>
      </c>
      <c r="Q262" s="27" t="s">
        <v>320</v>
      </c>
      <c r="R262" s="27" t="s">
        <v>1687</v>
      </c>
      <c r="S262" s="27" t="s">
        <v>1688</v>
      </c>
      <c r="T262" s="27" t="s">
        <v>1689</v>
      </c>
      <c r="U262" s="27" t="s">
        <v>1690</v>
      </c>
      <c r="V262" s="27" t="s">
        <v>1691</v>
      </c>
      <c r="W262" s="27"/>
      <c r="X262" s="27"/>
      <c r="Y262" s="27"/>
      <c r="Z262" s="27"/>
      <c r="AA262" s="27"/>
      <c r="AB262" s="27"/>
      <c r="AC262" s="27"/>
      <c r="AD262" s="29"/>
      <c r="AE262" s="29" t="s">
        <v>5369</v>
      </c>
    </row>
    <row r="263" spans="1:31" ht="13.2" customHeight="1" x14ac:dyDescent="0.3">
      <c r="A263" s="21" t="s">
        <v>1692</v>
      </c>
      <c r="B263" s="21" t="s">
        <v>4603</v>
      </c>
      <c r="C263" s="21" t="s">
        <v>1662</v>
      </c>
      <c r="D263" s="21" t="s">
        <v>1663</v>
      </c>
      <c r="E263" s="21" t="s">
        <v>1669</v>
      </c>
      <c r="F263" s="27" t="s">
        <v>1693</v>
      </c>
      <c r="G263" s="93">
        <v>28.7</v>
      </c>
      <c r="H263" s="93">
        <v>33.700000000000003</v>
      </c>
      <c r="I263" s="27">
        <v>45</v>
      </c>
      <c r="J263" s="27">
        <v>0.5</v>
      </c>
      <c r="K263" s="27" t="s">
        <v>94</v>
      </c>
      <c r="L263" s="27" t="s">
        <v>40</v>
      </c>
      <c r="M263" s="27" t="s">
        <v>1694</v>
      </c>
      <c r="N263" s="27" t="s">
        <v>1695</v>
      </c>
      <c r="O263" s="27" t="s">
        <v>1026</v>
      </c>
      <c r="P263" s="27" t="s">
        <v>1696</v>
      </c>
      <c r="Q263" s="27" t="s">
        <v>276</v>
      </c>
      <c r="R263" s="27"/>
      <c r="S263" s="27" t="s">
        <v>703</v>
      </c>
      <c r="T263" s="27"/>
      <c r="U263" s="27"/>
      <c r="V263" s="27" t="s">
        <v>1697</v>
      </c>
      <c r="W263" s="27"/>
      <c r="X263" s="27"/>
      <c r="Y263" s="27"/>
      <c r="Z263" s="27"/>
      <c r="AA263" s="27"/>
      <c r="AB263" s="27"/>
      <c r="AC263" s="27"/>
      <c r="AD263" s="29"/>
      <c r="AE263" s="29" t="s">
        <v>1698</v>
      </c>
    </row>
    <row r="264" spans="1:31" x14ac:dyDescent="0.3">
      <c r="A264" s="21" t="s">
        <v>1699</v>
      </c>
      <c r="B264" s="30" t="s">
        <v>4603</v>
      </c>
      <c r="C264" s="21" t="s">
        <v>1662</v>
      </c>
      <c r="D264" s="21" t="s">
        <v>1663</v>
      </c>
      <c r="E264" s="21" t="s">
        <v>1664</v>
      </c>
      <c r="F264" s="27" t="s">
        <v>284</v>
      </c>
      <c r="G264" s="93">
        <v>22.35</v>
      </c>
      <c r="H264" s="96">
        <v>34.9</v>
      </c>
      <c r="I264" s="35">
        <v>100</v>
      </c>
      <c r="J264" s="35"/>
      <c r="K264" s="27" t="s">
        <v>94</v>
      </c>
      <c r="L264" s="35" t="s">
        <v>388</v>
      </c>
      <c r="M264" s="35" t="s">
        <v>1700</v>
      </c>
      <c r="N264" s="35" t="s">
        <v>1701</v>
      </c>
      <c r="O264" s="27" t="s">
        <v>1026</v>
      </c>
      <c r="P264" s="35" t="s">
        <v>1518</v>
      </c>
      <c r="Q264" s="27" t="s">
        <v>890</v>
      </c>
      <c r="R264" s="27"/>
      <c r="S264" s="27" t="s">
        <v>1480</v>
      </c>
      <c r="T264" s="27" t="s">
        <v>1702</v>
      </c>
      <c r="U264" s="27" t="s">
        <v>1703</v>
      </c>
      <c r="V264" s="27" t="s">
        <v>1704</v>
      </c>
      <c r="W264" s="27" t="s">
        <v>70</v>
      </c>
      <c r="X264" s="27" t="s">
        <v>236</v>
      </c>
      <c r="Y264" s="27" t="s">
        <v>322</v>
      </c>
      <c r="Z264" s="27" t="s">
        <v>146</v>
      </c>
      <c r="AA264" s="27" t="s">
        <v>74</v>
      </c>
      <c r="AB264" s="27" t="s">
        <v>242</v>
      </c>
      <c r="AC264" s="27"/>
      <c r="AD264" s="29"/>
      <c r="AE264" s="29" t="s">
        <v>1705</v>
      </c>
    </row>
    <row r="265" spans="1:31" x14ac:dyDescent="0.3">
      <c r="A265" s="21" t="s">
        <v>1706</v>
      </c>
      <c r="B265" s="30" t="s">
        <v>4603</v>
      </c>
      <c r="C265" s="21" t="s">
        <v>1662</v>
      </c>
      <c r="D265" s="21" t="s">
        <v>1663</v>
      </c>
      <c r="E265" s="21" t="s">
        <v>1669</v>
      </c>
      <c r="F265" s="27" t="s">
        <v>38</v>
      </c>
      <c r="G265" s="93">
        <v>28.21</v>
      </c>
      <c r="H265" s="93">
        <v>34.21</v>
      </c>
      <c r="I265" s="27">
        <v>20</v>
      </c>
      <c r="J265" s="27"/>
      <c r="K265" s="27" t="s">
        <v>51</v>
      </c>
      <c r="L265" s="27" t="s">
        <v>95</v>
      </c>
      <c r="M265" s="27" t="s">
        <v>1707</v>
      </c>
      <c r="N265" s="27" t="s">
        <v>1708</v>
      </c>
      <c r="O265" s="27" t="s">
        <v>1709</v>
      </c>
      <c r="P265" s="27" t="s">
        <v>1710</v>
      </c>
      <c r="Q265" s="27" t="s">
        <v>276</v>
      </c>
      <c r="R265" s="27"/>
      <c r="S265" s="27" t="s">
        <v>1711</v>
      </c>
      <c r="T265" s="27" t="s">
        <v>1183</v>
      </c>
      <c r="U265" s="27" t="s">
        <v>1712</v>
      </c>
      <c r="V265" s="27" t="s">
        <v>1713</v>
      </c>
      <c r="W265" s="27"/>
      <c r="X265" s="27"/>
      <c r="Y265" s="27"/>
      <c r="Z265" s="27"/>
      <c r="AA265" s="27"/>
      <c r="AB265" s="27"/>
      <c r="AC265" s="27"/>
      <c r="AD265" s="29"/>
      <c r="AE265" s="29" t="s">
        <v>5370</v>
      </c>
    </row>
    <row r="266" spans="1:31" ht="12.75" customHeight="1" x14ac:dyDescent="0.3">
      <c r="A266" s="21" t="s">
        <v>1714</v>
      </c>
      <c r="B266" s="30" t="s">
        <v>4603</v>
      </c>
      <c r="C266" s="21" t="s">
        <v>1662</v>
      </c>
      <c r="D266" s="21" t="s">
        <v>1668</v>
      </c>
      <c r="E266" s="21"/>
      <c r="F266" s="27" t="s">
        <v>1390</v>
      </c>
      <c r="G266" s="93"/>
      <c r="H266" s="93"/>
      <c r="I266" s="27"/>
      <c r="J266" s="27"/>
      <c r="K266" s="27"/>
      <c r="L266" s="27"/>
      <c r="M266" s="27"/>
      <c r="N266" s="27"/>
      <c r="O266" s="27"/>
      <c r="P266" s="27"/>
      <c r="Q266" s="27"/>
      <c r="R266" s="27"/>
      <c r="S266" s="27"/>
      <c r="T266" s="27"/>
      <c r="U266" s="27"/>
      <c r="V266" s="27"/>
      <c r="W266" s="27"/>
      <c r="X266" s="27"/>
      <c r="Y266" s="27"/>
      <c r="Z266" s="27"/>
      <c r="AA266" s="27"/>
      <c r="AB266" s="27"/>
      <c r="AC266" s="27"/>
      <c r="AD266" s="29"/>
      <c r="AE266" s="29" t="s">
        <v>1715</v>
      </c>
    </row>
    <row r="267" spans="1:31" x14ac:dyDescent="0.3">
      <c r="A267" s="30" t="s">
        <v>1717</v>
      </c>
      <c r="B267" s="30" t="s">
        <v>4603</v>
      </c>
      <c r="C267" s="30" t="s">
        <v>1662</v>
      </c>
      <c r="D267" s="21" t="s">
        <v>1663</v>
      </c>
      <c r="E267" s="21" t="s">
        <v>1664</v>
      </c>
      <c r="F267" s="27" t="s">
        <v>284</v>
      </c>
      <c r="G267" s="92"/>
      <c r="H267" s="92"/>
      <c r="I267" s="31"/>
      <c r="J267" s="31"/>
      <c r="K267" s="31"/>
      <c r="L267" s="31" t="s">
        <v>40</v>
      </c>
      <c r="M267" s="31">
        <v>720</v>
      </c>
      <c r="N267" s="27" t="s">
        <v>1681</v>
      </c>
      <c r="O267" s="27" t="s">
        <v>1666</v>
      </c>
      <c r="P267" s="27"/>
      <c r="Q267" s="27"/>
      <c r="R267" s="27"/>
      <c r="S267" s="27"/>
      <c r="T267" s="27"/>
      <c r="U267" s="27"/>
      <c r="V267" s="27"/>
      <c r="W267" s="31" t="s">
        <v>1717</v>
      </c>
      <c r="X267" s="27" t="s">
        <v>236</v>
      </c>
      <c r="Y267" s="27" t="s">
        <v>322</v>
      </c>
      <c r="Z267" s="27" t="s">
        <v>146</v>
      </c>
      <c r="AA267" s="27" t="s">
        <v>74</v>
      </c>
      <c r="AB267" s="27" t="s">
        <v>147</v>
      </c>
      <c r="AC267" s="27"/>
      <c r="AD267" s="29"/>
      <c r="AE267" s="29" t="s">
        <v>5366</v>
      </c>
    </row>
    <row r="268" spans="1:31" ht="15.6" x14ac:dyDescent="0.3">
      <c r="A268" s="21" t="s">
        <v>1718</v>
      </c>
      <c r="B268" s="30" t="s">
        <v>4603</v>
      </c>
      <c r="C268" s="21" t="s">
        <v>1719</v>
      </c>
      <c r="D268" s="21" t="s">
        <v>1720</v>
      </c>
      <c r="E268" s="21" t="s">
        <v>1721</v>
      </c>
      <c r="F268" s="27" t="s">
        <v>79</v>
      </c>
      <c r="G268" s="93">
        <v>9.19</v>
      </c>
      <c r="H268" s="93">
        <v>35.53</v>
      </c>
      <c r="I268" s="27">
        <v>350</v>
      </c>
      <c r="J268" s="27"/>
      <c r="K268" s="27" t="s">
        <v>51</v>
      </c>
      <c r="L268" s="27" t="s">
        <v>95</v>
      </c>
      <c r="M268" s="27" t="s">
        <v>1722</v>
      </c>
      <c r="N268" s="27" t="s">
        <v>1723</v>
      </c>
      <c r="O268" s="27" t="s">
        <v>1724</v>
      </c>
      <c r="P268" s="27" t="s">
        <v>1725</v>
      </c>
      <c r="Q268" s="27" t="s">
        <v>45</v>
      </c>
      <c r="R268" s="27"/>
      <c r="S268" s="27" t="s">
        <v>1726</v>
      </c>
      <c r="T268" s="27"/>
      <c r="U268" s="27" t="s">
        <v>1727</v>
      </c>
      <c r="V268" s="27" t="s">
        <v>1728</v>
      </c>
      <c r="W268" s="27" t="s">
        <v>1729</v>
      </c>
      <c r="X268" s="27" t="s">
        <v>1730</v>
      </c>
      <c r="Y268" s="27" t="s">
        <v>322</v>
      </c>
      <c r="Z268" s="27" t="s">
        <v>146</v>
      </c>
      <c r="AA268" s="27" t="s">
        <v>74</v>
      </c>
      <c r="AB268" s="27" t="s">
        <v>1731</v>
      </c>
      <c r="AC268" s="27">
        <v>181</v>
      </c>
      <c r="AD268" s="29" t="s">
        <v>1732</v>
      </c>
      <c r="AE268" s="29" t="s">
        <v>4787</v>
      </c>
    </row>
    <row r="269" spans="1:31" ht="12" customHeight="1" x14ac:dyDescent="0.25">
      <c r="A269" s="20" t="s">
        <v>1733</v>
      </c>
      <c r="B269" s="20" t="s">
        <v>4603</v>
      </c>
      <c r="C269" s="20" t="s">
        <v>1734</v>
      </c>
      <c r="D269" s="21" t="s">
        <v>1735</v>
      </c>
      <c r="E269" s="21" t="s">
        <v>1736</v>
      </c>
      <c r="F269" s="27" t="s">
        <v>79</v>
      </c>
      <c r="G269" s="93">
        <v>67.11</v>
      </c>
      <c r="H269" s="93">
        <v>28.14</v>
      </c>
      <c r="I269" s="27">
        <v>50</v>
      </c>
      <c r="J269" s="27">
        <v>3.3</v>
      </c>
      <c r="K269" s="27" t="s">
        <v>425</v>
      </c>
      <c r="L269" s="27" t="s">
        <v>95</v>
      </c>
      <c r="M269" s="27" t="s">
        <v>1737</v>
      </c>
      <c r="N269" s="27" t="s">
        <v>1738</v>
      </c>
      <c r="O269" s="27" t="s">
        <v>96</v>
      </c>
      <c r="P269" s="27"/>
      <c r="Q269" s="27" t="s">
        <v>345</v>
      </c>
      <c r="R269" s="39" t="s">
        <v>560</v>
      </c>
      <c r="S269" s="27"/>
      <c r="T269" s="27"/>
      <c r="U269" s="27"/>
      <c r="V269" s="27"/>
      <c r="W269" s="26" t="s">
        <v>1733</v>
      </c>
      <c r="X269" s="27" t="s">
        <v>321</v>
      </c>
      <c r="Y269" s="27" t="s">
        <v>1739</v>
      </c>
      <c r="Z269" s="27" t="s">
        <v>73</v>
      </c>
      <c r="AA269" s="27" t="s">
        <v>74</v>
      </c>
      <c r="AB269" s="27" t="s">
        <v>1740</v>
      </c>
      <c r="AC269" s="27"/>
      <c r="AD269" s="29" t="s">
        <v>1741</v>
      </c>
      <c r="AE269" s="29" t="s">
        <v>1742</v>
      </c>
    </row>
    <row r="270" spans="1:31" ht="13.8" x14ac:dyDescent="0.25">
      <c r="A270" s="21" t="s">
        <v>1743</v>
      </c>
      <c r="B270" s="20" t="s">
        <v>4603</v>
      </c>
      <c r="C270" s="21" t="s">
        <v>1734</v>
      </c>
      <c r="D270" s="21" t="s">
        <v>1735</v>
      </c>
      <c r="E270" s="21" t="s">
        <v>1736</v>
      </c>
      <c r="F270" s="27" t="s">
        <v>79</v>
      </c>
      <c r="G270" s="93">
        <v>66.31</v>
      </c>
      <c r="H270" s="93">
        <v>29.15</v>
      </c>
      <c r="I270" s="27"/>
      <c r="J270" s="27"/>
      <c r="K270" s="27" t="s">
        <v>51</v>
      </c>
      <c r="L270" s="27" t="s">
        <v>95</v>
      </c>
      <c r="M270" s="27" t="s">
        <v>1744</v>
      </c>
      <c r="N270" s="27"/>
      <c r="O270" s="27"/>
      <c r="P270" s="27"/>
      <c r="Q270" s="27"/>
      <c r="R270" s="27"/>
      <c r="S270" s="27"/>
      <c r="T270" s="27"/>
      <c r="U270" s="27"/>
      <c r="V270" s="27"/>
      <c r="W270" s="27"/>
      <c r="X270" s="27"/>
      <c r="Y270" s="27"/>
      <c r="Z270" s="27"/>
      <c r="AA270" s="27"/>
      <c r="AB270" s="27"/>
      <c r="AC270" s="27"/>
      <c r="AD270" s="29"/>
      <c r="AE270" s="29" t="s">
        <v>1745</v>
      </c>
    </row>
    <row r="271" spans="1:31" s="29" customFormat="1" x14ac:dyDescent="0.3">
      <c r="A271" s="30" t="s">
        <v>1746</v>
      </c>
      <c r="B271" s="30" t="s">
        <v>6103</v>
      </c>
      <c r="C271" s="30" t="s">
        <v>1734</v>
      </c>
      <c r="D271" s="21" t="s">
        <v>4674</v>
      </c>
      <c r="E271" s="21"/>
      <c r="F271" s="27" t="s">
        <v>38</v>
      </c>
      <c r="G271" s="92">
        <v>62.24</v>
      </c>
      <c r="H271" s="92">
        <v>27.45</v>
      </c>
      <c r="I271" s="31">
        <v>5.0000000000000001E-3</v>
      </c>
      <c r="J271" s="31"/>
      <c r="K271" s="31" t="s">
        <v>817</v>
      </c>
      <c r="L271" s="31" t="s">
        <v>40</v>
      </c>
      <c r="M271" s="31" t="s">
        <v>1747</v>
      </c>
      <c r="N271" s="27" t="s">
        <v>1748</v>
      </c>
      <c r="O271" s="27" t="s">
        <v>84</v>
      </c>
      <c r="P271" s="27"/>
      <c r="Q271" s="27" t="s">
        <v>45</v>
      </c>
      <c r="R271" s="39"/>
      <c r="S271" s="27" t="s">
        <v>1749</v>
      </c>
      <c r="T271" s="27"/>
      <c r="U271" s="27"/>
      <c r="V271" s="27"/>
      <c r="W271" s="27" t="s">
        <v>70</v>
      </c>
      <c r="X271" s="27" t="s">
        <v>71</v>
      </c>
      <c r="Y271" s="27" t="s">
        <v>72</v>
      </c>
      <c r="Z271" s="27" t="s">
        <v>73</v>
      </c>
      <c r="AA271" s="27" t="s">
        <v>74</v>
      </c>
      <c r="AB271" s="27" t="s">
        <v>1425</v>
      </c>
      <c r="AC271" s="27"/>
      <c r="AD271" s="29" t="s">
        <v>1750</v>
      </c>
      <c r="AE271" s="29" t="s">
        <v>1751</v>
      </c>
    </row>
    <row r="272" spans="1:31" s="29" customFormat="1" x14ac:dyDescent="0.3">
      <c r="A272" s="21" t="s">
        <v>1752</v>
      </c>
      <c r="B272" s="21" t="s">
        <v>4603</v>
      </c>
      <c r="C272" s="21" t="s">
        <v>1734</v>
      </c>
      <c r="D272" s="21" t="s">
        <v>4677</v>
      </c>
      <c r="E272" s="21"/>
      <c r="F272" s="27" t="s">
        <v>38</v>
      </c>
      <c r="G272" s="93">
        <v>60.67</v>
      </c>
      <c r="H272" s="93">
        <v>24.43</v>
      </c>
      <c r="I272" s="27">
        <v>20</v>
      </c>
      <c r="J272" s="27"/>
      <c r="K272" s="27" t="s">
        <v>51</v>
      </c>
      <c r="L272" s="27" t="s">
        <v>95</v>
      </c>
      <c r="M272" s="27" t="s">
        <v>1753</v>
      </c>
      <c r="N272" s="27"/>
      <c r="O272" s="27" t="s">
        <v>478</v>
      </c>
      <c r="P272" s="27"/>
      <c r="Q272" s="27"/>
      <c r="R272" s="27"/>
      <c r="S272" s="27"/>
      <c r="T272" s="27"/>
      <c r="U272" s="27"/>
      <c r="V272" s="27"/>
      <c r="W272" s="27"/>
      <c r="X272" s="27"/>
      <c r="Y272" s="27"/>
      <c r="Z272" s="27"/>
      <c r="AA272" s="27"/>
      <c r="AB272" s="27"/>
      <c r="AC272" s="27"/>
      <c r="AE272" s="29" t="s">
        <v>6037</v>
      </c>
    </row>
    <row r="273" spans="1:31" x14ac:dyDescent="0.25">
      <c r="A273" s="21" t="s">
        <v>1754</v>
      </c>
      <c r="B273" s="20" t="s">
        <v>4603</v>
      </c>
      <c r="C273" s="21" t="s">
        <v>1734</v>
      </c>
      <c r="D273" s="21" t="s">
        <v>1735</v>
      </c>
      <c r="E273" s="21" t="s">
        <v>1736</v>
      </c>
      <c r="F273" s="27" t="s">
        <v>79</v>
      </c>
      <c r="G273" s="93">
        <v>65.19</v>
      </c>
      <c r="H273" s="93">
        <v>27.73</v>
      </c>
      <c r="I273" s="27"/>
      <c r="J273" s="27">
        <v>0.6</v>
      </c>
      <c r="K273" s="27" t="s">
        <v>94</v>
      </c>
      <c r="L273" s="27" t="s">
        <v>95</v>
      </c>
      <c r="M273" s="27" t="s">
        <v>1755</v>
      </c>
      <c r="N273" s="27" t="s">
        <v>1756</v>
      </c>
      <c r="O273" s="27" t="s">
        <v>1757</v>
      </c>
      <c r="P273" s="27"/>
      <c r="Q273" s="27"/>
      <c r="R273" s="27"/>
      <c r="S273" s="27"/>
      <c r="T273" s="27"/>
      <c r="U273" s="27"/>
      <c r="V273" s="27"/>
      <c r="W273" s="27" t="s">
        <v>70</v>
      </c>
      <c r="X273" s="27" t="s">
        <v>71</v>
      </c>
      <c r="Y273" s="27" t="s">
        <v>72</v>
      </c>
      <c r="Z273" s="27" t="s">
        <v>73</v>
      </c>
      <c r="AA273" s="27" t="s">
        <v>74</v>
      </c>
      <c r="AB273" s="27" t="s">
        <v>1758</v>
      </c>
      <c r="AC273" s="27"/>
      <c r="AD273" s="29" t="s">
        <v>1759</v>
      </c>
      <c r="AE273" s="29" t="s">
        <v>1760</v>
      </c>
    </row>
    <row r="274" spans="1:31" ht="12.75" customHeight="1" x14ac:dyDescent="0.3">
      <c r="A274" s="21" t="s">
        <v>1761</v>
      </c>
      <c r="B274" s="21" t="s">
        <v>4603</v>
      </c>
      <c r="C274" s="21" t="s">
        <v>1734</v>
      </c>
      <c r="D274" s="21" t="s">
        <v>4678</v>
      </c>
      <c r="E274" s="21"/>
      <c r="F274" s="27" t="s">
        <v>38</v>
      </c>
      <c r="G274" s="93">
        <v>61.47</v>
      </c>
      <c r="H274" s="93">
        <v>25.15</v>
      </c>
      <c r="I274" s="27">
        <v>10</v>
      </c>
      <c r="J274" s="27"/>
      <c r="K274" s="27" t="s">
        <v>185</v>
      </c>
      <c r="L274" s="27" t="s">
        <v>95</v>
      </c>
      <c r="M274" s="27" t="s">
        <v>1762</v>
      </c>
      <c r="N274" s="27" t="s">
        <v>1763</v>
      </c>
      <c r="O274" s="27" t="s">
        <v>935</v>
      </c>
      <c r="P274" s="27" t="s">
        <v>1764</v>
      </c>
      <c r="Q274" s="27" t="s">
        <v>276</v>
      </c>
      <c r="R274" s="27"/>
      <c r="S274" s="27"/>
      <c r="T274" s="27"/>
      <c r="U274" s="27"/>
      <c r="V274" s="27"/>
      <c r="W274" s="27"/>
      <c r="X274" s="27"/>
      <c r="Y274" s="27"/>
      <c r="Z274" s="27"/>
      <c r="AA274" s="27"/>
      <c r="AB274" s="27"/>
      <c r="AC274" s="27"/>
      <c r="AD274" s="29"/>
      <c r="AE274" s="29" t="s">
        <v>6032</v>
      </c>
    </row>
    <row r="275" spans="1:31" x14ac:dyDescent="0.25">
      <c r="A275" s="21" t="s">
        <v>1765</v>
      </c>
      <c r="B275" s="20" t="s">
        <v>4603</v>
      </c>
      <c r="C275" s="21" t="s">
        <v>1734</v>
      </c>
      <c r="D275" s="21" t="s">
        <v>1735</v>
      </c>
      <c r="E275" s="21" t="s">
        <v>1736</v>
      </c>
      <c r="F275" s="27" t="s">
        <v>79</v>
      </c>
      <c r="G275" s="93">
        <v>65.400000000000006</v>
      </c>
      <c r="H275" s="93">
        <v>26.5</v>
      </c>
      <c r="I275" s="27"/>
      <c r="J275" s="27"/>
      <c r="K275" s="27" t="s">
        <v>127</v>
      </c>
      <c r="L275" s="27" t="s">
        <v>95</v>
      </c>
      <c r="M275" s="27">
        <v>2440</v>
      </c>
      <c r="N275" s="27"/>
      <c r="O275" s="27"/>
      <c r="P275" s="27"/>
      <c r="Q275" s="27"/>
      <c r="R275" s="27"/>
      <c r="S275" s="27"/>
      <c r="T275" s="27"/>
      <c r="U275" s="27"/>
      <c r="V275" s="27"/>
      <c r="W275" s="27"/>
      <c r="X275" s="27"/>
      <c r="Y275" s="27"/>
      <c r="Z275" s="27"/>
      <c r="AA275" s="27"/>
      <c r="AB275" s="27"/>
      <c r="AC275" s="27"/>
      <c r="AD275" s="29"/>
      <c r="AE275" s="29" t="s">
        <v>1745</v>
      </c>
    </row>
    <row r="276" spans="1:31" ht="15.6" x14ac:dyDescent="0.3">
      <c r="A276" s="21" t="s">
        <v>1766</v>
      </c>
      <c r="B276" s="21" t="s">
        <v>4603</v>
      </c>
      <c r="C276" s="21" t="s">
        <v>1734</v>
      </c>
      <c r="D276" s="21" t="s">
        <v>4679</v>
      </c>
      <c r="E276" s="21"/>
      <c r="F276" s="27" t="s">
        <v>38</v>
      </c>
      <c r="G276" s="93">
        <v>62.14</v>
      </c>
      <c r="H276" s="93">
        <v>22.18</v>
      </c>
      <c r="I276" s="27">
        <v>6</v>
      </c>
      <c r="J276" s="27" t="s">
        <v>440</v>
      </c>
      <c r="K276" s="27" t="s">
        <v>98</v>
      </c>
      <c r="L276" s="27" t="s">
        <v>40</v>
      </c>
      <c r="M276" s="27" t="s">
        <v>1767</v>
      </c>
      <c r="N276" s="27" t="s">
        <v>1768</v>
      </c>
      <c r="O276" s="27" t="s">
        <v>96</v>
      </c>
      <c r="P276" s="27"/>
      <c r="Q276" s="27" t="s">
        <v>45</v>
      </c>
      <c r="R276" s="27" t="s">
        <v>616</v>
      </c>
      <c r="S276" s="27" t="s">
        <v>1769</v>
      </c>
      <c r="T276" s="27" t="s">
        <v>1770</v>
      </c>
      <c r="U276" s="27"/>
      <c r="V276" s="27" t="s">
        <v>1771</v>
      </c>
      <c r="W276" s="27" t="s">
        <v>70</v>
      </c>
      <c r="X276" s="27" t="s">
        <v>236</v>
      </c>
      <c r="Y276" s="27" t="s">
        <v>838</v>
      </c>
      <c r="Z276" s="27" t="s">
        <v>73</v>
      </c>
      <c r="AA276" s="27" t="s">
        <v>74</v>
      </c>
      <c r="AB276" s="27" t="s">
        <v>365</v>
      </c>
      <c r="AC276" s="27"/>
      <c r="AD276" s="29" t="s">
        <v>1772</v>
      </c>
      <c r="AE276" s="29" t="s">
        <v>1773</v>
      </c>
    </row>
    <row r="277" spans="1:31" ht="12.75" customHeight="1" x14ac:dyDescent="0.25">
      <c r="A277" s="21" t="s">
        <v>1774</v>
      </c>
      <c r="B277" s="20" t="s">
        <v>4603</v>
      </c>
      <c r="C277" s="21" t="s">
        <v>1734</v>
      </c>
      <c r="D277" s="21" t="s">
        <v>1735</v>
      </c>
      <c r="E277" s="21" t="s">
        <v>1736</v>
      </c>
      <c r="F277" s="27" t="s">
        <v>79</v>
      </c>
      <c r="G277" s="93">
        <v>65.8</v>
      </c>
      <c r="H277" s="93">
        <v>24.9</v>
      </c>
      <c r="I277" s="27">
        <f>15*2</f>
        <v>30</v>
      </c>
      <c r="J277" s="27">
        <v>2</v>
      </c>
      <c r="K277" s="27" t="s">
        <v>80</v>
      </c>
      <c r="L277" s="27" t="s">
        <v>95</v>
      </c>
      <c r="M277" s="27" t="s">
        <v>1775</v>
      </c>
      <c r="N277" s="27" t="s">
        <v>1776</v>
      </c>
      <c r="O277" s="27" t="s">
        <v>84</v>
      </c>
      <c r="P277" s="27"/>
      <c r="Q277" s="27" t="s">
        <v>345</v>
      </c>
      <c r="R277" s="27" t="s">
        <v>1777</v>
      </c>
      <c r="S277" s="27" t="s">
        <v>1711</v>
      </c>
      <c r="T277" s="27" t="s">
        <v>1778</v>
      </c>
      <c r="U277" s="27" t="s">
        <v>1716</v>
      </c>
      <c r="V277" s="27" t="s">
        <v>1779</v>
      </c>
      <c r="W277" s="27" t="s">
        <v>1774</v>
      </c>
      <c r="X277" s="27" t="s">
        <v>763</v>
      </c>
      <c r="Y277" s="27" t="s">
        <v>322</v>
      </c>
      <c r="Z277" s="27" t="s">
        <v>102</v>
      </c>
      <c r="AA277" s="27" t="s">
        <v>74</v>
      </c>
      <c r="AB277" s="27" t="s">
        <v>1780</v>
      </c>
      <c r="AC277" s="29">
        <v>50.1</v>
      </c>
      <c r="AD277" s="29" t="s">
        <v>1781</v>
      </c>
      <c r="AE277" s="29" t="s">
        <v>1782</v>
      </c>
    </row>
    <row r="278" spans="1:31" ht="12.75" customHeight="1" x14ac:dyDescent="0.3">
      <c r="A278" s="21" t="s">
        <v>1784</v>
      </c>
      <c r="B278" s="21" t="s">
        <v>4603</v>
      </c>
      <c r="C278" s="21" t="s">
        <v>1734</v>
      </c>
      <c r="D278" s="21" t="s">
        <v>1785</v>
      </c>
      <c r="E278" s="21" t="s">
        <v>4706</v>
      </c>
      <c r="F278" s="27" t="s">
        <v>79</v>
      </c>
      <c r="G278" s="93">
        <v>67.41</v>
      </c>
      <c r="H278" s="93">
        <v>26.57</v>
      </c>
      <c r="I278" s="27">
        <v>16</v>
      </c>
      <c r="J278" s="27">
        <v>2.2000000000000002</v>
      </c>
      <c r="K278" s="27" t="s">
        <v>98</v>
      </c>
      <c r="L278" s="27" t="s">
        <v>95</v>
      </c>
      <c r="M278" s="27" t="s">
        <v>1786</v>
      </c>
      <c r="N278" s="27" t="s">
        <v>1787</v>
      </c>
      <c r="O278" s="27" t="s">
        <v>732</v>
      </c>
      <c r="P278" s="27" t="s">
        <v>1788</v>
      </c>
      <c r="Q278" s="27" t="s">
        <v>975</v>
      </c>
      <c r="R278" s="27"/>
      <c r="S278" s="27" t="s">
        <v>1789</v>
      </c>
      <c r="T278" s="27" t="s">
        <v>1790</v>
      </c>
      <c r="U278" s="27"/>
      <c r="V278" s="27"/>
      <c r="W278" s="27" t="s">
        <v>1791</v>
      </c>
      <c r="X278" s="27" t="s">
        <v>71</v>
      </c>
      <c r="Y278" s="27" t="s">
        <v>72</v>
      </c>
      <c r="Z278" s="27" t="s">
        <v>73</v>
      </c>
      <c r="AA278" s="27" t="s">
        <v>74</v>
      </c>
      <c r="AB278" s="27" t="s">
        <v>111</v>
      </c>
      <c r="AC278" s="27"/>
      <c r="AD278" s="29" t="s">
        <v>1792</v>
      </c>
      <c r="AE278" s="29" t="s">
        <v>1793</v>
      </c>
    </row>
    <row r="279" spans="1:31" ht="12.75" customHeight="1" x14ac:dyDescent="0.25">
      <c r="A279" s="20" t="s">
        <v>1794</v>
      </c>
      <c r="B279" s="20" t="s">
        <v>4603</v>
      </c>
      <c r="C279" s="20" t="s">
        <v>1734</v>
      </c>
      <c r="D279" s="21" t="s">
        <v>1735</v>
      </c>
      <c r="E279" s="21" t="s">
        <v>1736</v>
      </c>
      <c r="F279" s="27" t="s">
        <v>79</v>
      </c>
      <c r="G279" s="93">
        <v>65.5</v>
      </c>
      <c r="H279" s="93">
        <v>28.2</v>
      </c>
      <c r="I279" s="27">
        <v>350</v>
      </c>
      <c r="J279" s="27" t="s">
        <v>199</v>
      </c>
      <c r="K279" s="27" t="s">
        <v>1795</v>
      </c>
      <c r="L279" s="27" t="s">
        <v>95</v>
      </c>
      <c r="M279" s="27" t="s">
        <v>1796</v>
      </c>
      <c r="N279" s="27" t="s">
        <v>1797</v>
      </c>
      <c r="O279" s="27" t="s">
        <v>96</v>
      </c>
      <c r="P279" s="27"/>
      <c r="Q279" s="27"/>
      <c r="R279" s="27"/>
      <c r="S279" s="27"/>
      <c r="T279" s="27"/>
      <c r="U279" s="27"/>
      <c r="V279" s="27"/>
      <c r="W279" s="27" t="s">
        <v>1798</v>
      </c>
      <c r="X279" s="27" t="s">
        <v>144</v>
      </c>
      <c r="Y279" s="27" t="s">
        <v>72</v>
      </c>
      <c r="Z279" s="27" t="s">
        <v>102</v>
      </c>
      <c r="AA279" s="27" t="s">
        <v>74</v>
      </c>
      <c r="AB279" s="27" t="s">
        <v>520</v>
      </c>
      <c r="AC279" s="27">
        <v>23.2</v>
      </c>
      <c r="AD279" s="29" t="s">
        <v>1799</v>
      </c>
      <c r="AE279" s="29" t="s">
        <v>1800</v>
      </c>
    </row>
    <row r="280" spans="1:31" ht="12.75" customHeight="1" x14ac:dyDescent="0.25">
      <c r="A280" s="20"/>
      <c r="B280" s="20"/>
      <c r="C280" s="20"/>
      <c r="D280" s="21"/>
      <c r="E280" s="21"/>
      <c r="F280" s="27"/>
      <c r="G280" s="93"/>
      <c r="H280" s="93"/>
      <c r="I280" s="27"/>
      <c r="J280" s="27"/>
      <c r="K280" s="27"/>
      <c r="L280" s="27"/>
      <c r="M280" s="27"/>
      <c r="N280" s="27"/>
      <c r="O280" s="27"/>
      <c r="P280" s="27"/>
      <c r="Q280" s="27"/>
      <c r="R280" s="27"/>
      <c r="S280" s="27"/>
      <c r="T280" s="27"/>
      <c r="U280" s="27"/>
      <c r="V280" s="27"/>
      <c r="W280" s="27" t="s">
        <v>1801</v>
      </c>
      <c r="X280" s="27" t="s">
        <v>144</v>
      </c>
      <c r="Y280" s="27" t="s">
        <v>72</v>
      </c>
      <c r="Z280" s="27" t="s">
        <v>258</v>
      </c>
      <c r="AA280" s="27" t="s">
        <v>74</v>
      </c>
      <c r="AB280" s="27"/>
      <c r="AC280" s="27">
        <v>23.6</v>
      </c>
      <c r="AD280" s="29" t="s">
        <v>1802</v>
      </c>
      <c r="AE280" s="29"/>
    </row>
    <row r="281" spans="1:31" ht="15.6" x14ac:dyDescent="0.25">
      <c r="A281" s="20"/>
      <c r="B281" s="20"/>
      <c r="C281" s="20"/>
      <c r="D281" s="21"/>
      <c r="E281" s="21"/>
      <c r="F281" s="27"/>
      <c r="G281" s="93"/>
      <c r="H281" s="93"/>
      <c r="I281" s="27"/>
      <c r="J281" s="27"/>
      <c r="K281" s="27"/>
      <c r="L281" s="27"/>
      <c r="M281" s="27"/>
      <c r="N281" s="27"/>
      <c r="O281" s="27"/>
      <c r="P281" s="27"/>
      <c r="Q281" s="27"/>
      <c r="R281" s="27"/>
      <c r="S281" s="27"/>
      <c r="T281" s="27"/>
      <c r="U281" s="27"/>
      <c r="V281" s="27"/>
      <c r="W281" s="27" t="s">
        <v>1803</v>
      </c>
      <c r="X281" s="27" t="s">
        <v>236</v>
      </c>
      <c r="Y281" s="27" t="s">
        <v>322</v>
      </c>
      <c r="Z281" s="27" t="s">
        <v>146</v>
      </c>
      <c r="AA281" s="27" t="s">
        <v>74</v>
      </c>
      <c r="AB281" s="27" t="s">
        <v>1804</v>
      </c>
      <c r="AC281" s="27">
        <v>13.4</v>
      </c>
      <c r="AD281" s="29" t="s">
        <v>1805</v>
      </c>
      <c r="AE281" s="29" t="s">
        <v>6038</v>
      </c>
    </row>
    <row r="282" spans="1:31" ht="15.6" x14ac:dyDescent="0.25">
      <c r="A282" s="20" t="s">
        <v>1806</v>
      </c>
      <c r="B282" s="20" t="s">
        <v>4603</v>
      </c>
      <c r="C282" s="20" t="s">
        <v>1734</v>
      </c>
      <c r="D282" s="21" t="s">
        <v>1785</v>
      </c>
      <c r="E282" s="21" t="s">
        <v>1736</v>
      </c>
      <c r="F282" s="27" t="s">
        <v>79</v>
      </c>
      <c r="G282" s="93">
        <v>67.400000000000006</v>
      </c>
      <c r="H282" s="93">
        <v>27.1</v>
      </c>
      <c r="I282" s="27">
        <v>750</v>
      </c>
      <c r="J282" s="27">
        <v>3.2</v>
      </c>
      <c r="K282" s="27" t="s">
        <v>51</v>
      </c>
      <c r="L282" s="27" t="s">
        <v>95</v>
      </c>
      <c r="M282" s="27" t="s">
        <v>1807</v>
      </c>
      <c r="N282" s="27" t="s">
        <v>1808</v>
      </c>
      <c r="O282" s="27" t="s">
        <v>1809</v>
      </c>
      <c r="P282" s="27" t="s">
        <v>1810</v>
      </c>
      <c r="Q282" s="27" t="s">
        <v>345</v>
      </c>
      <c r="R282" s="39" t="s">
        <v>560</v>
      </c>
      <c r="S282" s="27" t="s">
        <v>1452</v>
      </c>
      <c r="T282" s="27"/>
      <c r="U282" s="27"/>
      <c r="V282" s="27" t="s">
        <v>1811</v>
      </c>
      <c r="W282" s="26" t="s">
        <v>1806</v>
      </c>
      <c r="X282" s="27" t="s">
        <v>321</v>
      </c>
      <c r="Y282" s="27" t="s">
        <v>838</v>
      </c>
      <c r="Z282" s="27" t="s">
        <v>258</v>
      </c>
      <c r="AA282" s="27" t="s">
        <v>74</v>
      </c>
      <c r="AB282" s="27" t="s">
        <v>1780</v>
      </c>
      <c r="AC282" s="27"/>
      <c r="AD282" s="29" t="s">
        <v>1812</v>
      </c>
      <c r="AE282" s="29" t="s">
        <v>6033</v>
      </c>
    </row>
    <row r="283" spans="1:31" ht="15.6" x14ac:dyDescent="0.25">
      <c r="A283" s="20" t="s">
        <v>1813</v>
      </c>
      <c r="B283" s="20" t="s">
        <v>4603</v>
      </c>
      <c r="C283" s="20" t="s">
        <v>1734</v>
      </c>
      <c r="D283" s="21" t="s">
        <v>4674</v>
      </c>
      <c r="E283" s="21"/>
      <c r="F283" s="27" t="s">
        <v>38</v>
      </c>
      <c r="G283" s="93">
        <v>63.35</v>
      </c>
      <c r="H283" s="93">
        <v>24.15</v>
      </c>
      <c r="I283" s="27">
        <v>2.4</v>
      </c>
      <c r="J283" s="27">
        <v>1</v>
      </c>
      <c r="K283" s="27" t="s">
        <v>127</v>
      </c>
      <c r="L283" s="27" t="s">
        <v>95</v>
      </c>
      <c r="M283" s="27" t="s">
        <v>1814</v>
      </c>
      <c r="N283" s="27" t="s">
        <v>1815</v>
      </c>
      <c r="O283" s="27" t="s">
        <v>96</v>
      </c>
      <c r="P283" s="27"/>
      <c r="Q283" s="27" t="s">
        <v>45</v>
      </c>
      <c r="R283" s="27" t="s">
        <v>616</v>
      </c>
      <c r="S283" s="27"/>
      <c r="T283" s="27" t="s">
        <v>1816</v>
      </c>
      <c r="U283" s="27"/>
      <c r="V283" s="27"/>
      <c r="W283" s="26" t="s">
        <v>1813</v>
      </c>
      <c r="X283" s="27" t="s">
        <v>236</v>
      </c>
      <c r="Y283" s="27" t="s">
        <v>838</v>
      </c>
      <c r="Z283" s="27" t="s">
        <v>73</v>
      </c>
      <c r="AA283" s="27" t="s">
        <v>74</v>
      </c>
      <c r="AB283" s="27" t="s">
        <v>242</v>
      </c>
      <c r="AC283" s="27">
        <v>44</v>
      </c>
      <c r="AD283" s="29" t="s">
        <v>1817</v>
      </c>
      <c r="AE283" s="29" t="s">
        <v>1818</v>
      </c>
    </row>
    <row r="284" spans="1:31" ht="13.8" x14ac:dyDescent="0.25">
      <c r="A284" s="21" t="s">
        <v>1819</v>
      </c>
      <c r="B284" s="20" t="s">
        <v>4603</v>
      </c>
      <c r="C284" s="21" t="s">
        <v>1734</v>
      </c>
      <c r="D284" s="21" t="s">
        <v>1735</v>
      </c>
      <c r="E284" s="21" t="s">
        <v>1736</v>
      </c>
      <c r="F284" s="27" t="s">
        <v>79</v>
      </c>
      <c r="G284" s="93">
        <v>66.14</v>
      </c>
      <c r="H284" s="93">
        <v>26.1</v>
      </c>
      <c r="I284" s="27">
        <f>0.6*0.3</f>
        <v>0.18</v>
      </c>
      <c r="J284" s="27">
        <v>0.31</v>
      </c>
      <c r="K284" s="27" t="s">
        <v>51</v>
      </c>
      <c r="L284" s="27" t="s">
        <v>95</v>
      </c>
      <c r="M284" s="27">
        <v>2440</v>
      </c>
      <c r="N284" s="27" t="s">
        <v>1820</v>
      </c>
      <c r="O284" s="27" t="s">
        <v>63</v>
      </c>
      <c r="P284" s="27"/>
      <c r="Q284" s="27" t="s">
        <v>141</v>
      </c>
      <c r="R284" s="27" t="s">
        <v>693</v>
      </c>
      <c r="S284" s="27"/>
      <c r="T284" s="27"/>
      <c r="U284" s="27"/>
      <c r="V284" s="27"/>
      <c r="W284" s="27" t="s">
        <v>1821</v>
      </c>
      <c r="X284" s="27" t="s">
        <v>144</v>
      </c>
      <c r="Y284" s="27" t="s">
        <v>72</v>
      </c>
      <c r="Z284" s="27" t="s">
        <v>102</v>
      </c>
      <c r="AA284" s="27" t="s">
        <v>74</v>
      </c>
      <c r="AB284" s="27" t="s">
        <v>1822</v>
      </c>
      <c r="AC284" s="27">
        <v>75</v>
      </c>
      <c r="AD284" s="29" t="s">
        <v>1823</v>
      </c>
      <c r="AE284" s="29" t="s">
        <v>5355</v>
      </c>
    </row>
    <row r="285" spans="1:31" x14ac:dyDescent="0.3">
      <c r="A285" s="21" t="s">
        <v>1824</v>
      </c>
      <c r="B285" s="21" t="s">
        <v>4603</v>
      </c>
      <c r="C285" s="21" t="s">
        <v>1734</v>
      </c>
      <c r="D285" s="21" t="s">
        <v>4674</v>
      </c>
      <c r="E285" s="21"/>
      <c r="F285" s="27" t="s">
        <v>38</v>
      </c>
      <c r="G285" s="93">
        <v>62.34</v>
      </c>
      <c r="H285" s="93">
        <v>27.36</v>
      </c>
      <c r="I285" s="27">
        <f>1.3*0.2</f>
        <v>0.26</v>
      </c>
      <c r="J285" s="27" t="s">
        <v>1825</v>
      </c>
      <c r="K285" s="27" t="s">
        <v>51</v>
      </c>
      <c r="L285" s="27" t="s">
        <v>95</v>
      </c>
      <c r="M285" s="27" t="s">
        <v>1826</v>
      </c>
      <c r="N285" s="27" t="s">
        <v>1827</v>
      </c>
      <c r="O285" s="27" t="s">
        <v>96</v>
      </c>
      <c r="P285" s="27"/>
      <c r="Q285" s="27" t="s">
        <v>345</v>
      </c>
      <c r="R285" s="27" t="s">
        <v>693</v>
      </c>
      <c r="S285" s="27"/>
      <c r="T285" s="27"/>
      <c r="U285" s="27"/>
      <c r="V285" s="27"/>
      <c r="W285" s="27" t="s">
        <v>1824</v>
      </c>
      <c r="X285" s="27" t="s">
        <v>71</v>
      </c>
      <c r="Y285" s="27" t="s">
        <v>223</v>
      </c>
      <c r="Z285" s="27" t="s">
        <v>73</v>
      </c>
      <c r="AA285" s="27" t="s">
        <v>74</v>
      </c>
      <c r="AB285" s="27" t="s">
        <v>1828</v>
      </c>
      <c r="AC285" s="27">
        <v>13.2</v>
      </c>
      <c r="AD285" s="29" t="s">
        <v>1829</v>
      </c>
      <c r="AE285" s="29" t="s">
        <v>6034</v>
      </c>
    </row>
    <row r="286" spans="1:31" x14ac:dyDescent="0.25">
      <c r="A286" s="30" t="s">
        <v>1830</v>
      </c>
      <c r="B286" s="20" t="s">
        <v>4603</v>
      </c>
      <c r="C286" s="30" t="s">
        <v>1734</v>
      </c>
      <c r="D286" s="30" t="s">
        <v>1735</v>
      </c>
      <c r="E286" s="21" t="s">
        <v>4675</v>
      </c>
      <c r="F286" s="27" t="s">
        <v>79</v>
      </c>
      <c r="G286" s="92">
        <v>63.38</v>
      </c>
      <c r="H286" s="92">
        <v>29.3</v>
      </c>
      <c r="I286" s="31">
        <v>0.2</v>
      </c>
      <c r="J286" s="31">
        <v>0.12</v>
      </c>
      <c r="K286" s="31" t="s">
        <v>996</v>
      </c>
      <c r="L286" s="27" t="s">
        <v>95</v>
      </c>
      <c r="M286" s="31" t="s">
        <v>1831</v>
      </c>
      <c r="N286" s="27" t="s">
        <v>1832</v>
      </c>
      <c r="O286" s="27" t="s">
        <v>935</v>
      </c>
      <c r="P286" s="27"/>
      <c r="Q286" s="27"/>
      <c r="R286" s="27"/>
      <c r="S286" s="27" t="s">
        <v>1647</v>
      </c>
      <c r="T286" s="27" t="s">
        <v>1833</v>
      </c>
      <c r="U286" s="27"/>
      <c r="V286" s="27" t="s">
        <v>1834</v>
      </c>
      <c r="W286" s="27" t="s">
        <v>70</v>
      </c>
      <c r="X286" s="27" t="s">
        <v>71</v>
      </c>
      <c r="Y286" s="27" t="s">
        <v>72</v>
      </c>
      <c r="Z286" s="27" t="s">
        <v>102</v>
      </c>
      <c r="AA286" s="27" t="s">
        <v>74</v>
      </c>
      <c r="AB286" s="27" t="s">
        <v>1835</v>
      </c>
      <c r="AC286" s="27"/>
      <c r="AD286" s="29"/>
      <c r="AE286" s="29" t="s">
        <v>1836</v>
      </c>
    </row>
    <row r="287" spans="1:31" x14ac:dyDescent="0.3">
      <c r="A287" s="21" t="s">
        <v>1837</v>
      </c>
      <c r="B287" s="21" t="s">
        <v>4603</v>
      </c>
      <c r="C287" s="21" t="s">
        <v>1734</v>
      </c>
      <c r="D287" s="21" t="s">
        <v>4674</v>
      </c>
      <c r="E287" s="21"/>
      <c r="F287" s="27" t="s">
        <v>38</v>
      </c>
      <c r="G287" s="93">
        <v>63.22</v>
      </c>
      <c r="H287" s="93">
        <v>27.23</v>
      </c>
      <c r="I287" s="27">
        <v>44</v>
      </c>
      <c r="J287" s="27"/>
      <c r="K287" s="27" t="s">
        <v>185</v>
      </c>
      <c r="L287" s="27" t="s">
        <v>95</v>
      </c>
      <c r="M287" s="27" t="s">
        <v>1838</v>
      </c>
      <c r="N287" s="27" t="s">
        <v>1839</v>
      </c>
      <c r="O287" s="27" t="s">
        <v>1840</v>
      </c>
      <c r="P287" s="27" t="s">
        <v>85</v>
      </c>
      <c r="Q287" s="27" t="s">
        <v>276</v>
      </c>
      <c r="R287" s="27"/>
      <c r="S287" s="27"/>
      <c r="T287" s="27"/>
      <c r="U287" s="27"/>
      <c r="V287" s="27"/>
      <c r="W287" s="27"/>
      <c r="X287" s="27"/>
      <c r="Y287" s="27"/>
      <c r="Z287" s="27"/>
      <c r="AA287" s="27"/>
      <c r="AB287" s="27"/>
      <c r="AC287" s="27"/>
      <c r="AD287" s="29"/>
      <c r="AE287" s="29" t="s">
        <v>1841</v>
      </c>
    </row>
    <row r="288" spans="1:31" ht="12.6" customHeight="1" x14ac:dyDescent="0.3">
      <c r="A288" s="21" t="s">
        <v>1842</v>
      </c>
      <c r="B288" s="21" t="s">
        <v>4603</v>
      </c>
      <c r="C288" s="21" t="s">
        <v>1734</v>
      </c>
      <c r="D288" s="21" t="s">
        <v>4674</v>
      </c>
      <c r="E288" s="21"/>
      <c r="F288" s="27" t="s">
        <v>38</v>
      </c>
      <c r="G288" s="93">
        <v>62.25</v>
      </c>
      <c r="H288" s="93">
        <v>28.46</v>
      </c>
      <c r="I288" s="27">
        <v>0.2</v>
      </c>
      <c r="J288" s="27">
        <v>0.8</v>
      </c>
      <c r="K288" s="27" t="s">
        <v>745</v>
      </c>
      <c r="L288" s="27" t="s">
        <v>95</v>
      </c>
      <c r="M288" s="27" t="s">
        <v>1843</v>
      </c>
      <c r="N288" s="27" t="s">
        <v>1844</v>
      </c>
      <c r="O288" s="27" t="s">
        <v>84</v>
      </c>
      <c r="P288" s="27"/>
      <c r="Q288" s="27"/>
      <c r="R288" s="27"/>
      <c r="S288" s="27"/>
      <c r="T288" s="27"/>
      <c r="U288" s="27"/>
      <c r="V288" s="27"/>
      <c r="W288" s="27" t="s">
        <v>1845</v>
      </c>
      <c r="X288" s="27" t="s">
        <v>71</v>
      </c>
      <c r="Y288" s="27" t="s">
        <v>223</v>
      </c>
      <c r="Z288" s="27" t="s">
        <v>73</v>
      </c>
      <c r="AA288" s="27" t="s">
        <v>74</v>
      </c>
      <c r="AB288" s="27" t="s">
        <v>293</v>
      </c>
      <c r="AC288" s="27">
        <v>7.9</v>
      </c>
      <c r="AD288" s="29" t="s">
        <v>1846</v>
      </c>
      <c r="AE288" s="29" t="s">
        <v>6041</v>
      </c>
    </row>
    <row r="289" spans="1:31" x14ac:dyDescent="0.3">
      <c r="A289" s="30" t="s">
        <v>1847</v>
      </c>
      <c r="B289" s="30" t="s">
        <v>6103</v>
      </c>
      <c r="C289" s="30" t="s">
        <v>1734</v>
      </c>
      <c r="D289" s="21" t="s">
        <v>4674</v>
      </c>
      <c r="E289" s="21"/>
      <c r="F289" s="27" t="s">
        <v>38</v>
      </c>
      <c r="G289" s="92">
        <v>61.67</v>
      </c>
      <c r="H289" s="92">
        <v>27.83</v>
      </c>
      <c r="I289" s="31">
        <f>0.5</f>
        <v>0.5</v>
      </c>
      <c r="J289" s="31"/>
      <c r="K289" s="31" t="s">
        <v>51</v>
      </c>
      <c r="L289" s="31" t="s">
        <v>40</v>
      </c>
      <c r="M289" s="31" t="s">
        <v>1747</v>
      </c>
      <c r="N289" s="27" t="s">
        <v>1184</v>
      </c>
      <c r="O289" s="27" t="s">
        <v>84</v>
      </c>
      <c r="P289" s="27"/>
      <c r="Q289" s="27" t="s">
        <v>45</v>
      </c>
      <c r="R289" s="27"/>
      <c r="S289" s="27" t="s">
        <v>1848</v>
      </c>
      <c r="T289" s="27"/>
      <c r="U289" s="27"/>
      <c r="V289" s="27"/>
      <c r="W289" s="27"/>
      <c r="X289" s="27"/>
      <c r="Y289" s="27"/>
      <c r="Z289" s="27"/>
      <c r="AA289" s="27"/>
      <c r="AB289" s="27"/>
      <c r="AC289" s="27"/>
      <c r="AD289" s="29"/>
      <c r="AE289" s="29" t="s">
        <v>1751</v>
      </c>
    </row>
    <row r="290" spans="1:31" x14ac:dyDescent="0.3">
      <c r="A290" s="30" t="s">
        <v>1849</v>
      </c>
      <c r="B290" s="30" t="s">
        <v>6103</v>
      </c>
      <c r="C290" s="30" t="s">
        <v>1734</v>
      </c>
      <c r="D290" s="21" t="s">
        <v>4674</v>
      </c>
      <c r="E290" s="21"/>
      <c r="F290" s="27" t="s">
        <v>38</v>
      </c>
      <c r="G290" s="92">
        <v>62.7</v>
      </c>
      <c r="H290" s="92">
        <v>24.14</v>
      </c>
      <c r="I290" s="31">
        <v>6</v>
      </c>
      <c r="J290" s="31"/>
      <c r="K290" s="31" t="s">
        <v>817</v>
      </c>
      <c r="L290" s="31" t="s">
        <v>40</v>
      </c>
      <c r="M290" s="31" t="s">
        <v>1747</v>
      </c>
      <c r="N290" s="27" t="s">
        <v>1850</v>
      </c>
      <c r="O290" s="27" t="s">
        <v>63</v>
      </c>
      <c r="P290" s="27"/>
      <c r="Q290" s="27" t="s">
        <v>45</v>
      </c>
      <c r="R290" s="39"/>
      <c r="S290" s="27" t="s">
        <v>1392</v>
      </c>
      <c r="T290" s="27"/>
      <c r="U290" s="27"/>
      <c r="V290" s="27"/>
      <c r="W290" s="27"/>
      <c r="X290" s="27"/>
      <c r="Y290" s="27"/>
      <c r="Z290" s="27"/>
      <c r="AA290" s="27"/>
      <c r="AB290" s="27"/>
      <c r="AC290" s="27"/>
      <c r="AD290" s="29"/>
      <c r="AE290" s="29" t="s">
        <v>1751</v>
      </c>
    </row>
    <row r="291" spans="1:31" x14ac:dyDescent="0.3">
      <c r="A291" s="30" t="s">
        <v>1851</v>
      </c>
      <c r="B291" s="30" t="s">
        <v>4603</v>
      </c>
      <c r="C291" s="30" t="s">
        <v>1734</v>
      </c>
      <c r="D291" s="21" t="s">
        <v>4674</v>
      </c>
      <c r="E291" s="21"/>
      <c r="F291" s="27" t="s">
        <v>38</v>
      </c>
      <c r="G291" s="92">
        <v>62.66</v>
      </c>
      <c r="H291" s="92">
        <v>24.12</v>
      </c>
      <c r="I291" s="31">
        <v>0.03</v>
      </c>
      <c r="J291" s="31"/>
      <c r="K291" s="31" t="s">
        <v>51</v>
      </c>
      <c r="L291" s="31" t="s">
        <v>40</v>
      </c>
      <c r="M291" s="31" t="s">
        <v>1747</v>
      </c>
      <c r="N291" s="27" t="s">
        <v>1852</v>
      </c>
      <c r="O291" s="27" t="s">
        <v>84</v>
      </c>
      <c r="P291" s="27"/>
      <c r="Q291" s="27" t="s">
        <v>45</v>
      </c>
      <c r="R291" s="39"/>
      <c r="S291" s="27" t="s">
        <v>1853</v>
      </c>
      <c r="T291" s="27"/>
      <c r="U291" s="27"/>
      <c r="V291" s="27"/>
      <c r="W291" s="27" t="s">
        <v>70</v>
      </c>
      <c r="X291" s="27" t="s">
        <v>71</v>
      </c>
      <c r="Y291" s="27" t="s">
        <v>72</v>
      </c>
      <c r="Z291" s="27" t="s">
        <v>73</v>
      </c>
      <c r="AA291" s="27" t="s">
        <v>74</v>
      </c>
      <c r="AB291" s="27" t="s">
        <v>1854</v>
      </c>
      <c r="AC291" s="27">
        <v>0.03</v>
      </c>
      <c r="AD291" s="29" t="s">
        <v>1855</v>
      </c>
      <c r="AE291" s="29" t="s">
        <v>1751</v>
      </c>
    </row>
    <row r="292" spans="1:31" ht="13.8" x14ac:dyDescent="0.25">
      <c r="A292" s="21" t="s">
        <v>1856</v>
      </c>
      <c r="B292" s="20" t="s">
        <v>4603</v>
      </c>
      <c r="C292" s="21" t="s">
        <v>1734</v>
      </c>
      <c r="D292" s="21" t="s">
        <v>1735</v>
      </c>
      <c r="E292" s="21" t="s">
        <v>1736</v>
      </c>
      <c r="F292" s="27" t="s">
        <v>79</v>
      </c>
      <c r="G292" s="93">
        <v>66.16</v>
      </c>
      <c r="H292" s="93">
        <v>26.65</v>
      </c>
      <c r="I292" s="27">
        <f>13*1.8</f>
        <v>23.400000000000002</v>
      </c>
      <c r="J292" s="27">
        <v>0.8</v>
      </c>
      <c r="K292" s="27" t="s">
        <v>127</v>
      </c>
      <c r="L292" s="27" t="s">
        <v>95</v>
      </c>
      <c r="M292" s="27">
        <v>2440</v>
      </c>
      <c r="N292" s="27" t="s">
        <v>1857</v>
      </c>
      <c r="O292" s="27" t="s">
        <v>63</v>
      </c>
      <c r="P292" s="27"/>
      <c r="Q292" s="27" t="s">
        <v>141</v>
      </c>
      <c r="R292" s="27" t="s">
        <v>693</v>
      </c>
      <c r="S292" s="27"/>
      <c r="T292" s="27"/>
      <c r="U292" s="27"/>
      <c r="V292" s="27"/>
      <c r="W292" s="27" t="s">
        <v>1858</v>
      </c>
      <c r="X292" s="27" t="s">
        <v>144</v>
      </c>
      <c r="Y292" s="27" t="s">
        <v>72</v>
      </c>
      <c r="Z292" s="27" t="s">
        <v>258</v>
      </c>
      <c r="AA292" s="27" t="s">
        <v>74</v>
      </c>
      <c r="AB292" s="27" t="s">
        <v>1859</v>
      </c>
      <c r="AC292" s="27"/>
      <c r="AD292" s="29" t="s">
        <v>1860</v>
      </c>
      <c r="AE292" s="29" t="s">
        <v>6039</v>
      </c>
    </row>
    <row r="293" spans="1:31" ht="12.75" customHeight="1" x14ac:dyDescent="0.3">
      <c r="A293" s="30" t="s">
        <v>1861</v>
      </c>
      <c r="B293" s="30" t="s">
        <v>6103</v>
      </c>
      <c r="C293" s="30" t="s">
        <v>1734</v>
      </c>
      <c r="D293" s="21" t="s">
        <v>4674</v>
      </c>
      <c r="E293" s="21"/>
      <c r="F293" s="27" t="s">
        <v>38</v>
      </c>
      <c r="G293" s="92">
        <v>61.48</v>
      </c>
      <c r="H293" s="92">
        <v>28.41</v>
      </c>
      <c r="I293" s="31">
        <v>1</v>
      </c>
      <c r="J293" s="31">
        <v>0.3</v>
      </c>
      <c r="K293" s="31" t="s">
        <v>51</v>
      </c>
      <c r="L293" s="31" t="s">
        <v>40</v>
      </c>
      <c r="M293" s="31" t="s">
        <v>1747</v>
      </c>
      <c r="N293" s="27" t="s">
        <v>1862</v>
      </c>
      <c r="O293" s="27" t="s">
        <v>84</v>
      </c>
      <c r="P293" s="27"/>
      <c r="Q293" s="27" t="s">
        <v>45</v>
      </c>
      <c r="R293" s="27"/>
      <c r="S293" s="27" t="s">
        <v>1863</v>
      </c>
      <c r="T293" s="27"/>
      <c r="U293" s="27"/>
      <c r="V293" s="27"/>
      <c r="W293" s="27" t="s">
        <v>70</v>
      </c>
      <c r="X293" s="27" t="s">
        <v>71</v>
      </c>
      <c r="Y293" s="27" t="s">
        <v>72</v>
      </c>
      <c r="Z293" s="27" t="s">
        <v>102</v>
      </c>
      <c r="AA293" s="27" t="s">
        <v>74</v>
      </c>
      <c r="AB293" s="27" t="s">
        <v>1864</v>
      </c>
      <c r="AC293" s="27">
        <v>3.2</v>
      </c>
      <c r="AD293" s="29" t="s">
        <v>1865</v>
      </c>
      <c r="AE293" s="29" t="s">
        <v>1751</v>
      </c>
    </row>
    <row r="294" spans="1:31" ht="12.75" customHeight="1" x14ac:dyDescent="0.3">
      <c r="A294" s="21" t="s">
        <v>1866</v>
      </c>
      <c r="B294" s="21" t="s">
        <v>4603</v>
      </c>
      <c r="C294" s="21" t="s">
        <v>1734</v>
      </c>
      <c r="D294" s="21" t="s">
        <v>4702</v>
      </c>
      <c r="E294" s="21" t="s">
        <v>4707</v>
      </c>
      <c r="F294" s="27" t="s">
        <v>38</v>
      </c>
      <c r="G294" s="93">
        <v>64.7</v>
      </c>
      <c r="H294" s="93">
        <v>27.5</v>
      </c>
      <c r="I294" s="27">
        <v>20</v>
      </c>
      <c r="J294" s="27">
        <v>0.8</v>
      </c>
      <c r="K294" s="27" t="s">
        <v>94</v>
      </c>
      <c r="L294" s="27" t="s">
        <v>95</v>
      </c>
      <c r="M294" s="27" t="s">
        <v>4701</v>
      </c>
      <c r="N294" s="27" t="s">
        <v>1867</v>
      </c>
      <c r="O294" s="27" t="s">
        <v>63</v>
      </c>
      <c r="P294" s="27"/>
      <c r="Q294" s="27" t="s">
        <v>45</v>
      </c>
      <c r="R294" s="27"/>
      <c r="S294" s="27"/>
      <c r="T294" s="27"/>
      <c r="U294" s="27"/>
      <c r="V294" s="27" t="s">
        <v>1868</v>
      </c>
      <c r="W294" s="27" t="s">
        <v>1869</v>
      </c>
      <c r="X294" s="27" t="s">
        <v>236</v>
      </c>
      <c r="Y294" s="27" t="s">
        <v>764</v>
      </c>
      <c r="Z294" s="27" t="s">
        <v>146</v>
      </c>
      <c r="AA294" s="27" t="s">
        <v>74</v>
      </c>
      <c r="AB294" s="27" t="s">
        <v>1870</v>
      </c>
      <c r="AC294" s="27">
        <v>31</v>
      </c>
      <c r="AD294" s="29" t="s">
        <v>1871</v>
      </c>
      <c r="AE294" s="29" t="s">
        <v>6040</v>
      </c>
    </row>
    <row r="295" spans="1:31" ht="12.75" customHeight="1" x14ac:dyDescent="0.25">
      <c r="A295" s="20" t="s">
        <v>1872</v>
      </c>
      <c r="B295" s="20" t="s">
        <v>4603</v>
      </c>
      <c r="C295" s="20" t="s">
        <v>1734</v>
      </c>
      <c r="D295" s="21" t="s">
        <v>1735</v>
      </c>
      <c r="E295" s="21" t="s">
        <v>1736</v>
      </c>
      <c r="F295" s="27" t="s">
        <v>79</v>
      </c>
      <c r="G295" s="93">
        <v>65.989999999999995</v>
      </c>
      <c r="H295" s="93">
        <v>25</v>
      </c>
      <c r="I295" s="27">
        <v>50</v>
      </c>
      <c r="J295" s="27">
        <v>2.4</v>
      </c>
      <c r="K295" s="27" t="s">
        <v>253</v>
      </c>
      <c r="L295" s="27" t="s">
        <v>95</v>
      </c>
      <c r="M295" s="27" t="s">
        <v>1873</v>
      </c>
      <c r="N295" s="27" t="s">
        <v>1874</v>
      </c>
      <c r="O295" s="27" t="s">
        <v>96</v>
      </c>
      <c r="P295" s="27"/>
      <c r="Q295" s="27" t="s">
        <v>345</v>
      </c>
      <c r="R295" s="27" t="s">
        <v>1777</v>
      </c>
      <c r="S295" s="27"/>
      <c r="T295" s="27" t="s">
        <v>1212</v>
      </c>
      <c r="U295" s="27"/>
      <c r="V295" s="27" t="s">
        <v>1875</v>
      </c>
      <c r="W295" s="27" t="s">
        <v>1876</v>
      </c>
      <c r="X295" s="27" t="s">
        <v>144</v>
      </c>
      <c r="Y295" s="27" t="s">
        <v>1877</v>
      </c>
      <c r="Z295" s="27" t="s">
        <v>146</v>
      </c>
      <c r="AA295" s="27" t="s">
        <v>74</v>
      </c>
      <c r="AB295" s="27" t="s">
        <v>1270</v>
      </c>
      <c r="AC295" s="27"/>
      <c r="AD295" s="29" t="s">
        <v>1878</v>
      </c>
      <c r="AE295" s="29" t="s">
        <v>6035</v>
      </c>
    </row>
    <row r="296" spans="1:31" x14ac:dyDescent="0.25">
      <c r="A296" s="20"/>
      <c r="B296" s="20"/>
      <c r="C296" s="20"/>
      <c r="D296" s="21"/>
      <c r="E296" s="21"/>
      <c r="F296" s="27"/>
      <c r="G296" s="93"/>
      <c r="H296" s="93"/>
      <c r="I296" s="27"/>
      <c r="J296" s="27"/>
      <c r="K296" s="27"/>
      <c r="L296" s="27"/>
      <c r="M296" s="27"/>
      <c r="N296" s="27"/>
      <c r="O296" s="27"/>
      <c r="P296" s="27"/>
      <c r="Q296" s="27"/>
      <c r="R296" s="37"/>
      <c r="S296" s="27"/>
      <c r="T296" s="27"/>
      <c r="U296" s="27"/>
      <c r="V296" s="27"/>
      <c r="W296" s="27" t="s">
        <v>1879</v>
      </c>
      <c r="X296" s="27" t="s">
        <v>144</v>
      </c>
      <c r="Y296" s="27" t="s">
        <v>1877</v>
      </c>
      <c r="Z296" s="27" t="s">
        <v>258</v>
      </c>
      <c r="AA296" s="27" t="s">
        <v>74</v>
      </c>
      <c r="AB296" s="27" t="s">
        <v>1270</v>
      </c>
      <c r="AC296" s="27"/>
      <c r="AD296" s="29" t="s">
        <v>1878</v>
      </c>
      <c r="AE296" s="29"/>
    </row>
    <row r="297" spans="1:31" x14ac:dyDescent="0.25">
      <c r="A297" s="20"/>
      <c r="B297" s="20"/>
      <c r="C297" s="20"/>
      <c r="D297" s="21"/>
      <c r="E297" s="21"/>
      <c r="F297" s="27"/>
      <c r="G297" s="93"/>
      <c r="H297" s="93"/>
      <c r="I297" s="27"/>
      <c r="J297" s="27"/>
      <c r="K297" s="27"/>
      <c r="L297" s="27"/>
      <c r="M297" s="27"/>
      <c r="N297" s="27"/>
      <c r="O297" s="27"/>
      <c r="P297" s="27"/>
      <c r="Q297" s="27"/>
      <c r="R297" s="37"/>
      <c r="S297" s="27"/>
      <c r="T297" s="27"/>
      <c r="U297" s="27"/>
      <c r="V297" s="27"/>
      <c r="W297" s="27" t="s">
        <v>1880</v>
      </c>
      <c r="X297" s="27" t="s">
        <v>144</v>
      </c>
      <c r="Y297" s="27" t="s">
        <v>1877</v>
      </c>
      <c r="Z297" s="27" t="s">
        <v>102</v>
      </c>
      <c r="AA297" s="27" t="s">
        <v>74</v>
      </c>
      <c r="AB297" s="27" t="s">
        <v>1881</v>
      </c>
      <c r="AC297" s="27"/>
      <c r="AD297" s="29" t="s">
        <v>1878</v>
      </c>
      <c r="AE297" s="29"/>
    </row>
    <row r="298" spans="1:31" ht="13.8" x14ac:dyDescent="0.3">
      <c r="A298" s="21" t="s">
        <v>1882</v>
      </c>
      <c r="B298" s="21" t="s">
        <v>4603</v>
      </c>
      <c r="C298" s="21" t="s">
        <v>1734</v>
      </c>
      <c r="D298" s="98" t="s">
        <v>4676</v>
      </c>
      <c r="E298" s="21"/>
      <c r="F298" s="27" t="s">
        <v>38</v>
      </c>
      <c r="G298" s="93">
        <v>62.7</v>
      </c>
      <c r="H298" s="93">
        <v>22.22</v>
      </c>
      <c r="I298" s="27">
        <f>10*15</f>
        <v>150</v>
      </c>
      <c r="J298" s="27"/>
      <c r="K298" s="27" t="s">
        <v>98</v>
      </c>
      <c r="L298" s="27" t="s">
        <v>95</v>
      </c>
      <c r="M298" s="27" t="s">
        <v>4699</v>
      </c>
      <c r="N298" s="27" t="s">
        <v>1883</v>
      </c>
      <c r="O298" s="27" t="s">
        <v>2526</v>
      </c>
      <c r="P298" s="27"/>
      <c r="Q298" s="27" t="s">
        <v>45</v>
      </c>
      <c r="R298" s="27" t="s">
        <v>616</v>
      </c>
      <c r="S298" s="27"/>
      <c r="T298" s="27"/>
      <c r="U298" s="27"/>
      <c r="V298" s="27"/>
      <c r="W298" s="27" t="s">
        <v>70</v>
      </c>
      <c r="X298" s="27" t="s">
        <v>236</v>
      </c>
      <c r="Y298" s="27" t="s">
        <v>764</v>
      </c>
      <c r="Z298" s="27" t="s">
        <v>73</v>
      </c>
      <c r="AA298" s="27" t="s">
        <v>74</v>
      </c>
      <c r="AB298" s="27" t="s">
        <v>4700</v>
      </c>
      <c r="AC298" s="27"/>
      <c r="AD298" s="29"/>
      <c r="AE298" s="29" t="s">
        <v>6036</v>
      </c>
    </row>
    <row r="299" spans="1:31" x14ac:dyDescent="0.25">
      <c r="A299" s="21" t="s">
        <v>1884</v>
      </c>
      <c r="B299" s="20" t="s">
        <v>4603</v>
      </c>
      <c r="C299" s="21" t="s">
        <v>1734</v>
      </c>
      <c r="D299" s="21" t="s">
        <v>1785</v>
      </c>
      <c r="E299" s="21" t="s">
        <v>1736</v>
      </c>
      <c r="F299" s="27" t="s">
        <v>79</v>
      </c>
      <c r="G299" s="93">
        <v>67.37</v>
      </c>
      <c r="H299" s="93">
        <v>29.48</v>
      </c>
      <c r="I299" s="31">
        <v>0.3</v>
      </c>
      <c r="J299" s="27"/>
      <c r="K299" s="27" t="s">
        <v>127</v>
      </c>
      <c r="L299" s="27" t="s">
        <v>388</v>
      </c>
      <c r="M299" s="27" t="s">
        <v>1885</v>
      </c>
      <c r="N299" s="27" t="s">
        <v>274</v>
      </c>
      <c r="O299" s="27" t="s">
        <v>1886</v>
      </c>
      <c r="P299" s="27"/>
      <c r="Q299" s="27"/>
      <c r="R299" s="27"/>
      <c r="S299" s="27"/>
      <c r="T299" s="27"/>
      <c r="U299" s="27"/>
      <c r="V299" s="27"/>
      <c r="W299" s="27"/>
      <c r="X299" s="27"/>
      <c r="Y299" s="27"/>
      <c r="Z299" s="27"/>
      <c r="AA299" s="27"/>
      <c r="AB299" s="27"/>
      <c r="AC299" s="27"/>
      <c r="AD299" s="29"/>
      <c r="AE299" s="29" t="s">
        <v>1887</v>
      </c>
    </row>
    <row r="300" spans="1:31" x14ac:dyDescent="0.3">
      <c r="A300" s="21" t="s">
        <v>1888</v>
      </c>
      <c r="B300" s="21" t="s">
        <v>4603</v>
      </c>
      <c r="C300" s="21" t="s">
        <v>1734</v>
      </c>
      <c r="D300" s="98" t="s">
        <v>4676</v>
      </c>
      <c r="E300" s="21"/>
      <c r="F300" s="27" t="s">
        <v>38</v>
      </c>
      <c r="G300" s="93">
        <v>61.25</v>
      </c>
      <c r="H300" s="93">
        <v>24.56</v>
      </c>
      <c r="I300" s="27" t="s">
        <v>1889</v>
      </c>
      <c r="J300" s="27">
        <v>0.4</v>
      </c>
      <c r="K300" s="27" t="s">
        <v>1890</v>
      </c>
      <c r="L300" s="27" t="s">
        <v>388</v>
      </c>
      <c r="M300" s="27">
        <v>1880</v>
      </c>
      <c r="N300" s="27" t="s">
        <v>1891</v>
      </c>
      <c r="O300" s="27" t="s">
        <v>84</v>
      </c>
      <c r="P300" s="27"/>
      <c r="Q300" s="27"/>
      <c r="R300" s="27"/>
      <c r="S300" s="27"/>
      <c r="T300" s="27"/>
      <c r="U300" s="27"/>
      <c r="V300" s="27"/>
      <c r="W300" s="27"/>
      <c r="X300" s="27"/>
      <c r="Y300" s="27"/>
      <c r="Z300" s="27"/>
      <c r="AA300" s="27"/>
      <c r="AB300" s="27"/>
      <c r="AC300" s="27"/>
      <c r="AD300" s="29"/>
      <c r="AE300" s="29" t="s">
        <v>1892</v>
      </c>
    </row>
    <row r="301" spans="1:31" ht="13.8" x14ac:dyDescent="0.3">
      <c r="A301" s="21" t="s">
        <v>1893</v>
      </c>
      <c r="B301" s="30" t="s">
        <v>4603</v>
      </c>
      <c r="C301" s="30" t="s">
        <v>1734</v>
      </c>
      <c r="D301" s="21" t="s">
        <v>4674</v>
      </c>
      <c r="E301" s="21"/>
      <c r="F301" s="27" t="s">
        <v>38</v>
      </c>
      <c r="G301" s="93">
        <v>62.33</v>
      </c>
      <c r="H301" s="93">
        <v>27.38</v>
      </c>
      <c r="I301" s="27">
        <f>0.5*1</f>
        <v>0.5</v>
      </c>
      <c r="J301" s="27" t="s">
        <v>1894</v>
      </c>
      <c r="K301" s="27" t="s">
        <v>253</v>
      </c>
      <c r="L301" s="27" t="s">
        <v>40</v>
      </c>
      <c r="M301" s="27">
        <v>1883</v>
      </c>
      <c r="N301" s="27" t="s">
        <v>751</v>
      </c>
      <c r="O301" s="27" t="s">
        <v>96</v>
      </c>
      <c r="P301" s="27"/>
      <c r="Q301" s="27" t="s">
        <v>345</v>
      </c>
      <c r="R301" s="27" t="s">
        <v>693</v>
      </c>
      <c r="S301" s="27" t="s">
        <v>1391</v>
      </c>
      <c r="T301" s="27"/>
      <c r="U301" s="27"/>
      <c r="V301" s="27"/>
      <c r="W301" s="27" t="s">
        <v>1893</v>
      </c>
      <c r="X301" s="27" t="s">
        <v>71</v>
      </c>
      <c r="Y301" s="27" t="s">
        <v>237</v>
      </c>
      <c r="Z301" s="27" t="s">
        <v>102</v>
      </c>
      <c r="AA301" s="27" t="s">
        <v>74</v>
      </c>
      <c r="AB301" s="27" t="s">
        <v>1425</v>
      </c>
      <c r="AC301" s="27">
        <v>1.54</v>
      </c>
      <c r="AD301" s="29" t="s">
        <v>1895</v>
      </c>
      <c r="AE301" s="29" t="s">
        <v>1896</v>
      </c>
    </row>
    <row r="302" spans="1:31" x14ac:dyDescent="0.3">
      <c r="A302" s="30" t="s">
        <v>1897</v>
      </c>
      <c r="B302" s="30" t="s">
        <v>6103</v>
      </c>
      <c r="C302" s="30" t="s">
        <v>1734</v>
      </c>
      <c r="D302" s="21" t="s">
        <v>4674</v>
      </c>
      <c r="E302" s="30"/>
      <c r="F302" s="27" t="s">
        <v>38</v>
      </c>
      <c r="G302" s="93">
        <v>62.33</v>
      </c>
      <c r="H302" s="93">
        <v>27.39</v>
      </c>
      <c r="I302" s="31">
        <v>0.02</v>
      </c>
      <c r="J302" s="31" t="s">
        <v>1898</v>
      </c>
      <c r="K302" s="27" t="s">
        <v>51</v>
      </c>
      <c r="L302" s="27" t="s">
        <v>40</v>
      </c>
      <c r="M302" s="27">
        <v>1883</v>
      </c>
      <c r="N302" s="27" t="s">
        <v>1899</v>
      </c>
      <c r="O302" s="27" t="s">
        <v>84</v>
      </c>
      <c r="P302" s="27"/>
      <c r="Q302" s="27" t="s">
        <v>345</v>
      </c>
      <c r="R302" s="37">
        <v>0.08</v>
      </c>
      <c r="S302" s="27" t="s">
        <v>1900</v>
      </c>
      <c r="T302" s="27"/>
      <c r="U302" s="27"/>
      <c r="V302" s="27"/>
      <c r="W302" s="31" t="s">
        <v>1897</v>
      </c>
      <c r="X302" s="27" t="s">
        <v>71</v>
      </c>
      <c r="Y302" s="27" t="s">
        <v>1062</v>
      </c>
      <c r="Z302" s="27" t="s">
        <v>73</v>
      </c>
      <c r="AA302" s="27" t="s">
        <v>74</v>
      </c>
      <c r="AB302" s="27" t="s">
        <v>1901</v>
      </c>
      <c r="AC302" s="27">
        <v>0.28999999999999998</v>
      </c>
      <c r="AD302" s="29" t="s">
        <v>1902</v>
      </c>
      <c r="AE302" s="29" t="s">
        <v>1903</v>
      </c>
    </row>
    <row r="303" spans="1:31" ht="11.4" customHeight="1" x14ac:dyDescent="0.3">
      <c r="A303" s="21" t="s">
        <v>1904</v>
      </c>
      <c r="B303" s="30" t="s">
        <v>6103</v>
      </c>
      <c r="C303" s="21" t="s">
        <v>1734</v>
      </c>
      <c r="D303" s="21" t="s">
        <v>1735</v>
      </c>
      <c r="E303" s="21"/>
      <c r="F303" s="27" t="s">
        <v>38</v>
      </c>
      <c r="G303" s="93">
        <v>66.27</v>
      </c>
      <c r="H303" s="93">
        <v>26.16</v>
      </c>
      <c r="I303" s="27">
        <f>2.5*1.5</f>
        <v>3.75</v>
      </c>
      <c r="J303" s="27" t="s">
        <v>1905</v>
      </c>
      <c r="K303" s="27" t="s">
        <v>94</v>
      </c>
      <c r="L303" s="27"/>
      <c r="M303" s="27"/>
      <c r="N303" s="27" t="s">
        <v>1906</v>
      </c>
      <c r="O303" s="27" t="s">
        <v>935</v>
      </c>
      <c r="P303" s="27"/>
      <c r="Q303" s="27" t="s">
        <v>345</v>
      </c>
      <c r="R303" s="27"/>
      <c r="S303" s="27"/>
      <c r="T303" s="27"/>
      <c r="U303" s="27"/>
      <c r="V303" s="27"/>
      <c r="W303" s="27" t="s">
        <v>70</v>
      </c>
      <c r="X303" s="27" t="s">
        <v>144</v>
      </c>
      <c r="Y303" s="27" t="s">
        <v>72</v>
      </c>
      <c r="Z303" s="27" t="s">
        <v>73</v>
      </c>
      <c r="AA303" s="27" t="s">
        <v>74</v>
      </c>
      <c r="AB303" s="27" t="s">
        <v>111</v>
      </c>
      <c r="AC303" s="27"/>
      <c r="AD303" s="29" t="s">
        <v>1907</v>
      </c>
      <c r="AE303" s="29" t="s">
        <v>1908</v>
      </c>
    </row>
    <row r="304" spans="1:31" x14ac:dyDescent="0.25">
      <c r="A304" s="21" t="s">
        <v>1909</v>
      </c>
      <c r="B304" s="20" t="s">
        <v>4603</v>
      </c>
      <c r="C304" s="21" t="s">
        <v>1734</v>
      </c>
      <c r="D304" s="21" t="s">
        <v>1735</v>
      </c>
      <c r="E304" s="21" t="s">
        <v>1736</v>
      </c>
      <c r="F304" s="27" t="s">
        <v>79</v>
      </c>
      <c r="G304" s="93">
        <v>66.14</v>
      </c>
      <c r="H304" s="93">
        <v>26.1</v>
      </c>
      <c r="I304" s="27">
        <f>7*5</f>
        <v>35</v>
      </c>
      <c r="J304" s="27">
        <v>0.5</v>
      </c>
      <c r="K304" s="27" t="s">
        <v>1910</v>
      </c>
      <c r="L304" s="27" t="s">
        <v>95</v>
      </c>
      <c r="M304" s="27">
        <v>2440</v>
      </c>
      <c r="N304" s="27" t="s">
        <v>1911</v>
      </c>
      <c r="O304" s="27" t="s">
        <v>63</v>
      </c>
      <c r="P304" s="27"/>
      <c r="Q304" s="27" t="s">
        <v>141</v>
      </c>
      <c r="R304" s="27" t="s">
        <v>693</v>
      </c>
      <c r="S304" s="27"/>
      <c r="T304" s="27"/>
      <c r="U304" s="27"/>
      <c r="V304" s="27"/>
      <c r="W304" s="27" t="s">
        <v>1912</v>
      </c>
      <c r="X304" s="27" t="s">
        <v>144</v>
      </c>
      <c r="Y304" s="27" t="s">
        <v>223</v>
      </c>
      <c r="Z304" s="27" t="s">
        <v>102</v>
      </c>
      <c r="AA304" s="27" t="s">
        <v>74</v>
      </c>
      <c r="AB304" s="27" t="s">
        <v>1822</v>
      </c>
      <c r="AC304" s="27">
        <v>187</v>
      </c>
      <c r="AD304" s="29" t="s">
        <v>1913</v>
      </c>
      <c r="AE304" s="29" t="s">
        <v>1914</v>
      </c>
    </row>
    <row r="305" spans="1:31" x14ac:dyDescent="0.3">
      <c r="A305" s="21"/>
      <c r="B305" s="21"/>
      <c r="C305" s="21"/>
      <c r="D305" s="21"/>
      <c r="E305" s="21"/>
      <c r="F305" s="27"/>
      <c r="G305" s="93"/>
      <c r="H305" s="93"/>
      <c r="I305" s="27"/>
      <c r="J305" s="27"/>
      <c r="K305" s="27"/>
      <c r="L305" s="27"/>
      <c r="M305" s="27"/>
      <c r="N305" s="27"/>
      <c r="O305" s="27"/>
      <c r="P305" s="27"/>
      <c r="Q305" s="27"/>
      <c r="R305" s="27"/>
      <c r="S305" s="27"/>
      <c r="T305" s="27"/>
      <c r="U305" s="27"/>
      <c r="V305" s="27"/>
      <c r="W305" s="27" t="s">
        <v>1915</v>
      </c>
      <c r="X305" s="27" t="s">
        <v>144</v>
      </c>
      <c r="Y305" s="27" t="s">
        <v>223</v>
      </c>
      <c r="Z305" s="27" t="s">
        <v>73</v>
      </c>
      <c r="AA305" s="27" t="s">
        <v>74</v>
      </c>
      <c r="AB305" s="27" t="s">
        <v>520</v>
      </c>
      <c r="AC305" s="27"/>
      <c r="AD305" s="29" t="s">
        <v>1916</v>
      </c>
      <c r="AE305" s="29"/>
    </row>
    <row r="306" spans="1:31" ht="12.75" customHeight="1" x14ac:dyDescent="0.3">
      <c r="A306" s="30" t="s">
        <v>1917</v>
      </c>
      <c r="B306" s="30" t="s">
        <v>6103</v>
      </c>
      <c r="C306" s="30" t="s">
        <v>1734</v>
      </c>
      <c r="D306" s="21" t="s">
        <v>4674</v>
      </c>
      <c r="E306" s="21"/>
      <c r="F306" s="27" t="s">
        <v>38</v>
      </c>
      <c r="G306" s="92">
        <v>65.55</v>
      </c>
      <c r="H306" s="92">
        <v>25.54</v>
      </c>
      <c r="I306" s="31">
        <v>8.0000000000000002E-3</v>
      </c>
      <c r="J306" s="31">
        <v>4.0000000000000001E-3</v>
      </c>
      <c r="K306" s="31" t="s">
        <v>51</v>
      </c>
      <c r="L306" s="31" t="s">
        <v>40</v>
      </c>
      <c r="M306" s="31" t="s">
        <v>1747</v>
      </c>
      <c r="N306" s="27" t="s">
        <v>1918</v>
      </c>
      <c r="O306" s="27" t="s">
        <v>84</v>
      </c>
      <c r="P306" s="27"/>
      <c r="Q306" s="27" t="s">
        <v>45</v>
      </c>
      <c r="R306" s="27"/>
      <c r="S306" s="27" t="s">
        <v>1919</v>
      </c>
      <c r="T306" s="27"/>
      <c r="U306" s="27"/>
      <c r="V306" s="27"/>
      <c r="W306" s="27" t="s">
        <v>70</v>
      </c>
      <c r="X306" s="27" t="s">
        <v>71</v>
      </c>
      <c r="Y306" s="27" t="s">
        <v>72</v>
      </c>
      <c r="Z306" s="27" t="s">
        <v>102</v>
      </c>
      <c r="AA306" s="27" t="s">
        <v>74</v>
      </c>
      <c r="AB306" s="27" t="s">
        <v>111</v>
      </c>
      <c r="AC306" s="27">
        <v>0.12</v>
      </c>
      <c r="AD306" s="29" t="s">
        <v>1920</v>
      </c>
      <c r="AE306" s="29" t="s">
        <v>1751</v>
      </c>
    </row>
    <row r="307" spans="1:31" ht="15.6" x14ac:dyDescent="0.25">
      <c r="A307" s="21" t="s">
        <v>1921</v>
      </c>
      <c r="B307" s="20" t="s">
        <v>4603</v>
      </c>
      <c r="C307" s="21" t="s">
        <v>1922</v>
      </c>
      <c r="D307" s="21" t="s">
        <v>1735</v>
      </c>
      <c r="E307" s="21" t="s">
        <v>1736</v>
      </c>
      <c r="F307" s="27" t="s">
        <v>79</v>
      </c>
      <c r="G307" s="93">
        <v>65.5</v>
      </c>
      <c r="H307" s="93">
        <v>24.85</v>
      </c>
      <c r="I307" s="27">
        <f>6*0.5</f>
        <v>3</v>
      </c>
      <c r="J307" s="27" t="s">
        <v>297</v>
      </c>
      <c r="K307" s="27" t="s">
        <v>51</v>
      </c>
      <c r="L307" s="27" t="s">
        <v>40</v>
      </c>
      <c r="M307" s="27">
        <v>2440</v>
      </c>
      <c r="N307" s="27" t="s">
        <v>1923</v>
      </c>
      <c r="O307" s="27" t="s">
        <v>447</v>
      </c>
      <c r="P307" s="27"/>
      <c r="Q307" s="27"/>
      <c r="R307" s="27"/>
      <c r="S307" s="27"/>
      <c r="T307" s="27"/>
      <c r="U307" s="27"/>
      <c r="V307" s="27"/>
      <c r="W307" s="27" t="s">
        <v>1924</v>
      </c>
      <c r="X307" s="27" t="s">
        <v>321</v>
      </c>
      <c r="Y307" s="27" t="s">
        <v>838</v>
      </c>
      <c r="Z307" s="27" t="s">
        <v>73</v>
      </c>
      <c r="AA307" s="27" t="s">
        <v>74</v>
      </c>
      <c r="AB307" s="27" t="s">
        <v>265</v>
      </c>
      <c r="AC307" s="27"/>
      <c r="AD307" s="29" t="s">
        <v>1925</v>
      </c>
      <c r="AE307" s="29" t="s">
        <v>1926</v>
      </c>
    </row>
    <row r="308" spans="1:31" x14ac:dyDescent="0.25">
      <c r="A308" s="21" t="s">
        <v>6042</v>
      </c>
      <c r="B308" s="20" t="s">
        <v>4603</v>
      </c>
      <c r="C308" s="21" t="s">
        <v>1734</v>
      </c>
      <c r="D308" s="21" t="s">
        <v>4673</v>
      </c>
      <c r="E308" s="21" t="s">
        <v>1736</v>
      </c>
      <c r="F308" s="27" t="s">
        <v>79</v>
      </c>
      <c r="G308" s="93">
        <v>68.61</v>
      </c>
      <c r="H308" s="93">
        <v>22.02</v>
      </c>
      <c r="I308" s="27"/>
      <c r="J308" s="27">
        <v>0.1</v>
      </c>
      <c r="K308" s="27" t="s">
        <v>1928</v>
      </c>
      <c r="L308" s="27" t="s">
        <v>388</v>
      </c>
      <c r="M308" s="27">
        <v>2460</v>
      </c>
      <c r="N308" s="27" t="s">
        <v>242</v>
      </c>
      <c r="O308" s="27" t="s">
        <v>1929</v>
      </c>
      <c r="P308" s="27"/>
      <c r="Q308" s="27"/>
      <c r="R308" s="27"/>
      <c r="S308" s="27"/>
      <c r="T308" s="27"/>
      <c r="U308" s="27"/>
      <c r="V308" s="27"/>
      <c r="W308" s="27"/>
      <c r="X308" s="27"/>
      <c r="Y308" s="27"/>
      <c r="Z308" s="27"/>
      <c r="AA308" s="27"/>
      <c r="AB308" s="27"/>
      <c r="AC308" s="27"/>
      <c r="AD308" s="29"/>
      <c r="AE308" s="29" t="s">
        <v>6043</v>
      </c>
    </row>
    <row r="309" spans="1:31" x14ac:dyDescent="0.3">
      <c r="A309" s="21" t="s">
        <v>1930</v>
      </c>
      <c r="B309" s="21" t="s">
        <v>4603</v>
      </c>
      <c r="C309" s="21" t="s">
        <v>1734</v>
      </c>
      <c r="D309" s="21" t="s">
        <v>1785</v>
      </c>
      <c r="E309" s="21" t="s">
        <v>4704</v>
      </c>
      <c r="F309" s="27" t="s">
        <v>79</v>
      </c>
      <c r="G309" s="93">
        <v>69.849999999999994</v>
      </c>
      <c r="H309" s="93">
        <v>28.21</v>
      </c>
      <c r="I309" s="27">
        <v>8</v>
      </c>
      <c r="J309" s="27"/>
      <c r="K309" s="27" t="s">
        <v>51</v>
      </c>
      <c r="L309" s="31" t="s">
        <v>4703</v>
      </c>
      <c r="M309" s="27">
        <v>1900</v>
      </c>
      <c r="N309" s="27" t="s">
        <v>1931</v>
      </c>
      <c r="O309" s="27" t="s">
        <v>1932</v>
      </c>
      <c r="P309" s="27"/>
      <c r="Q309" s="27"/>
      <c r="R309" s="27"/>
      <c r="S309" s="27"/>
      <c r="T309" s="27"/>
      <c r="U309" s="27"/>
      <c r="V309" s="27"/>
      <c r="W309" s="27"/>
      <c r="X309" s="27"/>
      <c r="Y309" s="27"/>
      <c r="Z309" s="27"/>
      <c r="AA309" s="27"/>
      <c r="AB309" s="27"/>
      <c r="AC309" s="27"/>
      <c r="AD309" s="29"/>
      <c r="AE309" s="29" t="s">
        <v>1933</v>
      </c>
    </row>
    <row r="310" spans="1:31" ht="12.75" customHeight="1" x14ac:dyDescent="0.3">
      <c r="A310" s="30" t="s">
        <v>1934</v>
      </c>
      <c r="B310" s="30" t="s">
        <v>4603</v>
      </c>
      <c r="C310" s="30" t="s">
        <v>1734</v>
      </c>
      <c r="D310" s="21" t="s">
        <v>4674</v>
      </c>
      <c r="E310" s="21"/>
      <c r="F310" s="27" t="s">
        <v>38</v>
      </c>
      <c r="G310" s="92">
        <v>64.73</v>
      </c>
      <c r="H310" s="92">
        <v>24.45</v>
      </c>
      <c r="I310" s="31">
        <v>18</v>
      </c>
      <c r="J310" s="31"/>
      <c r="K310" s="31" t="s">
        <v>51</v>
      </c>
      <c r="L310" s="27" t="s">
        <v>95</v>
      </c>
      <c r="M310" s="31" t="s">
        <v>1747</v>
      </c>
      <c r="N310" s="27" t="s">
        <v>1935</v>
      </c>
      <c r="O310" s="27" t="s">
        <v>1936</v>
      </c>
      <c r="P310" s="27"/>
      <c r="Q310" s="27" t="s">
        <v>45</v>
      </c>
      <c r="R310" s="27"/>
      <c r="S310" s="27" t="s">
        <v>1937</v>
      </c>
      <c r="T310" s="27"/>
      <c r="U310" s="27"/>
      <c r="V310" s="27"/>
      <c r="W310" s="27" t="s">
        <v>70</v>
      </c>
      <c r="X310" s="27" t="s">
        <v>71</v>
      </c>
      <c r="Y310" s="27" t="s">
        <v>72</v>
      </c>
      <c r="Z310" s="27" t="s">
        <v>102</v>
      </c>
      <c r="AA310" s="27" t="s">
        <v>74</v>
      </c>
      <c r="AB310" s="27" t="s">
        <v>480</v>
      </c>
      <c r="AC310" s="27"/>
      <c r="AD310" s="29" t="s">
        <v>1938</v>
      </c>
      <c r="AE310" s="29" t="s">
        <v>1751</v>
      </c>
    </row>
    <row r="311" spans="1:31" x14ac:dyDescent="0.3">
      <c r="A311" s="21" t="s">
        <v>1939</v>
      </c>
      <c r="B311" s="30" t="s">
        <v>4603</v>
      </c>
      <c r="C311" s="21" t="s">
        <v>1940</v>
      </c>
      <c r="D311" s="21" t="s">
        <v>1941</v>
      </c>
      <c r="E311" s="21"/>
      <c r="F311" s="27" t="s">
        <v>197</v>
      </c>
      <c r="G311" s="93">
        <v>48.58</v>
      </c>
      <c r="H311" s="93">
        <v>-3.81</v>
      </c>
      <c r="I311" s="27">
        <v>200</v>
      </c>
      <c r="J311" s="27" t="s">
        <v>1942</v>
      </c>
      <c r="K311" s="27" t="s">
        <v>51</v>
      </c>
      <c r="L311" s="27" t="s">
        <v>95</v>
      </c>
      <c r="M311" s="27" t="s">
        <v>1943</v>
      </c>
      <c r="N311" s="27" t="s">
        <v>1944</v>
      </c>
      <c r="O311" s="27" t="s">
        <v>1945</v>
      </c>
      <c r="P311" s="27"/>
      <c r="Q311" s="27" t="s">
        <v>975</v>
      </c>
      <c r="R311" s="27"/>
      <c r="S311" s="27"/>
      <c r="T311" s="27"/>
      <c r="U311" s="27"/>
      <c r="V311" s="27"/>
      <c r="W311" s="27"/>
      <c r="X311" s="27"/>
      <c r="Y311" s="27"/>
      <c r="Z311" s="27"/>
      <c r="AA311" s="27"/>
      <c r="AB311" s="27"/>
      <c r="AC311" s="27"/>
      <c r="AD311" s="29"/>
      <c r="AE311" s="29" t="s">
        <v>1946</v>
      </c>
    </row>
    <row r="312" spans="1:31" x14ac:dyDescent="0.3">
      <c r="A312" s="21" t="s">
        <v>1947</v>
      </c>
      <c r="B312" s="30" t="s">
        <v>4603</v>
      </c>
      <c r="C312" s="21" t="s">
        <v>1948</v>
      </c>
      <c r="D312" s="21" t="s">
        <v>1949</v>
      </c>
      <c r="E312" s="21"/>
      <c r="F312" s="27" t="s">
        <v>229</v>
      </c>
      <c r="G312" s="93">
        <v>0.9</v>
      </c>
      <c r="H312" s="93">
        <v>10.5</v>
      </c>
      <c r="I312" s="27">
        <f>100*3</f>
        <v>300</v>
      </c>
      <c r="J312" s="27">
        <v>1.7</v>
      </c>
      <c r="K312" s="27" t="s">
        <v>1950</v>
      </c>
      <c r="L312" s="27" t="s">
        <v>372</v>
      </c>
      <c r="M312" s="27" t="s">
        <v>1951</v>
      </c>
      <c r="N312" s="27" t="s">
        <v>1952</v>
      </c>
      <c r="O312" s="27" t="s">
        <v>1953</v>
      </c>
      <c r="P312" s="27" t="s">
        <v>866</v>
      </c>
      <c r="Q312" s="27" t="s">
        <v>345</v>
      </c>
      <c r="R312" s="37">
        <v>0.1</v>
      </c>
      <c r="S312" s="27" t="s">
        <v>1954</v>
      </c>
      <c r="T312" s="27"/>
      <c r="U312" s="27"/>
      <c r="V312" s="27" t="s">
        <v>1955</v>
      </c>
      <c r="W312" s="27" t="s">
        <v>70</v>
      </c>
      <c r="X312" s="27" t="s">
        <v>144</v>
      </c>
      <c r="Y312" s="27" t="s">
        <v>1956</v>
      </c>
      <c r="Z312" s="27" t="s">
        <v>73</v>
      </c>
      <c r="AA312" s="27" t="s">
        <v>74</v>
      </c>
      <c r="AB312" s="27" t="s">
        <v>1957</v>
      </c>
      <c r="AC312" s="27"/>
      <c r="AD312" s="29" t="s">
        <v>1958</v>
      </c>
      <c r="AE312" s="29" t="s">
        <v>1959</v>
      </c>
    </row>
    <row r="313" spans="1:31" ht="15" customHeight="1" x14ac:dyDescent="0.3">
      <c r="A313" s="21" t="s">
        <v>1960</v>
      </c>
      <c r="B313" s="21" t="s">
        <v>6103</v>
      </c>
      <c r="C313" s="21" t="s">
        <v>1961</v>
      </c>
      <c r="D313" s="21" t="s">
        <v>1962</v>
      </c>
      <c r="E313" s="21"/>
      <c r="F313" s="27" t="s">
        <v>38</v>
      </c>
      <c r="G313" s="93">
        <v>51.72</v>
      </c>
      <c r="H313" s="93">
        <v>10.69</v>
      </c>
      <c r="I313" s="27">
        <v>10</v>
      </c>
      <c r="J313" s="27"/>
      <c r="K313" s="27" t="s">
        <v>1963</v>
      </c>
      <c r="L313" s="27" t="s">
        <v>40</v>
      </c>
      <c r="M313" s="27" t="s">
        <v>1964</v>
      </c>
      <c r="N313" s="27" t="s">
        <v>1965</v>
      </c>
      <c r="O313" s="27" t="s">
        <v>1966</v>
      </c>
      <c r="P313" s="27" t="s">
        <v>1967</v>
      </c>
      <c r="Q313" s="27" t="s">
        <v>45</v>
      </c>
      <c r="R313" s="27"/>
      <c r="S313" s="27" t="s">
        <v>1689</v>
      </c>
      <c r="T313" s="27"/>
      <c r="U313" s="27"/>
      <c r="V313" s="27" t="s">
        <v>1968</v>
      </c>
      <c r="W313" s="27"/>
      <c r="X313" s="27"/>
      <c r="Y313" s="27"/>
      <c r="Z313" s="27"/>
      <c r="AA313" s="27"/>
      <c r="AB313" s="27"/>
      <c r="AC313" s="27"/>
      <c r="AD313" s="29"/>
      <c r="AE313" s="29" t="s">
        <v>1969</v>
      </c>
    </row>
    <row r="314" spans="1:31" x14ac:dyDescent="0.3">
      <c r="A314" s="21" t="s">
        <v>1970</v>
      </c>
      <c r="B314" s="30" t="s">
        <v>4603</v>
      </c>
      <c r="C314" s="21" t="s">
        <v>1971</v>
      </c>
      <c r="D314" s="21" t="s">
        <v>1972</v>
      </c>
      <c r="E314" s="21" t="s">
        <v>1973</v>
      </c>
      <c r="F314" s="27" t="s">
        <v>79</v>
      </c>
      <c r="G314" s="93">
        <v>64.8</v>
      </c>
      <c r="H314" s="93">
        <v>-51.4</v>
      </c>
      <c r="I314" s="27" t="s">
        <v>1974</v>
      </c>
      <c r="J314" s="27">
        <v>0.15</v>
      </c>
      <c r="K314" s="27" t="s">
        <v>1975</v>
      </c>
      <c r="L314" s="27" t="s">
        <v>95</v>
      </c>
      <c r="M314" s="27" t="s">
        <v>1976</v>
      </c>
      <c r="N314" s="27" t="s">
        <v>1977</v>
      </c>
      <c r="O314" s="27" t="s">
        <v>1241</v>
      </c>
      <c r="P314" s="27"/>
      <c r="Q314" s="27"/>
      <c r="R314" s="27"/>
      <c r="S314" s="27"/>
      <c r="T314" s="27"/>
      <c r="U314" s="27"/>
      <c r="V314" s="27"/>
      <c r="W314" s="27" t="s">
        <v>70</v>
      </c>
      <c r="X314" s="27" t="s">
        <v>144</v>
      </c>
      <c r="Y314" s="27" t="s">
        <v>72</v>
      </c>
      <c r="Z314" s="27" t="s">
        <v>258</v>
      </c>
      <c r="AA314" s="27" t="s">
        <v>74</v>
      </c>
      <c r="AB314" s="27" t="s">
        <v>293</v>
      </c>
      <c r="AC314" s="27"/>
      <c r="AD314" s="29" t="s">
        <v>1978</v>
      </c>
      <c r="AE314" s="29" t="s">
        <v>6026</v>
      </c>
    </row>
    <row r="315" spans="1:31" x14ac:dyDescent="0.3">
      <c r="A315" s="21" t="s">
        <v>1979</v>
      </c>
      <c r="B315" s="30" t="s">
        <v>4603</v>
      </c>
      <c r="C315" s="21" t="s">
        <v>1971</v>
      </c>
      <c r="D315" s="21" t="s">
        <v>1980</v>
      </c>
      <c r="E315" s="21"/>
      <c r="F315" s="27" t="s">
        <v>38</v>
      </c>
      <c r="G315" s="93">
        <v>63.11</v>
      </c>
      <c r="H315" s="93">
        <v>-50.35</v>
      </c>
      <c r="I315" s="27" t="s">
        <v>1981</v>
      </c>
      <c r="J315" s="27">
        <v>0.55000000000000004</v>
      </c>
      <c r="K315" s="27" t="s">
        <v>1982</v>
      </c>
      <c r="L315" s="27" t="s">
        <v>388</v>
      </c>
      <c r="M315" s="27" t="s">
        <v>1983</v>
      </c>
      <c r="N315" s="27" t="s">
        <v>1984</v>
      </c>
      <c r="O315" s="27" t="s">
        <v>514</v>
      </c>
      <c r="P315" s="27"/>
      <c r="Q315" s="27" t="s">
        <v>141</v>
      </c>
      <c r="R315" s="27"/>
      <c r="S315" s="27"/>
      <c r="T315" s="27"/>
      <c r="U315" s="27"/>
      <c r="V315" s="27"/>
      <c r="W315" s="27" t="s">
        <v>1985</v>
      </c>
      <c r="X315" s="27" t="s">
        <v>144</v>
      </c>
      <c r="Y315" s="27" t="s">
        <v>72</v>
      </c>
      <c r="Z315" s="27" t="s">
        <v>73</v>
      </c>
      <c r="AA315" s="27" t="s">
        <v>74</v>
      </c>
      <c r="AB315" s="27" t="s">
        <v>1220</v>
      </c>
      <c r="AC315" s="27"/>
      <c r="AD315" s="29" t="s">
        <v>1986</v>
      </c>
      <c r="AE315" s="29" t="s">
        <v>1987</v>
      </c>
    </row>
    <row r="316" spans="1:31" ht="13.2" customHeight="1" x14ac:dyDescent="0.3">
      <c r="A316" s="21"/>
      <c r="B316" s="21"/>
      <c r="C316" s="21"/>
      <c r="D316" s="21"/>
      <c r="E316" s="21"/>
      <c r="F316" s="27"/>
      <c r="G316" s="93"/>
      <c r="H316" s="93"/>
      <c r="I316" s="27"/>
      <c r="J316" s="27"/>
      <c r="K316" s="27"/>
      <c r="L316" s="27"/>
      <c r="M316" s="27"/>
      <c r="N316" s="27"/>
      <c r="O316" s="27"/>
      <c r="P316" s="27"/>
      <c r="Q316" s="27"/>
      <c r="R316" s="27"/>
      <c r="S316" s="27"/>
      <c r="T316" s="27"/>
      <c r="U316" s="27"/>
      <c r="V316" s="27"/>
      <c r="W316" s="27" t="s">
        <v>1988</v>
      </c>
      <c r="X316" s="27" t="s">
        <v>236</v>
      </c>
      <c r="Y316" s="27" t="s">
        <v>1739</v>
      </c>
      <c r="Z316" s="27" t="s">
        <v>146</v>
      </c>
      <c r="AA316" s="27" t="s">
        <v>74</v>
      </c>
      <c r="AB316" s="27" t="s">
        <v>1989</v>
      </c>
      <c r="AC316" s="27" t="s">
        <v>1990</v>
      </c>
      <c r="AD316" s="29" t="s">
        <v>1991</v>
      </c>
      <c r="AE316" s="29" t="s">
        <v>1992</v>
      </c>
    </row>
    <row r="317" spans="1:31" x14ac:dyDescent="0.3">
      <c r="A317" s="21" t="s">
        <v>1993</v>
      </c>
      <c r="B317" s="21" t="s">
        <v>4601</v>
      </c>
      <c r="C317" s="21" t="s">
        <v>1971</v>
      </c>
      <c r="D317" s="21" t="s">
        <v>1994</v>
      </c>
      <c r="E317" s="21" t="s">
        <v>1995</v>
      </c>
      <c r="F317" s="31" t="s">
        <v>135</v>
      </c>
      <c r="G317" s="93">
        <v>60.55</v>
      </c>
      <c r="H317" s="93">
        <v>-45.55</v>
      </c>
      <c r="I317" s="27">
        <v>136</v>
      </c>
      <c r="J317" s="27">
        <v>1</v>
      </c>
      <c r="K317" s="27" t="s">
        <v>51</v>
      </c>
      <c r="L317" s="27" t="s">
        <v>372</v>
      </c>
      <c r="M317" s="27" t="s">
        <v>1996</v>
      </c>
      <c r="N317" s="27" t="s">
        <v>1997</v>
      </c>
      <c r="O317" s="27" t="s">
        <v>63</v>
      </c>
      <c r="P317" s="27"/>
      <c r="Q317" s="27" t="s">
        <v>276</v>
      </c>
      <c r="R317" s="27"/>
      <c r="S317" s="99" t="s">
        <v>1998</v>
      </c>
      <c r="T317" s="27"/>
      <c r="U317" s="27"/>
      <c r="V317" s="27"/>
      <c r="W317" s="27" t="s">
        <v>1999</v>
      </c>
      <c r="X317" s="27" t="s">
        <v>2000</v>
      </c>
      <c r="Y317" s="27" t="s">
        <v>838</v>
      </c>
      <c r="Z317" s="27" t="s">
        <v>146</v>
      </c>
      <c r="AA317" s="27" t="s">
        <v>74</v>
      </c>
      <c r="AB317" s="27" t="s">
        <v>2001</v>
      </c>
      <c r="AC317" s="27">
        <v>437</v>
      </c>
      <c r="AD317" s="29" t="s">
        <v>2002</v>
      </c>
      <c r="AE317" s="29" t="s">
        <v>6027</v>
      </c>
    </row>
    <row r="318" spans="1:31" x14ac:dyDescent="0.3">
      <c r="A318" s="30" t="s">
        <v>2003</v>
      </c>
      <c r="B318" s="30" t="s">
        <v>4603</v>
      </c>
      <c r="C318" s="30" t="s">
        <v>1971</v>
      </c>
      <c r="D318" s="21" t="s">
        <v>1972</v>
      </c>
      <c r="E318" s="21" t="s">
        <v>1973</v>
      </c>
      <c r="F318" s="27" t="s">
        <v>79</v>
      </c>
      <c r="G318" s="92">
        <v>66.44</v>
      </c>
      <c r="H318" s="92">
        <v>-34</v>
      </c>
      <c r="I318" s="31">
        <v>62</v>
      </c>
      <c r="J318" s="31"/>
      <c r="K318" s="27" t="s">
        <v>98</v>
      </c>
      <c r="L318" s="31" t="s">
        <v>99</v>
      </c>
      <c r="M318" s="35" t="s">
        <v>2004</v>
      </c>
      <c r="N318" s="27" t="s">
        <v>2005</v>
      </c>
      <c r="O318" s="27" t="s">
        <v>96</v>
      </c>
      <c r="P318" s="27"/>
      <c r="Q318" s="27" t="s">
        <v>345</v>
      </c>
      <c r="R318" s="27"/>
      <c r="S318" s="27"/>
      <c r="T318" s="27"/>
      <c r="U318" s="27"/>
      <c r="V318" s="27"/>
      <c r="W318" s="27"/>
      <c r="X318" s="27"/>
      <c r="Y318" s="27"/>
      <c r="Z318" s="27"/>
      <c r="AA318" s="27"/>
      <c r="AB318" s="27"/>
      <c r="AC318" s="27"/>
      <c r="AD318" s="29"/>
      <c r="AE318" s="29" t="s">
        <v>6028</v>
      </c>
    </row>
    <row r="319" spans="1:31" ht="12.75" customHeight="1" x14ac:dyDescent="0.25">
      <c r="A319" s="20" t="s">
        <v>2006</v>
      </c>
      <c r="B319" s="30" t="s">
        <v>4603</v>
      </c>
      <c r="C319" s="20" t="s">
        <v>1971</v>
      </c>
      <c r="D319" s="21" t="s">
        <v>1972</v>
      </c>
      <c r="E319" s="21" t="s">
        <v>1973</v>
      </c>
      <c r="F319" s="27" t="s">
        <v>79</v>
      </c>
      <c r="G319" s="93">
        <v>68</v>
      </c>
      <c r="H319" s="93">
        <v>-31.9</v>
      </c>
      <c r="I319" s="27">
        <v>360</v>
      </c>
      <c r="J319" s="27">
        <v>7.5</v>
      </c>
      <c r="K319" s="27" t="s">
        <v>98</v>
      </c>
      <c r="L319" s="27" t="s">
        <v>99</v>
      </c>
      <c r="M319" s="27" t="s">
        <v>2007</v>
      </c>
      <c r="N319" s="27" t="s">
        <v>1148</v>
      </c>
      <c r="O319" s="27" t="s">
        <v>84</v>
      </c>
      <c r="P319" s="27"/>
      <c r="Q319" s="27" t="s">
        <v>45</v>
      </c>
      <c r="R319" s="38">
        <v>0.13300000000000001</v>
      </c>
      <c r="S319" s="27" t="s">
        <v>2008</v>
      </c>
      <c r="T319" s="27"/>
      <c r="U319" s="27" t="s">
        <v>1679</v>
      </c>
      <c r="V319" s="27" t="s">
        <v>2009</v>
      </c>
      <c r="W319" s="27" t="s">
        <v>2010</v>
      </c>
      <c r="X319" s="27" t="s">
        <v>144</v>
      </c>
      <c r="Y319" s="27" t="s">
        <v>72</v>
      </c>
      <c r="Z319" s="27" t="s">
        <v>146</v>
      </c>
      <c r="AA319" s="27" t="s">
        <v>74</v>
      </c>
      <c r="AB319" s="27" t="s">
        <v>242</v>
      </c>
      <c r="AC319" s="27"/>
      <c r="AD319" s="29" t="s">
        <v>2011</v>
      </c>
      <c r="AE319" s="29" t="s">
        <v>6029</v>
      </c>
    </row>
    <row r="320" spans="1:31" x14ac:dyDescent="0.3">
      <c r="A320" s="30" t="s">
        <v>2012</v>
      </c>
      <c r="B320" s="30" t="s">
        <v>4603</v>
      </c>
      <c r="C320" s="30" t="s">
        <v>1971</v>
      </c>
      <c r="D320" s="21" t="s">
        <v>1972</v>
      </c>
      <c r="E320" s="21" t="s">
        <v>1973</v>
      </c>
      <c r="F320" s="27" t="s">
        <v>79</v>
      </c>
      <c r="G320" s="92">
        <v>66.599999999999994</v>
      </c>
      <c r="H320" s="92">
        <v>-34.299999999999997</v>
      </c>
      <c r="I320" s="31"/>
      <c r="J320" s="31">
        <f>0.1+1.5+0.7</f>
        <v>2.2999999999999998</v>
      </c>
      <c r="K320" s="27" t="s">
        <v>51</v>
      </c>
      <c r="L320" s="31" t="s">
        <v>40</v>
      </c>
      <c r="M320" s="27" t="s">
        <v>2013</v>
      </c>
      <c r="N320" s="27" t="s">
        <v>2005</v>
      </c>
      <c r="O320" s="27" t="s">
        <v>96</v>
      </c>
      <c r="P320" s="27"/>
      <c r="Q320" s="27" t="s">
        <v>345</v>
      </c>
      <c r="R320" s="27"/>
      <c r="S320" s="27" t="s">
        <v>2014</v>
      </c>
      <c r="T320" s="27"/>
      <c r="U320" s="27"/>
      <c r="V320" s="27" t="s">
        <v>2015</v>
      </c>
      <c r="W320" s="27"/>
      <c r="X320" s="27"/>
      <c r="Y320" s="27"/>
      <c r="Z320" s="27"/>
      <c r="AA320" s="27"/>
      <c r="AB320" s="27"/>
      <c r="AC320" s="27"/>
      <c r="AD320" s="29"/>
      <c r="AE320" s="29" t="s">
        <v>2016</v>
      </c>
    </row>
    <row r="321" spans="1:31" x14ac:dyDescent="0.3">
      <c r="A321" s="21" t="s">
        <v>2017</v>
      </c>
      <c r="B321" s="21" t="s">
        <v>4601</v>
      </c>
      <c r="C321" s="21" t="s">
        <v>1971</v>
      </c>
      <c r="D321" s="21" t="s">
        <v>1994</v>
      </c>
      <c r="E321" s="21" t="s">
        <v>1995</v>
      </c>
      <c r="F321" s="31" t="s">
        <v>135</v>
      </c>
      <c r="G321" s="92">
        <v>60.56</v>
      </c>
      <c r="H321" s="92">
        <v>-45.05</v>
      </c>
      <c r="I321" s="27">
        <v>7.5</v>
      </c>
      <c r="J321" s="27">
        <v>0.7</v>
      </c>
      <c r="K321" s="27" t="s">
        <v>51</v>
      </c>
      <c r="L321" s="27" t="s">
        <v>95</v>
      </c>
      <c r="M321" s="27" t="s">
        <v>2018</v>
      </c>
      <c r="N321" s="27" t="s">
        <v>2019</v>
      </c>
      <c r="O321" s="27" t="s">
        <v>96</v>
      </c>
      <c r="P321" s="27"/>
      <c r="Q321" s="27" t="s">
        <v>276</v>
      </c>
      <c r="R321" s="27"/>
      <c r="S321" s="27" t="s">
        <v>2020</v>
      </c>
      <c r="T321" s="27"/>
      <c r="U321" s="27"/>
      <c r="V321" s="99" t="s">
        <v>2021</v>
      </c>
      <c r="W321" s="27"/>
      <c r="X321" s="27"/>
      <c r="Y321" s="27"/>
      <c r="Z321" s="27"/>
      <c r="AA321" s="27"/>
      <c r="AB321" s="27"/>
      <c r="AC321" s="27"/>
      <c r="AD321" s="29"/>
      <c r="AE321" s="29" t="s">
        <v>6023</v>
      </c>
    </row>
    <row r="322" spans="1:31" x14ac:dyDescent="0.25">
      <c r="A322" s="20" t="s">
        <v>2022</v>
      </c>
      <c r="B322" s="30" t="s">
        <v>4603</v>
      </c>
      <c r="C322" s="20" t="s">
        <v>1971</v>
      </c>
      <c r="D322" s="21" t="s">
        <v>1972</v>
      </c>
      <c r="E322" s="21" t="s">
        <v>1973</v>
      </c>
      <c r="F322" s="27" t="s">
        <v>79</v>
      </c>
      <c r="G322" s="93">
        <v>67.599999999999994</v>
      </c>
      <c r="H322" s="93">
        <v>-31.6</v>
      </c>
      <c r="I322" s="27" t="s">
        <v>2023</v>
      </c>
      <c r="J322" s="27" t="s">
        <v>2024</v>
      </c>
      <c r="K322" s="27" t="s">
        <v>51</v>
      </c>
      <c r="L322" s="27" t="s">
        <v>99</v>
      </c>
      <c r="M322" s="27" t="s">
        <v>2025</v>
      </c>
      <c r="N322" s="27" t="s">
        <v>2026</v>
      </c>
      <c r="O322" s="27" t="s">
        <v>84</v>
      </c>
      <c r="P322" s="27" t="s">
        <v>2027</v>
      </c>
      <c r="Q322" s="27" t="s">
        <v>345</v>
      </c>
      <c r="R322" s="38">
        <v>8.5000000000000006E-2</v>
      </c>
      <c r="S322" s="27" t="s">
        <v>2028</v>
      </c>
      <c r="T322" s="27"/>
      <c r="U322" s="27" t="s">
        <v>2029</v>
      </c>
      <c r="V322" s="27" t="s">
        <v>2030</v>
      </c>
      <c r="W322" s="27" t="s">
        <v>70</v>
      </c>
      <c r="X322" s="27" t="s">
        <v>144</v>
      </c>
      <c r="Y322" s="27" t="s">
        <v>72</v>
      </c>
      <c r="Z322" s="27" t="s">
        <v>258</v>
      </c>
      <c r="AA322" s="27" t="s">
        <v>74</v>
      </c>
      <c r="AB322" s="27" t="s">
        <v>2031</v>
      </c>
      <c r="AC322" s="27"/>
      <c r="AD322" s="29" t="s">
        <v>2032</v>
      </c>
      <c r="AE322" s="29" t="s">
        <v>6030</v>
      </c>
    </row>
    <row r="323" spans="1:31" x14ac:dyDescent="0.3">
      <c r="A323" s="21" t="s">
        <v>2033</v>
      </c>
      <c r="B323" s="30" t="s">
        <v>4603</v>
      </c>
      <c r="C323" s="21" t="s">
        <v>1971</v>
      </c>
      <c r="D323" s="21" t="s">
        <v>1972</v>
      </c>
      <c r="E323" s="21" t="s">
        <v>1973</v>
      </c>
      <c r="F323" s="27" t="s">
        <v>79</v>
      </c>
      <c r="G323" s="93">
        <v>68.3</v>
      </c>
      <c r="H323" s="93">
        <v>-28.5</v>
      </c>
      <c r="I323" s="27">
        <f>8*4</f>
        <v>32</v>
      </c>
      <c r="J323" s="27">
        <v>2.8</v>
      </c>
      <c r="K323" s="27" t="s">
        <v>98</v>
      </c>
      <c r="L323" s="27" t="s">
        <v>99</v>
      </c>
      <c r="M323" s="27" t="s">
        <v>2034</v>
      </c>
      <c r="N323" s="27" t="s">
        <v>2035</v>
      </c>
      <c r="O323" s="27" t="s">
        <v>84</v>
      </c>
      <c r="P323" s="27" t="s">
        <v>2036</v>
      </c>
      <c r="Q323" s="27" t="s">
        <v>276</v>
      </c>
      <c r="R323" s="27"/>
      <c r="S323" s="27" t="s">
        <v>2037</v>
      </c>
      <c r="T323" s="27"/>
      <c r="U323" s="27"/>
      <c r="V323" s="27" t="s">
        <v>2038</v>
      </c>
      <c r="W323" s="27"/>
      <c r="X323" s="27"/>
      <c r="Y323" s="27"/>
      <c r="Z323" s="27"/>
      <c r="AA323" s="27"/>
      <c r="AB323" s="27"/>
      <c r="AC323" s="27"/>
      <c r="AD323" s="29"/>
      <c r="AE323" s="29" t="s">
        <v>2039</v>
      </c>
    </row>
    <row r="324" spans="1:31" ht="15.6" x14ac:dyDescent="0.3">
      <c r="A324" s="21" t="s">
        <v>2040</v>
      </c>
      <c r="B324" s="21" t="s">
        <v>4601</v>
      </c>
      <c r="C324" s="21" t="s">
        <v>1971</v>
      </c>
      <c r="D324" s="21" t="s">
        <v>1994</v>
      </c>
      <c r="E324" s="21" t="s">
        <v>1995</v>
      </c>
      <c r="F324" s="31" t="s">
        <v>135</v>
      </c>
      <c r="G324" s="92">
        <v>61.7</v>
      </c>
      <c r="H324" s="92">
        <v>-45.1</v>
      </c>
      <c r="I324" s="27">
        <v>140</v>
      </c>
      <c r="J324" s="27" t="s">
        <v>2041</v>
      </c>
      <c r="K324" s="27" t="s">
        <v>98</v>
      </c>
      <c r="L324" s="27" t="s">
        <v>95</v>
      </c>
      <c r="M324" s="27" t="s">
        <v>2042</v>
      </c>
      <c r="N324" s="27" t="s">
        <v>1997</v>
      </c>
      <c r="O324" s="27" t="s">
        <v>96</v>
      </c>
      <c r="P324" s="27"/>
      <c r="Q324" s="27" t="s">
        <v>276</v>
      </c>
      <c r="R324" s="27"/>
      <c r="S324" s="27"/>
      <c r="T324" s="27"/>
      <c r="U324" s="27"/>
      <c r="V324" s="27"/>
      <c r="W324" s="27" t="s">
        <v>2043</v>
      </c>
      <c r="X324" s="27" t="s">
        <v>2000</v>
      </c>
      <c r="Y324" s="27" t="s">
        <v>838</v>
      </c>
      <c r="Z324" s="27" t="s">
        <v>146</v>
      </c>
      <c r="AA324" s="27" t="s">
        <v>74</v>
      </c>
      <c r="AB324" s="27" t="s">
        <v>2044</v>
      </c>
      <c r="AC324" s="27" t="s">
        <v>2045</v>
      </c>
      <c r="AD324" s="29" t="s">
        <v>2046</v>
      </c>
      <c r="AE324" s="29" t="s">
        <v>6024</v>
      </c>
    </row>
    <row r="325" spans="1:31" x14ac:dyDescent="0.3">
      <c r="A325" s="30" t="s">
        <v>2047</v>
      </c>
      <c r="B325" s="30" t="s">
        <v>4603</v>
      </c>
      <c r="C325" s="30" t="s">
        <v>1971</v>
      </c>
      <c r="D325" s="21" t="s">
        <v>1972</v>
      </c>
      <c r="E325" s="21" t="s">
        <v>1973</v>
      </c>
      <c r="F325" s="27" t="s">
        <v>79</v>
      </c>
      <c r="G325" s="92">
        <v>66.8</v>
      </c>
      <c r="H325" s="92">
        <v>-34.200000000000003</v>
      </c>
      <c r="I325" s="31">
        <f>4*2.5</f>
        <v>10</v>
      </c>
      <c r="J325" s="31"/>
      <c r="K325" s="27" t="s">
        <v>98</v>
      </c>
      <c r="L325" s="31" t="s">
        <v>40</v>
      </c>
      <c r="M325" s="27" t="s">
        <v>2013</v>
      </c>
      <c r="N325" s="27" t="s">
        <v>2048</v>
      </c>
      <c r="O325" s="27" t="s">
        <v>96</v>
      </c>
      <c r="P325" s="27" t="s">
        <v>916</v>
      </c>
      <c r="Q325" s="27" t="s">
        <v>345</v>
      </c>
      <c r="R325" s="27"/>
      <c r="S325" s="27" t="s">
        <v>55</v>
      </c>
      <c r="T325" s="27"/>
      <c r="U325" s="27"/>
      <c r="V325" s="27" t="s">
        <v>2049</v>
      </c>
      <c r="W325" s="27"/>
      <c r="X325" s="27"/>
      <c r="Y325" s="27"/>
      <c r="Z325" s="27"/>
      <c r="AA325" s="27"/>
      <c r="AB325" s="27"/>
      <c r="AC325" s="27"/>
      <c r="AD325" s="29"/>
      <c r="AE325" s="29" t="s">
        <v>2050</v>
      </c>
    </row>
    <row r="326" spans="1:31" x14ac:dyDescent="0.3">
      <c r="A326" s="30" t="s">
        <v>2051</v>
      </c>
      <c r="B326" s="30" t="s">
        <v>4603</v>
      </c>
      <c r="C326" s="30" t="s">
        <v>1971</v>
      </c>
      <c r="D326" s="21" t="s">
        <v>1972</v>
      </c>
      <c r="E326" s="21" t="s">
        <v>1973</v>
      </c>
      <c r="F326" s="27" t="s">
        <v>79</v>
      </c>
      <c r="G326" s="92">
        <v>67.8</v>
      </c>
      <c r="H326" s="92">
        <v>-32.4</v>
      </c>
      <c r="I326" s="31">
        <v>5</v>
      </c>
      <c r="J326" s="31"/>
      <c r="K326" s="27" t="s">
        <v>51</v>
      </c>
      <c r="L326" s="31" t="s">
        <v>99</v>
      </c>
      <c r="M326" s="27" t="s">
        <v>2052</v>
      </c>
      <c r="N326" s="27" t="s">
        <v>2005</v>
      </c>
      <c r="O326" s="27" t="s">
        <v>96</v>
      </c>
      <c r="P326" s="27"/>
      <c r="Q326" s="27" t="s">
        <v>345</v>
      </c>
      <c r="R326" s="27"/>
      <c r="S326" s="27"/>
      <c r="T326" s="27"/>
      <c r="U326" s="27"/>
      <c r="V326" s="27"/>
      <c r="W326" s="27"/>
      <c r="X326" s="27"/>
      <c r="Y326" s="27"/>
      <c r="Z326" s="27"/>
      <c r="AA326" s="27"/>
      <c r="AB326" s="27"/>
      <c r="AC326" s="27"/>
      <c r="AD326" s="29"/>
      <c r="AE326" s="29" t="s">
        <v>2053</v>
      </c>
    </row>
    <row r="327" spans="1:31" x14ac:dyDescent="0.3">
      <c r="A327" s="21" t="s">
        <v>2054</v>
      </c>
      <c r="B327" s="21" t="s">
        <v>4601</v>
      </c>
      <c r="C327" s="21" t="s">
        <v>1971</v>
      </c>
      <c r="D327" s="21" t="s">
        <v>1994</v>
      </c>
      <c r="E327" s="21" t="s">
        <v>1995</v>
      </c>
      <c r="F327" s="31" t="s">
        <v>135</v>
      </c>
      <c r="G327" s="93">
        <v>60.48</v>
      </c>
      <c r="H327" s="93">
        <v>-48</v>
      </c>
      <c r="I327" s="27">
        <v>1125</v>
      </c>
      <c r="J327" s="27">
        <v>3</v>
      </c>
      <c r="K327" s="27" t="s">
        <v>98</v>
      </c>
      <c r="L327" s="27" t="s">
        <v>95</v>
      </c>
      <c r="M327" s="27" t="s">
        <v>2055</v>
      </c>
      <c r="N327" s="27" t="s">
        <v>1997</v>
      </c>
      <c r="O327" s="27" t="s">
        <v>96</v>
      </c>
      <c r="P327" s="27"/>
      <c r="Q327" s="27" t="s">
        <v>276</v>
      </c>
      <c r="R327" s="27"/>
      <c r="S327" s="27"/>
      <c r="T327" s="27"/>
      <c r="U327" s="27"/>
      <c r="V327" s="27"/>
      <c r="W327" s="27"/>
      <c r="X327" s="27"/>
      <c r="Y327" s="27"/>
      <c r="Z327" s="27"/>
      <c r="AA327" s="27"/>
      <c r="AB327" s="27"/>
      <c r="AC327" s="27"/>
      <c r="AD327" s="29"/>
      <c r="AE327" s="29" t="s">
        <v>6025</v>
      </c>
    </row>
    <row r="328" spans="1:31" ht="12.6" customHeight="1" x14ac:dyDescent="0.3">
      <c r="A328" s="30" t="s">
        <v>2056</v>
      </c>
      <c r="B328" s="30" t="s">
        <v>4603</v>
      </c>
      <c r="C328" s="30" t="s">
        <v>1971</v>
      </c>
      <c r="D328" s="21" t="s">
        <v>1972</v>
      </c>
      <c r="E328" s="21" t="s">
        <v>1973</v>
      </c>
      <c r="F328" s="27" t="s">
        <v>79</v>
      </c>
      <c r="G328" s="92">
        <v>67.5</v>
      </c>
      <c r="H328" s="92">
        <v>-32.799999999999997</v>
      </c>
      <c r="I328" s="31"/>
      <c r="J328" s="31"/>
      <c r="K328" s="27" t="s">
        <v>51</v>
      </c>
      <c r="L328" s="31" t="s">
        <v>40</v>
      </c>
      <c r="M328" s="27" t="s">
        <v>2013</v>
      </c>
      <c r="N328" s="27" t="s">
        <v>2005</v>
      </c>
      <c r="O328" s="27" t="s">
        <v>96</v>
      </c>
      <c r="P328" s="27"/>
      <c r="Q328" s="27" t="s">
        <v>345</v>
      </c>
      <c r="R328" s="27"/>
      <c r="S328" s="27"/>
      <c r="T328" s="27"/>
      <c r="U328" s="27"/>
      <c r="V328" s="27"/>
      <c r="W328" s="27"/>
      <c r="X328" s="27"/>
      <c r="Y328" s="27"/>
      <c r="Z328" s="27"/>
      <c r="AA328" s="27"/>
      <c r="AB328" s="27"/>
      <c r="AC328" s="27"/>
      <c r="AD328" s="29"/>
      <c r="AE328" s="29" t="s">
        <v>2050</v>
      </c>
    </row>
    <row r="329" spans="1:31" ht="18" customHeight="1" x14ac:dyDescent="0.3">
      <c r="A329" s="21" t="s">
        <v>2057</v>
      </c>
      <c r="B329" s="21" t="s">
        <v>4601</v>
      </c>
      <c r="C329" s="21" t="s">
        <v>1971</v>
      </c>
      <c r="D329" s="21" t="s">
        <v>1994</v>
      </c>
      <c r="E329" s="21" t="s">
        <v>1995</v>
      </c>
      <c r="F329" s="31" t="s">
        <v>135</v>
      </c>
      <c r="G329" s="93">
        <v>61.6</v>
      </c>
      <c r="H329" s="93">
        <v>-45.17</v>
      </c>
      <c r="I329" s="27">
        <v>105</v>
      </c>
      <c r="J329" s="27"/>
      <c r="K329" s="27" t="s">
        <v>98</v>
      </c>
      <c r="L329" s="27" t="s">
        <v>613</v>
      </c>
      <c r="M329" s="27" t="s">
        <v>2058</v>
      </c>
      <c r="N329" s="27" t="s">
        <v>1997</v>
      </c>
      <c r="O329" s="27" t="s">
        <v>96</v>
      </c>
      <c r="P329" s="27"/>
      <c r="Q329" s="27" t="s">
        <v>276</v>
      </c>
      <c r="R329" s="27"/>
      <c r="S329" s="27"/>
      <c r="T329" s="27"/>
      <c r="U329" s="27"/>
      <c r="V329" s="27"/>
      <c r="W329" s="27" t="s">
        <v>2057</v>
      </c>
      <c r="X329" s="27" t="s">
        <v>2000</v>
      </c>
      <c r="Y329" s="27" t="s">
        <v>838</v>
      </c>
      <c r="Z329" s="27" t="s">
        <v>146</v>
      </c>
      <c r="AA329" s="27" t="s">
        <v>74</v>
      </c>
      <c r="AB329" s="27" t="s">
        <v>2044</v>
      </c>
      <c r="AC329" s="27"/>
      <c r="AD329" s="29"/>
      <c r="AE329" s="29" t="s">
        <v>6031</v>
      </c>
    </row>
    <row r="330" spans="1:31" x14ac:dyDescent="0.3">
      <c r="A330" s="21" t="s">
        <v>2059</v>
      </c>
      <c r="B330" s="21" t="s">
        <v>2060</v>
      </c>
      <c r="C330" s="21" t="s">
        <v>1971</v>
      </c>
      <c r="D330" s="21" t="s">
        <v>2061</v>
      </c>
      <c r="E330" s="21"/>
      <c r="F330" s="27"/>
      <c r="G330" s="93">
        <v>65.02</v>
      </c>
      <c r="H330" s="93">
        <v>-50.9</v>
      </c>
      <c r="I330" s="27">
        <f>0.8*0.1</f>
        <v>8.0000000000000016E-2</v>
      </c>
      <c r="J330" s="27"/>
      <c r="K330" s="27" t="s">
        <v>2062</v>
      </c>
      <c r="L330" s="27" t="s">
        <v>40</v>
      </c>
      <c r="M330" s="27" t="s">
        <v>2063</v>
      </c>
      <c r="N330" s="27" t="s">
        <v>2064</v>
      </c>
      <c r="O330" s="27" t="s">
        <v>84</v>
      </c>
      <c r="P330" s="27"/>
      <c r="Q330" s="27" t="s">
        <v>345</v>
      </c>
      <c r="R330" s="27"/>
      <c r="S330" s="27" t="s">
        <v>835</v>
      </c>
      <c r="T330" s="27"/>
      <c r="U330" s="27"/>
      <c r="V330" s="27"/>
      <c r="W330" s="27"/>
      <c r="X330" s="27"/>
      <c r="Y330" s="27"/>
      <c r="Z330" s="27"/>
      <c r="AA330" s="27"/>
      <c r="AB330" s="27"/>
      <c r="AC330" s="27"/>
      <c r="AD330" s="29"/>
      <c r="AE330" s="29" t="s">
        <v>2065</v>
      </c>
    </row>
    <row r="331" spans="1:31" x14ac:dyDescent="0.25">
      <c r="A331" s="20" t="s">
        <v>2066</v>
      </c>
      <c r="B331" s="30" t="s">
        <v>4603</v>
      </c>
      <c r="C331" s="20" t="s">
        <v>1971</v>
      </c>
      <c r="D331" s="21" t="s">
        <v>1972</v>
      </c>
      <c r="E331" s="21" t="s">
        <v>1973</v>
      </c>
      <c r="F331" s="27" t="s">
        <v>79</v>
      </c>
      <c r="G331" s="93">
        <v>68.099999999999994</v>
      </c>
      <c r="H331" s="93">
        <v>-32.200000000000003</v>
      </c>
      <c r="I331" s="27">
        <v>70</v>
      </c>
      <c r="J331" s="27">
        <v>3.5</v>
      </c>
      <c r="K331" s="27" t="s">
        <v>51</v>
      </c>
      <c r="L331" s="27" t="s">
        <v>95</v>
      </c>
      <c r="M331" s="27" t="s">
        <v>2013</v>
      </c>
      <c r="N331" s="27" t="s">
        <v>2067</v>
      </c>
      <c r="O331" s="27" t="s">
        <v>84</v>
      </c>
      <c r="P331" s="27" t="s">
        <v>2068</v>
      </c>
      <c r="Q331" s="27" t="s">
        <v>345</v>
      </c>
      <c r="R331" s="27"/>
      <c r="S331" s="27" t="s">
        <v>2069</v>
      </c>
      <c r="T331" s="27"/>
      <c r="U331" s="27"/>
      <c r="V331" s="27" t="s">
        <v>517</v>
      </c>
      <c r="W331" s="27" t="s">
        <v>2070</v>
      </c>
      <c r="X331" s="27" t="s">
        <v>144</v>
      </c>
      <c r="Y331" s="27" t="s">
        <v>72</v>
      </c>
      <c r="Z331" s="27" t="s">
        <v>146</v>
      </c>
      <c r="AA331" s="27" t="s">
        <v>74</v>
      </c>
      <c r="AB331" s="27" t="s">
        <v>242</v>
      </c>
      <c r="AC331" s="27">
        <v>23</v>
      </c>
      <c r="AD331" s="29" t="s">
        <v>2071</v>
      </c>
      <c r="AE331" s="29" t="s">
        <v>2072</v>
      </c>
    </row>
    <row r="332" spans="1:31" x14ac:dyDescent="0.3">
      <c r="A332" s="21" t="s">
        <v>4668</v>
      </c>
      <c r="B332" s="21" t="s">
        <v>4603</v>
      </c>
      <c r="C332" s="21" t="s">
        <v>2073</v>
      </c>
      <c r="D332" s="21" t="s">
        <v>5155</v>
      </c>
      <c r="E332" s="21" t="s">
        <v>2904</v>
      </c>
      <c r="F332" s="27" t="s">
        <v>284</v>
      </c>
      <c r="G332" s="93">
        <v>64.25</v>
      </c>
      <c r="H332" s="93">
        <v>-14.33</v>
      </c>
      <c r="I332" s="27">
        <v>11</v>
      </c>
      <c r="J332" s="27">
        <v>0.8</v>
      </c>
      <c r="K332" s="27" t="s">
        <v>51</v>
      </c>
      <c r="L332" s="27" t="s">
        <v>95</v>
      </c>
      <c r="M332" s="27" t="s">
        <v>4667</v>
      </c>
      <c r="N332" s="27" t="s">
        <v>2074</v>
      </c>
      <c r="O332" s="27" t="s">
        <v>222</v>
      </c>
      <c r="P332" s="27" t="s">
        <v>2075</v>
      </c>
      <c r="Q332" s="27" t="s">
        <v>45</v>
      </c>
      <c r="R332" s="27"/>
      <c r="S332" s="27" t="s">
        <v>2076</v>
      </c>
      <c r="T332" s="27"/>
      <c r="U332" s="27" t="s">
        <v>2077</v>
      </c>
      <c r="V332" s="27" t="s">
        <v>2078</v>
      </c>
      <c r="W332" s="27"/>
      <c r="X332" s="27"/>
      <c r="Y332" s="27"/>
      <c r="Z332" s="27"/>
      <c r="AA332" s="27"/>
      <c r="AB332" s="27"/>
      <c r="AC332" s="27"/>
      <c r="AD332" s="29"/>
      <c r="AE332" s="29" t="s">
        <v>5150</v>
      </c>
    </row>
    <row r="333" spans="1:31" ht="13.95" customHeight="1" x14ac:dyDescent="0.3">
      <c r="A333" s="30" t="s">
        <v>5153</v>
      </c>
      <c r="B333" s="21" t="s">
        <v>4603</v>
      </c>
      <c r="C333" s="30" t="s">
        <v>2073</v>
      </c>
      <c r="D333" s="21" t="s">
        <v>2080</v>
      </c>
      <c r="E333" s="30"/>
      <c r="F333" s="27" t="s">
        <v>284</v>
      </c>
      <c r="G333" s="92">
        <v>64.52</v>
      </c>
      <c r="H333" s="92">
        <v>-23.1</v>
      </c>
      <c r="I333" s="31">
        <v>3</v>
      </c>
      <c r="J333" s="31"/>
      <c r="K333" s="31" t="s">
        <v>51</v>
      </c>
      <c r="L333" s="27" t="s">
        <v>95</v>
      </c>
      <c r="M333" s="27" t="s">
        <v>5160</v>
      </c>
      <c r="N333" s="27" t="s">
        <v>4666</v>
      </c>
      <c r="O333" s="27" t="s">
        <v>222</v>
      </c>
      <c r="P333" s="27"/>
      <c r="Q333" s="27" t="s">
        <v>345</v>
      </c>
      <c r="R333" s="27"/>
      <c r="S333" s="27"/>
      <c r="T333" s="27"/>
      <c r="U333" s="27"/>
      <c r="V333" s="27"/>
      <c r="W333" s="27"/>
      <c r="X333" s="27"/>
      <c r="Y333" s="27"/>
      <c r="Z333" s="27"/>
      <c r="AA333" s="27"/>
      <c r="AB333" s="27"/>
      <c r="AC333" s="27"/>
      <c r="AD333" s="29"/>
      <c r="AE333" s="29" t="s">
        <v>5158</v>
      </c>
    </row>
    <row r="334" spans="1:31" ht="12.6" customHeight="1" x14ac:dyDescent="0.3">
      <c r="A334" s="21" t="s">
        <v>2079</v>
      </c>
      <c r="B334" s="21" t="s">
        <v>4603</v>
      </c>
      <c r="C334" s="21" t="s">
        <v>2073</v>
      </c>
      <c r="D334" s="21" t="s">
        <v>2080</v>
      </c>
      <c r="E334" s="21"/>
      <c r="F334" s="27" t="s">
        <v>284</v>
      </c>
      <c r="G334" s="93">
        <v>64.8</v>
      </c>
      <c r="H334" s="93">
        <v>-23</v>
      </c>
      <c r="I334" s="27"/>
      <c r="J334" s="27"/>
      <c r="K334" s="27" t="s">
        <v>51</v>
      </c>
      <c r="L334" s="27" t="s">
        <v>40</v>
      </c>
      <c r="M334" s="27" t="s">
        <v>5160</v>
      </c>
      <c r="N334" s="27" t="s">
        <v>407</v>
      </c>
      <c r="O334" s="27" t="s">
        <v>222</v>
      </c>
      <c r="P334" s="27"/>
      <c r="Q334" s="27" t="s">
        <v>345</v>
      </c>
      <c r="R334" s="27"/>
      <c r="S334" s="27"/>
      <c r="T334" s="27"/>
      <c r="U334" s="27"/>
      <c r="V334" s="27"/>
      <c r="W334" s="27"/>
      <c r="X334" s="27"/>
      <c r="Y334" s="27"/>
      <c r="Z334" s="27"/>
      <c r="AA334" s="27"/>
      <c r="AB334" s="27"/>
      <c r="AC334" s="27"/>
      <c r="AD334" s="29"/>
      <c r="AE334" s="29" t="s">
        <v>2081</v>
      </c>
    </row>
    <row r="335" spans="1:31" x14ac:dyDescent="0.3">
      <c r="A335" s="30" t="s">
        <v>5154</v>
      </c>
      <c r="B335" s="30" t="s">
        <v>4601</v>
      </c>
      <c r="C335" s="30" t="s">
        <v>2073</v>
      </c>
      <c r="D335" s="30" t="s">
        <v>5156</v>
      </c>
      <c r="E335" s="21" t="s">
        <v>2904</v>
      </c>
      <c r="F335" s="27" t="s">
        <v>284</v>
      </c>
      <c r="G335" s="92">
        <v>64.58</v>
      </c>
      <c r="H335" s="92">
        <v>-13.9</v>
      </c>
      <c r="I335" s="31">
        <v>4.5</v>
      </c>
      <c r="J335" s="31"/>
      <c r="K335" s="31" t="s">
        <v>51</v>
      </c>
      <c r="L335" s="31" t="s">
        <v>95</v>
      </c>
      <c r="M335" s="31" t="s">
        <v>5162</v>
      </c>
      <c r="N335" s="27" t="s">
        <v>5151</v>
      </c>
      <c r="O335" s="27" t="s">
        <v>222</v>
      </c>
      <c r="P335" s="27"/>
      <c r="Q335" s="27" t="s">
        <v>276</v>
      </c>
      <c r="R335" s="27"/>
      <c r="S335" s="27"/>
      <c r="T335" s="27"/>
      <c r="U335" s="27"/>
      <c r="V335" s="27"/>
      <c r="W335" s="27"/>
      <c r="X335" s="27"/>
      <c r="Y335" s="27"/>
      <c r="Z335" s="27"/>
      <c r="AA335" s="27"/>
      <c r="AB335" s="27"/>
      <c r="AC335" s="27"/>
      <c r="AD335" s="29"/>
      <c r="AE335" s="29" t="s">
        <v>5149</v>
      </c>
    </row>
    <row r="336" spans="1:31" ht="17.399999999999999" customHeight="1" x14ac:dyDescent="0.3">
      <c r="A336" s="30" t="s">
        <v>5152</v>
      </c>
      <c r="B336" s="30" t="s">
        <v>4601</v>
      </c>
      <c r="C336" s="30" t="s">
        <v>2073</v>
      </c>
      <c r="D336" s="30" t="s">
        <v>5156</v>
      </c>
      <c r="E336" s="21" t="s">
        <v>2904</v>
      </c>
      <c r="F336" s="27" t="s">
        <v>284</v>
      </c>
      <c r="G336" s="92">
        <v>64.2</v>
      </c>
      <c r="H336" s="92">
        <v>-15.03</v>
      </c>
      <c r="I336" s="31">
        <v>15</v>
      </c>
      <c r="J336" s="31"/>
      <c r="K336" s="31" t="s">
        <v>51</v>
      </c>
      <c r="L336" s="31" t="s">
        <v>95</v>
      </c>
      <c r="M336" s="31" t="s">
        <v>5161</v>
      </c>
      <c r="N336" s="27" t="s">
        <v>5151</v>
      </c>
      <c r="O336" s="27" t="s">
        <v>222</v>
      </c>
      <c r="P336" s="27"/>
      <c r="Q336" s="27" t="s">
        <v>276</v>
      </c>
      <c r="R336" s="27"/>
      <c r="S336" s="27"/>
      <c r="T336" s="27"/>
      <c r="U336" s="27"/>
      <c r="V336" s="27"/>
      <c r="W336" s="27"/>
      <c r="X336" s="27"/>
      <c r="Y336" s="27"/>
      <c r="Z336" s="27"/>
      <c r="AA336" s="27"/>
      <c r="AB336" s="27"/>
      <c r="AC336" s="27"/>
      <c r="AD336" s="29"/>
      <c r="AE336" s="29" t="s">
        <v>5149</v>
      </c>
    </row>
    <row r="337" spans="1:31" x14ac:dyDescent="0.3">
      <c r="A337" s="30" t="s">
        <v>2082</v>
      </c>
      <c r="B337" s="21" t="s">
        <v>4603</v>
      </c>
      <c r="C337" s="30" t="s">
        <v>2073</v>
      </c>
      <c r="D337" s="21" t="s">
        <v>5157</v>
      </c>
      <c r="E337" s="21" t="s">
        <v>2904</v>
      </c>
      <c r="F337" s="27" t="s">
        <v>284</v>
      </c>
      <c r="G337" s="92">
        <v>64.16</v>
      </c>
      <c r="H337" s="92">
        <v>-14.59</v>
      </c>
      <c r="I337" s="31">
        <v>19</v>
      </c>
      <c r="J337" s="31"/>
      <c r="K337" s="31" t="s">
        <v>98</v>
      </c>
      <c r="L337" s="31" t="s">
        <v>95</v>
      </c>
      <c r="M337" s="31" t="s">
        <v>5470</v>
      </c>
      <c r="N337" s="27" t="s">
        <v>4666</v>
      </c>
      <c r="O337" s="27" t="s">
        <v>222</v>
      </c>
      <c r="P337" s="27"/>
      <c r="Q337" s="27" t="s">
        <v>345</v>
      </c>
      <c r="R337" s="27"/>
      <c r="S337" s="27"/>
      <c r="T337" s="27"/>
      <c r="U337" s="27"/>
      <c r="V337" s="27"/>
      <c r="W337" s="27"/>
      <c r="X337" s="27"/>
      <c r="Y337" s="27"/>
      <c r="Z337" s="27"/>
      <c r="AA337" s="27"/>
      <c r="AB337" s="27"/>
      <c r="AC337" s="27"/>
      <c r="AD337" s="29"/>
      <c r="AE337" s="29" t="s">
        <v>5159</v>
      </c>
    </row>
    <row r="338" spans="1:31" x14ac:dyDescent="0.3">
      <c r="A338" s="21" t="s">
        <v>2083</v>
      </c>
      <c r="B338" s="30" t="s">
        <v>4603</v>
      </c>
      <c r="C338" s="21" t="s">
        <v>2084</v>
      </c>
      <c r="D338" s="21" t="s">
        <v>2085</v>
      </c>
      <c r="E338" s="21"/>
      <c r="F338" s="27" t="s">
        <v>38</v>
      </c>
      <c r="G338" s="93">
        <v>15.16</v>
      </c>
      <c r="H338" s="93">
        <v>74.069999999999993</v>
      </c>
      <c r="I338" s="29">
        <f>12*4</f>
        <v>48</v>
      </c>
      <c r="J338" s="27">
        <v>1.5</v>
      </c>
      <c r="K338" s="27" t="s">
        <v>253</v>
      </c>
      <c r="L338" s="27" t="s">
        <v>613</v>
      </c>
      <c r="M338" s="27" t="s">
        <v>2086</v>
      </c>
      <c r="N338" s="27" t="s">
        <v>2087</v>
      </c>
      <c r="O338" s="27" t="s">
        <v>2088</v>
      </c>
      <c r="P338" s="27" t="s">
        <v>2089</v>
      </c>
      <c r="Q338" s="27" t="s">
        <v>45</v>
      </c>
      <c r="R338" s="27"/>
      <c r="S338" s="27" t="s">
        <v>2090</v>
      </c>
      <c r="T338" s="27"/>
      <c r="U338" s="27" t="s">
        <v>2091</v>
      </c>
      <c r="V338" s="27" t="s">
        <v>2092</v>
      </c>
      <c r="W338" s="29"/>
      <c r="X338" s="29"/>
      <c r="Y338" s="29"/>
      <c r="Z338" s="29"/>
      <c r="AA338" s="29"/>
      <c r="AB338" s="29"/>
      <c r="AC338" s="29"/>
      <c r="AD338" s="29"/>
      <c r="AE338" s="29" t="s">
        <v>2093</v>
      </c>
    </row>
    <row r="339" spans="1:31" x14ac:dyDescent="0.3">
      <c r="A339" s="30" t="s">
        <v>2094</v>
      </c>
      <c r="B339" s="30" t="s">
        <v>4603</v>
      </c>
      <c r="C339" s="30" t="s">
        <v>2084</v>
      </c>
      <c r="D339" s="21" t="s">
        <v>2095</v>
      </c>
      <c r="E339" s="21"/>
      <c r="F339" s="27" t="s">
        <v>38</v>
      </c>
      <c r="G339" s="92">
        <v>17.170000000000002</v>
      </c>
      <c r="H339" s="92">
        <v>80.22</v>
      </c>
      <c r="I339" s="31">
        <v>150</v>
      </c>
      <c r="J339" s="31"/>
      <c r="K339" s="27" t="s">
        <v>51</v>
      </c>
      <c r="L339" s="27" t="s">
        <v>388</v>
      </c>
      <c r="M339" s="31">
        <v>1170</v>
      </c>
      <c r="N339" s="27" t="s">
        <v>2096</v>
      </c>
      <c r="O339" s="27" t="s">
        <v>935</v>
      </c>
      <c r="P339" s="27"/>
      <c r="Q339" s="27"/>
      <c r="R339" s="27"/>
      <c r="S339" s="27"/>
      <c r="T339" s="27"/>
      <c r="U339" s="27"/>
      <c r="V339" s="27">
        <v>85</v>
      </c>
      <c r="W339" s="27"/>
      <c r="X339" s="27"/>
      <c r="Y339" s="27"/>
      <c r="Z339" s="27"/>
      <c r="AA339" s="27"/>
      <c r="AB339" s="27"/>
      <c r="AC339" s="27"/>
      <c r="AD339" s="29"/>
      <c r="AE339" s="29" t="s">
        <v>2097</v>
      </c>
    </row>
    <row r="340" spans="1:31" x14ac:dyDescent="0.3">
      <c r="A340" s="98" t="s">
        <v>2098</v>
      </c>
      <c r="B340" s="30" t="s">
        <v>4603</v>
      </c>
      <c r="C340" s="30" t="s">
        <v>2084</v>
      </c>
      <c r="D340" s="30" t="s">
        <v>2099</v>
      </c>
      <c r="E340" s="30"/>
      <c r="F340" s="27" t="s">
        <v>728</v>
      </c>
      <c r="G340" s="92">
        <v>12.15</v>
      </c>
      <c r="H340" s="92">
        <v>76.400000000000006</v>
      </c>
      <c r="I340" s="31"/>
      <c r="J340" s="31"/>
      <c r="K340" s="31" t="s">
        <v>4661</v>
      </c>
      <c r="L340" s="31" t="s">
        <v>476</v>
      </c>
      <c r="M340" s="31" t="s">
        <v>2100</v>
      </c>
      <c r="N340" s="27" t="s">
        <v>4660</v>
      </c>
      <c r="O340" s="27" t="s">
        <v>84</v>
      </c>
      <c r="P340" s="27"/>
      <c r="Q340" s="27" t="s">
        <v>320</v>
      </c>
      <c r="R340" s="27"/>
      <c r="S340" s="27" t="s">
        <v>4659</v>
      </c>
      <c r="T340" s="27" t="s">
        <v>4662</v>
      </c>
      <c r="U340" s="27"/>
      <c r="V340" s="27"/>
      <c r="W340" s="27"/>
      <c r="X340" s="27"/>
      <c r="Y340" s="27"/>
      <c r="Z340" s="27"/>
      <c r="AA340" s="27"/>
      <c r="AB340" s="27"/>
      <c r="AC340" s="27"/>
      <c r="AD340" s="29"/>
      <c r="AE340" s="29" t="s">
        <v>2101</v>
      </c>
    </row>
    <row r="341" spans="1:31" ht="12.75" customHeight="1" x14ac:dyDescent="0.3">
      <c r="A341" s="21" t="s">
        <v>2103</v>
      </c>
      <c r="B341" s="30" t="s">
        <v>4603</v>
      </c>
      <c r="C341" s="21" t="s">
        <v>2084</v>
      </c>
      <c r="D341" s="21" t="s">
        <v>2104</v>
      </c>
      <c r="E341" s="21"/>
      <c r="F341" s="27" t="s">
        <v>38</v>
      </c>
      <c r="G341" s="93">
        <v>15.8</v>
      </c>
      <c r="H341" s="93">
        <v>79.94</v>
      </c>
      <c r="I341" s="27">
        <v>150</v>
      </c>
      <c r="J341" s="27"/>
      <c r="K341" s="27" t="s">
        <v>51</v>
      </c>
      <c r="L341" s="27" t="s">
        <v>603</v>
      </c>
      <c r="M341" s="27" t="s">
        <v>2105</v>
      </c>
      <c r="N341" s="27" t="s">
        <v>2106</v>
      </c>
      <c r="O341" s="27" t="s">
        <v>279</v>
      </c>
      <c r="P341" s="27" t="s">
        <v>233</v>
      </c>
      <c r="Q341" s="27" t="s">
        <v>141</v>
      </c>
      <c r="R341" s="27"/>
      <c r="S341" s="27" t="s">
        <v>2107</v>
      </c>
      <c r="T341" s="27" t="s">
        <v>2108</v>
      </c>
      <c r="U341" s="27" t="s">
        <v>2109</v>
      </c>
      <c r="V341" s="27" t="s">
        <v>2110</v>
      </c>
      <c r="W341" s="27" t="s">
        <v>70</v>
      </c>
      <c r="X341" s="27" t="s">
        <v>144</v>
      </c>
      <c r="Y341" s="27" t="s">
        <v>2111</v>
      </c>
      <c r="Z341" s="27" t="s">
        <v>73</v>
      </c>
      <c r="AA341" s="27" t="s">
        <v>74</v>
      </c>
      <c r="AB341" s="27" t="s">
        <v>265</v>
      </c>
      <c r="AC341" s="27"/>
      <c r="AD341" s="29" t="s">
        <v>2112</v>
      </c>
      <c r="AE341" s="29" t="s">
        <v>5377</v>
      </c>
    </row>
    <row r="342" spans="1:31" ht="12.75" customHeight="1" x14ac:dyDescent="0.3">
      <c r="A342" s="21"/>
      <c r="B342" s="21"/>
      <c r="C342" s="21"/>
      <c r="D342" s="21"/>
      <c r="E342" s="21"/>
      <c r="F342" s="27"/>
      <c r="G342" s="93"/>
      <c r="H342" s="93"/>
      <c r="I342" s="27"/>
      <c r="J342" s="27"/>
      <c r="K342" s="27"/>
      <c r="L342" s="27"/>
      <c r="M342" s="27"/>
      <c r="N342" s="27"/>
      <c r="O342" s="27"/>
      <c r="P342" s="27"/>
      <c r="Q342" s="27"/>
      <c r="R342" s="27"/>
      <c r="S342" s="27"/>
      <c r="T342" s="27"/>
      <c r="U342" s="27"/>
      <c r="V342" s="27"/>
      <c r="W342" s="27"/>
      <c r="X342" s="27"/>
      <c r="Y342" s="27"/>
      <c r="Z342" s="27"/>
      <c r="AA342" s="27"/>
      <c r="AB342" s="27"/>
      <c r="AC342" s="27"/>
      <c r="AD342" s="29"/>
      <c r="AE342" s="29"/>
    </row>
    <row r="343" spans="1:31" ht="26.4" x14ac:dyDescent="0.3">
      <c r="A343" s="21" t="s">
        <v>2113</v>
      </c>
      <c r="B343" s="30" t="s">
        <v>4603</v>
      </c>
      <c r="C343" s="21" t="s">
        <v>2084</v>
      </c>
      <c r="D343" s="30" t="s">
        <v>2114</v>
      </c>
      <c r="E343" s="21"/>
      <c r="F343" s="27" t="s">
        <v>79</v>
      </c>
      <c r="G343" s="91">
        <v>24.23</v>
      </c>
      <c r="H343" s="91">
        <v>78.540000000000006</v>
      </c>
      <c r="I343" s="27">
        <v>50</v>
      </c>
      <c r="J343" s="27"/>
      <c r="K343" s="27" t="s">
        <v>285</v>
      </c>
      <c r="L343" s="27" t="s">
        <v>40</v>
      </c>
      <c r="M343" s="27" t="s">
        <v>2115</v>
      </c>
      <c r="N343" s="27" t="s">
        <v>2116</v>
      </c>
      <c r="O343" s="27" t="s">
        <v>96</v>
      </c>
      <c r="P343" s="27"/>
      <c r="Q343" s="27"/>
      <c r="R343" s="27"/>
      <c r="S343" s="27"/>
      <c r="T343" s="27"/>
      <c r="U343" s="27"/>
      <c r="V343" s="27"/>
      <c r="W343" s="27" t="s">
        <v>70</v>
      </c>
      <c r="X343" s="27" t="s">
        <v>144</v>
      </c>
      <c r="Y343" s="27" t="s">
        <v>72</v>
      </c>
      <c r="Z343" s="27" t="s">
        <v>73</v>
      </c>
      <c r="AA343" s="27" t="s">
        <v>74</v>
      </c>
      <c r="AB343" s="27" t="s">
        <v>2117</v>
      </c>
      <c r="AC343" s="27"/>
      <c r="AD343" s="29" t="s">
        <v>2118</v>
      </c>
      <c r="AE343" s="29" t="s">
        <v>2119</v>
      </c>
    </row>
    <row r="344" spans="1:31" x14ac:dyDescent="0.25">
      <c r="A344" s="20" t="s">
        <v>2120</v>
      </c>
      <c r="B344" s="30" t="s">
        <v>4603</v>
      </c>
      <c r="C344" s="20" t="s">
        <v>2084</v>
      </c>
      <c r="D344" s="21" t="s">
        <v>2121</v>
      </c>
      <c r="E344" s="21"/>
      <c r="F344" s="27" t="s">
        <v>728</v>
      </c>
      <c r="G344" s="91">
        <v>21.2</v>
      </c>
      <c r="H344" s="91">
        <v>86.1</v>
      </c>
      <c r="I344" s="27">
        <v>1.5</v>
      </c>
      <c r="J344" s="27" t="s">
        <v>632</v>
      </c>
      <c r="K344" s="27" t="s">
        <v>127</v>
      </c>
      <c r="L344" s="27" t="s">
        <v>95</v>
      </c>
      <c r="M344" s="27" t="s">
        <v>2122</v>
      </c>
      <c r="N344" s="27" t="s">
        <v>2123</v>
      </c>
      <c r="O344" s="27" t="s">
        <v>2124</v>
      </c>
      <c r="P344" s="27" t="s">
        <v>2125</v>
      </c>
      <c r="Q344" s="27" t="s">
        <v>141</v>
      </c>
      <c r="R344" s="27" t="s">
        <v>2126</v>
      </c>
      <c r="S344" s="27" t="s">
        <v>2127</v>
      </c>
      <c r="T344" s="27" t="s">
        <v>2128</v>
      </c>
      <c r="U344" s="27"/>
      <c r="V344" s="27"/>
      <c r="W344" s="27" t="s">
        <v>70</v>
      </c>
      <c r="X344" s="27" t="s">
        <v>144</v>
      </c>
      <c r="Y344" s="27" t="s">
        <v>72</v>
      </c>
      <c r="Z344" s="27" t="s">
        <v>146</v>
      </c>
      <c r="AA344" s="27" t="s">
        <v>74</v>
      </c>
      <c r="AB344" s="27" t="s">
        <v>2129</v>
      </c>
      <c r="AC344" s="27"/>
      <c r="AD344" s="29" t="s">
        <v>2130</v>
      </c>
      <c r="AE344" s="29" t="s">
        <v>5378</v>
      </c>
    </row>
    <row r="345" spans="1:31" x14ac:dyDescent="0.25">
      <c r="A345" s="20"/>
      <c r="B345" s="20"/>
      <c r="C345" s="20"/>
      <c r="D345" s="21"/>
      <c r="E345" s="21"/>
      <c r="F345" s="27"/>
      <c r="G345" s="91"/>
      <c r="H345" s="91"/>
      <c r="I345" s="27"/>
      <c r="J345" s="27"/>
      <c r="K345" s="27"/>
      <c r="L345" s="27"/>
      <c r="M345" s="27"/>
      <c r="N345" s="27"/>
      <c r="O345" s="27"/>
      <c r="P345" s="27"/>
      <c r="Q345" s="27"/>
      <c r="R345" s="27"/>
      <c r="S345" s="27"/>
      <c r="T345" s="27"/>
      <c r="U345" s="27"/>
      <c r="V345" s="27"/>
      <c r="W345" s="27" t="s">
        <v>2131</v>
      </c>
      <c r="X345" s="27" t="s">
        <v>763</v>
      </c>
      <c r="Y345" s="27" t="s">
        <v>2132</v>
      </c>
      <c r="Z345" s="27" t="s">
        <v>73</v>
      </c>
      <c r="AA345" s="27" t="s">
        <v>74</v>
      </c>
      <c r="AB345" s="27" t="s">
        <v>2133</v>
      </c>
      <c r="AC345" s="27"/>
      <c r="AD345" s="29"/>
      <c r="AE345" s="29"/>
    </row>
    <row r="346" spans="1:31" x14ac:dyDescent="0.3">
      <c r="A346" s="30" t="s">
        <v>2134</v>
      </c>
      <c r="B346" s="30" t="s">
        <v>6103</v>
      </c>
      <c r="C346" s="30" t="s">
        <v>2084</v>
      </c>
      <c r="D346" s="30" t="s">
        <v>2135</v>
      </c>
      <c r="E346" s="30"/>
      <c r="F346" s="27" t="s">
        <v>728</v>
      </c>
      <c r="G346" s="100">
        <v>13</v>
      </c>
      <c r="H346" s="100">
        <v>76.3</v>
      </c>
      <c r="I346" s="31"/>
      <c r="J346" s="31"/>
      <c r="K346" s="31" t="s">
        <v>127</v>
      </c>
      <c r="L346" s="31" t="s">
        <v>388</v>
      </c>
      <c r="M346" s="31" t="s">
        <v>4663</v>
      </c>
      <c r="N346" s="27" t="s">
        <v>4664</v>
      </c>
      <c r="O346" s="27" t="s">
        <v>84</v>
      </c>
      <c r="P346" s="27"/>
      <c r="Q346" s="27" t="s">
        <v>320</v>
      </c>
      <c r="R346" s="27"/>
      <c r="S346" s="27"/>
      <c r="T346" s="27"/>
      <c r="U346" s="27"/>
      <c r="V346" s="27"/>
      <c r="W346" s="27" t="s">
        <v>4665</v>
      </c>
      <c r="X346" s="27" t="s">
        <v>763</v>
      </c>
      <c r="Y346" s="27" t="s">
        <v>787</v>
      </c>
      <c r="Z346" s="27" t="s">
        <v>73</v>
      </c>
      <c r="AA346" s="27" t="s">
        <v>74</v>
      </c>
      <c r="AB346" s="27" t="s">
        <v>480</v>
      </c>
      <c r="AC346" s="27"/>
      <c r="AD346" s="29"/>
      <c r="AE346" s="29" t="s">
        <v>2102</v>
      </c>
    </row>
    <row r="347" spans="1:31" x14ac:dyDescent="0.3">
      <c r="A347" s="21" t="s">
        <v>2136</v>
      </c>
      <c r="B347" s="30" t="s">
        <v>4603</v>
      </c>
      <c r="C347" s="21" t="s">
        <v>2084</v>
      </c>
      <c r="D347" s="21" t="s">
        <v>2137</v>
      </c>
      <c r="E347" s="21"/>
      <c r="F347" s="27" t="s">
        <v>38</v>
      </c>
      <c r="G347" s="91">
        <v>11.14</v>
      </c>
      <c r="H347" s="91">
        <v>77.540000000000006</v>
      </c>
      <c r="I347" s="27">
        <v>72</v>
      </c>
      <c r="J347" s="27"/>
      <c r="K347" s="27" t="s">
        <v>253</v>
      </c>
      <c r="L347" s="27" t="s">
        <v>95</v>
      </c>
      <c r="M347" s="27" t="s">
        <v>2138</v>
      </c>
      <c r="N347" s="27" t="s">
        <v>2139</v>
      </c>
      <c r="O347" s="27" t="s">
        <v>514</v>
      </c>
      <c r="P347" s="27" t="s">
        <v>2140</v>
      </c>
      <c r="Q347" s="27" t="s">
        <v>276</v>
      </c>
      <c r="R347" s="27"/>
      <c r="S347" s="27"/>
      <c r="T347" s="27"/>
      <c r="U347" s="27"/>
      <c r="V347" s="27" t="s">
        <v>2141</v>
      </c>
      <c r="W347" s="27"/>
      <c r="X347" s="27"/>
      <c r="Y347" s="27"/>
      <c r="Z347" s="27"/>
      <c r="AA347" s="27"/>
      <c r="AB347" s="27"/>
      <c r="AC347" s="27"/>
      <c r="AD347" s="29"/>
      <c r="AE347" s="29" t="s">
        <v>2142</v>
      </c>
    </row>
    <row r="348" spans="1:31" ht="15.6" x14ac:dyDescent="0.3">
      <c r="A348" s="30" t="s">
        <v>2143</v>
      </c>
      <c r="B348" s="30" t="s">
        <v>4603</v>
      </c>
      <c r="C348" s="30" t="s">
        <v>2084</v>
      </c>
      <c r="D348" s="21" t="s">
        <v>2121</v>
      </c>
      <c r="E348" s="21"/>
      <c r="F348" s="27" t="s">
        <v>728</v>
      </c>
      <c r="G348" s="100">
        <v>21.02</v>
      </c>
      <c r="H348" s="100">
        <v>85.6</v>
      </c>
      <c r="I348" s="31">
        <f>25*0.4</f>
        <v>10</v>
      </c>
      <c r="J348" s="31"/>
      <c r="K348" s="31"/>
      <c r="L348" s="31" t="s">
        <v>40</v>
      </c>
      <c r="M348" s="27" t="s">
        <v>2144</v>
      </c>
      <c r="N348" s="27" t="s">
        <v>2145</v>
      </c>
      <c r="O348" s="27" t="s">
        <v>2146</v>
      </c>
      <c r="P348" s="27"/>
      <c r="Q348" s="27" t="s">
        <v>141</v>
      </c>
      <c r="R348" s="27" t="s">
        <v>2126</v>
      </c>
      <c r="S348" s="27"/>
      <c r="T348" s="27"/>
      <c r="U348" s="27"/>
      <c r="V348" s="27"/>
      <c r="W348" s="27" t="s">
        <v>2147</v>
      </c>
      <c r="X348" s="27" t="s">
        <v>763</v>
      </c>
      <c r="Y348" s="27" t="s">
        <v>787</v>
      </c>
      <c r="Z348" s="27" t="s">
        <v>73</v>
      </c>
      <c r="AA348" s="27" t="s">
        <v>74</v>
      </c>
      <c r="AB348" s="27" t="s">
        <v>265</v>
      </c>
      <c r="AC348" s="27"/>
      <c r="AD348" s="29" t="s">
        <v>2148</v>
      </c>
      <c r="AE348" s="29" t="s">
        <v>2149</v>
      </c>
    </row>
    <row r="349" spans="1:31" x14ac:dyDescent="0.3">
      <c r="A349" s="21" t="s">
        <v>2150</v>
      </c>
      <c r="B349" s="30" t="s">
        <v>4603</v>
      </c>
      <c r="C349" s="21" t="s">
        <v>2151</v>
      </c>
      <c r="D349" s="21" t="s">
        <v>2152</v>
      </c>
      <c r="E349" s="21" t="s">
        <v>2153</v>
      </c>
      <c r="F349" s="27" t="s">
        <v>38</v>
      </c>
      <c r="G349" s="91">
        <v>38.700000000000003</v>
      </c>
      <c r="H349" s="91">
        <v>44.38</v>
      </c>
      <c r="I349" s="27"/>
      <c r="J349" s="27"/>
      <c r="K349" s="27" t="s">
        <v>51</v>
      </c>
      <c r="L349" s="27"/>
      <c r="M349" s="27"/>
      <c r="N349" s="27" t="s">
        <v>2154</v>
      </c>
      <c r="O349" s="27" t="s">
        <v>279</v>
      </c>
      <c r="P349" s="27"/>
      <c r="Q349" s="27" t="s">
        <v>345</v>
      </c>
      <c r="R349" s="27"/>
      <c r="S349" s="27" t="s">
        <v>2155</v>
      </c>
      <c r="T349" s="27" t="s">
        <v>1173</v>
      </c>
      <c r="U349" s="27" t="s">
        <v>2156</v>
      </c>
      <c r="V349" s="27" t="s">
        <v>2157</v>
      </c>
      <c r="W349" s="27" t="s">
        <v>70</v>
      </c>
      <c r="X349" s="27" t="s">
        <v>236</v>
      </c>
      <c r="Y349" s="27" t="s">
        <v>838</v>
      </c>
      <c r="Z349" s="27" t="s">
        <v>73</v>
      </c>
      <c r="AA349" s="27" t="s">
        <v>74</v>
      </c>
      <c r="AB349" s="27" t="s">
        <v>308</v>
      </c>
      <c r="AC349" s="27"/>
      <c r="AD349" s="29"/>
      <c r="AE349" s="29" t="s">
        <v>2158</v>
      </c>
    </row>
    <row r="350" spans="1:31" ht="15.6" x14ac:dyDescent="0.3">
      <c r="A350" s="21" t="s">
        <v>2159</v>
      </c>
      <c r="B350" s="30" t="s">
        <v>4603</v>
      </c>
      <c r="C350" s="21" t="s">
        <v>2151</v>
      </c>
      <c r="D350" s="21" t="s">
        <v>2160</v>
      </c>
      <c r="E350" s="21" t="s">
        <v>2153</v>
      </c>
      <c r="F350" s="27" t="s">
        <v>79</v>
      </c>
      <c r="G350" s="91">
        <v>37.53</v>
      </c>
      <c r="H350" s="91">
        <v>44.63</v>
      </c>
      <c r="I350" s="27">
        <v>12</v>
      </c>
      <c r="J350" s="27"/>
      <c r="K350" s="27" t="s">
        <v>253</v>
      </c>
      <c r="L350" s="27" t="s">
        <v>40</v>
      </c>
      <c r="M350" s="27" t="s">
        <v>2161</v>
      </c>
      <c r="N350" s="27" t="s">
        <v>2162</v>
      </c>
      <c r="O350" s="27" t="s">
        <v>2163</v>
      </c>
      <c r="P350" s="27" t="s">
        <v>454</v>
      </c>
      <c r="Q350" s="27" t="s">
        <v>345</v>
      </c>
      <c r="R350" s="37">
        <v>0.08</v>
      </c>
      <c r="S350" s="27" t="s">
        <v>2164</v>
      </c>
      <c r="T350" s="27" t="s">
        <v>2165</v>
      </c>
      <c r="U350" s="27"/>
      <c r="V350" s="27" t="s">
        <v>2166</v>
      </c>
      <c r="W350" s="27" t="s">
        <v>70</v>
      </c>
      <c r="X350" s="27" t="s">
        <v>236</v>
      </c>
      <c r="Y350" s="27" t="s">
        <v>838</v>
      </c>
      <c r="Z350" s="27" t="s">
        <v>73</v>
      </c>
      <c r="AA350" s="27" t="s">
        <v>74</v>
      </c>
      <c r="AB350" s="27" t="s">
        <v>2167</v>
      </c>
      <c r="AC350" s="27"/>
      <c r="AD350" s="29" t="s">
        <v>2168</v>
      </c>
      <c r="AE350" s="29" t="s">
        <v>2169</v>
      </c>
    </row>
    <row r="351" spans="1:31" x14ac:dyDescent="0.3">
      <c r="A351" s="21" t="s">
        <v>2170</v>
      </c>
      <c r="B351" s="30" t="s">
        <v>4603</v>
      </c>
      <c r="C351" s="21" t="s">
        <v>2171</v>
      </c>
      <c r="D351" s="21" t="s">
        <v>2172</v>
      </c>
      <c r="E351" s="21"/>
      <c r="F351" s="27" t="s">
        <v>38</v>
      </c>
      <c r="G351" s="91">
        <v>53.57</v>
      </c>
      <c r="H351" s="91">
        <v>-9.9499999999999993</v>
      </c>
      <c r="I351" s="27">
        <v>1</v>
      </c>
      <c r="J351" s="27"/>
      <c r="K351" s="27" t="s">
        <v>98</v>
      </c>
      <c r="L351" s="31" t="s">
        <v>40</v>
      </c>
      <c r="M351" s="27" t="s">
        <v>2173</v>
      </c>
      <c r="N351" s="27" t="s">
        <v>2174</v>
      </c>
      <c r="O351" s="27" t="s">
        <v>2175</v>
      </c>
      <c r="P351" s="27"/>
      <c r="Q351" s="27" t="s">
        <v>45</v>
      </c>
      <c r="R351" s="27"/>
      <c r="S351" s="27" t="s">
        <v>2176</v>
      </c>
      <c r="T351" s="27" t="s">
        <v>2177</v>
      </c>
      <c r="U351" s="27"/>
      <c r="V351" s="27"/>
      <c r="W351" s="27"/>
      <c r="X351" s="27"/>
      <c r="Y351" s="27"/>
      <c r="Z351" s="27"/>
      <c r="AA351" s="27"/>
      <c r="AB351" s="27"/>
      <c r="AC351" s="27"/>
      <c r="AD351" s="29"/>
      <c r="AE351" s="29" t="s">
        <v>2178</v>
      </c>
    </row>
    <row r="352" spans="1:31" x14ac:dyDescent="0.3">
      <c r="A352" s="21" t="s">
        <v>2179</v>
      </c>
      <c r="B352" s="21" t="s">
        <v>6103</v>
      </c>
      <c r="C352" s="21" t="s">
        <v>2180</v>
      </c>
      <c r="D352" s="21" t="s">
        <v>2181</v>
      </c>
      <c r="E352" s="21" t="s">
        <v>2182</v>
      </c>
      <c r="F352" s="27" t="s">
        <v>1390</v>
      </c>
      <c r="G352" s="91">
        <v>44.2</v>
      </c>
      <c r="H352" s="91">
        <v>8.02</v>
      </c>
      <c r="I352" s="27" t="s">
        <v>2183</v>
      </c>
      <c r="J352" s="27">
        <v>8</v>
      </c>
      <c r="K352" s="27" t="s">
        <v>2184</v>
      </c>
      <c r="L352" s="27" t="s">
        <v>95</v>
      </c>
      <c r="M352" s="27" t="s">
        <v>2185</v>
      </c>
      <c r="N352" s="27" t="s">
        <v>2186</v>
      </c>
      <c r="O352" s="27" t="s">
        <v>2187</v>
      </c>
      <c r="P352" s="27" t="s">
        <v>2188</v>
      </c>
      <c r="Q352" s="27" t="s">
        <v>345</v>
      </c>
      <c r="R352" s="27"/>
      <c r="S352" s="27"/>
      <c r="T352" s="27"/>
      <c r="U352" s="27"/>
      <c r="V352" s="27"/>
      <c r="W352" s="27" t="s">
        <v>70</v>
      </c>
      <c r="X352" s="27" t="s">
        <v>71</v>
      </c>
      <c r="Y352" s="27" t="s">
        <v>72</v>
      </c>
      <c r="Z352" s="27" t="s">
        <v>102</v>
      </c>
      <c r="AA352" s="27" t="s">
        <v>74</v>
      </c>
      <c r="AB352" s="27" t="s">
        <v>111</v>
      </c>
      <c r="AC352" s="27"/>
      <c r="AD352" s="29" t="s">
        <v>2189</v>
      </c>
      <c r="AE352" s="29" t="s">
        <v>2190</v>
      </c>
    </row>
    <row r="353" spans="1:31" x14ac:dyDescent="0.3">
      <c r="A353" s="30" t="s">
        <v>2191</v>
      </c>
      <c r="B353" s="30" t="s">
        <v>4603</v>
      </c>
      <c r="C353" s="30" t="s">
        <v>2192</v>
      </c>
      <c r="D353" s="30" t="s">
        <v>2193</v>
      </c>
      <c r="E353" s="30"/>
      <c r="F353" s="31"/>
      <c r="G353" s="100">
        <v>40.58</v>
      </c>
      <c r="H353" s="100">
        <v>9.2799999999999994</v>
      </c>
      <c r="I353" s="29">
        <v>0.5</v>
      </c>
      <c r="J353" s="31" t="s">
        <v>2194</v>
      </c>
      <c r="K353" s="31" t="s">
        <v>307</v>
      </c>
      <c r="L353" s="31" t="s">
        <v>40</v>
      </c>
      <c r="M353" s="31" t="s">
        <v>2195</v>
      </c>
      <c r="N353" s="27" t="s">
        <v>2196</v>
      </c>
      <c r="O353" s="27" t="s">
        <v>84</v>
      </c>
      <c r="P353" s="27"/>
      <c r="Q353" s="27"/>
      <c r="R353" s="27"/>
      <c r="S353" s="27"/>
      <c r="T353" s="27"/>
      <c r="U353" s="27"/>
      <c r="V353" s="27"/>
      <c r="W353" s="27"/>
      <c r="X353" s="27"/>
      <c r="Y353" s="27"/>
      <c r="Z353" s="27"/>
      <c r="AA353" s="27"/>
      <c r="AB353" s="27"/>
      <c r="AC353" s="27"/>
      <c r="AD353" s="29"/>
      <c r="AE353" s="29" t="s">
        <v>2197</v>
      </c>
    </row>
    <row r="354" spans="1:31" x14ac:dyDescent="0.3">
      <c r="A354" s="21" t="s">
        <v>2198</v>
      </c>
      <c r="B354" s="21" t="s">
        <v>6103</v>
      </c>
      <c r="C354" s="21" t="s">
        <v>2180</v>
      </c>
      <c r="D354" s="21" t="s">
        <v>2199</v>
      </c>
      <c r="E354" s="21" t="s">
        <v>2182</v>
      </c>
      <c r="F354" s="27" t="s">
        <v>1390</v>
      </c>
      <c r="G354" s="91">
        <v>46.2</v>
      </c>
      <c r="H354" s="91">
        <v>10.27</v>
      </c>
      <c r="I354" s="27">
        <v>40</v>
      </c>
      <c r="J354" s="27"/>
      <c r="K354" s="27" t="s">
        <v>98</v>
      </c>
      <c r="L354" s="27" t="s">
        <v>95</v>
      </c>
      <c r="M354" s="27" t="s">
        <v>2200</v>
      </c>
      <c r="N354" s="27" t="s">
        <v>2201</v>
      </c>
      <c r="O354" s="27" t="s">
        <v>2187</v>
      </c>
      <c r="P354" s="27" t="s">
        <v>2202</v>
      </c>
      <c r="Q354" s="27" t="s">
        <v>45</v>
      </c>
      <c r="R354" s="27"/>
      <c r="S354" s="27"/>
      <c r="T354" s="27"/>
      <c r="U354" s="27"/>
      <c r="V354" s="27"/>
      <c r="W354" s="27"/>
      <c r="X354" s="27"/>
      <c r="Y354" s="27"/>
      <c r="Z354" s="27"/>
      <c r="AA354" s="27"/>
      <c r="AB354" s="27"/>
      <c r="AC354" s="27"/>
      <c r="AD354" s="29"/>
      <c r="AE354" s="29" t="s">
        <v>2203</v>
      </c>
    </row>
    <row r="355" spans="1:31" ht="12" customHeight="1" x14ac:dyDescent="0.3">
      <c r="A355" s="21" t="s">
        <v>2204</v>
      </c>
      <c r="B355" s="30" t="s">
        <v>4603</v>
      </c>
      <c r="C355" s="21" t="s">
        <v>2205</v>
      </c>
      <c r="D355" s="21" t="s">
        <v>2206</v>
      </c>
      <c r="E355" s="21"/>
      <c r="F355" s="27" t="s">
        <v>728</v>
      </c>
      <c r="G355" s="91">
        <v>34.43</v>
      </c>
      <c r="H355" s="91">
        <v>136.63999999999999</v>
      </c>
      <c r="I355" s="27">
        <f>0.5*6</f>
        <v>3</v>
      </c>
      <c r="J355" s="27">
        <v>0.46</v>
      </c>
      <c r="K355" s="27" t="s">
        <v>253</v>
      </c>
      <c r="L355" s="27" t="s">
        <v>95</v>
      </c>
      <c r="M355" s="27" t="s">
        <v>2207</v>
      </c>
      <c r="N355" s="27" t="s">
        <v>2208</v>
      </c>
      <c r="O355" s="27" t="s">
        <v>935</v>
      </c>
      <c r="P355" s="27" t="s">
        <v>2209</v>
      </c>
      <c r="Q355" s="27" t="s">
        <v>45</v>
      </c>
      <c r="R355" s="39">
        <v>7.4999999999999997E-2</v>
      </c>
      <c r="S355" s="27" t="s">
        <v>2210</v>
      </c>
      <c r="T355" s="27" t="s">
        <v>2211</v>
      </c>
      <c r="U355" s="27" t="s">
        <v>2212</v>
      </c>
      <c r="V355" s="27"/>
      <c r="W355" s="27"/>
      <c r="X355" s="27"/>
      <c r="Y355" s="27"/>
      <c r="Z355" s="27"/>
      <c r="AA355" s="27"/>
      <c r="AB355" s="27"/>
      <c r="AC355" s="27"/>
      <c r="AD355" s="29"/>
      <c r="AE355" s="29" t="s">
        <v>2213</v>
      </c>
    </row>
    <row r="356" spans="1:31" x14ac:dyDescent="0.3">
      <c r="A356" s="30" t="s">
        <v>2215</v>
      </c>
      <c r="B356" s="30" t="s">
        <v>4603</v>
      </c>
      <c r="C356" s="21" t="s">
        <v>2205</v>
      </c>
      <c r="D356" s="21" t="s">
        <v>2216</v>
      </c>
      <c r="E356" s="21"/>
      <c r="F356" s="27" t="s">
        <v>38</v>
      </c>
      <c r="G356" s="91">
        <v>35.549999999999997</v>
      </c>
      <c r="H356" s="91">
        <v>135.43</v>
      </c>
      <c r="I356" s="27">
        <v>23</v>
      </c>
      <c r="J356" s="27">
        <v>4</v>
      </c>
      <c r="K356" s="27" t="s">
        <v>98</v>
      </c>
      <c r="L356" s="27" t="s">
        <v>40</v>
      </c>
      <c r="M356" s="27" t="s">
        <v>2217</v>
      </c>
      <c r="N356" s="27" t="s">
        <v>2218</v>
      </c>
      <c r="O356" s="27" t="s">
        <v>287</v>
      </c>
      <c r="P356" s="27" t="s">
        <v>2219</v>
      </c>
      <c r="Q356" s="27" t="s">
        <v>45</v>
      </c>
      <c r="R356" s="27" t="s">
        <v>2220</v>
      </c>
      <c r="S356" s="27" t="s">
        <v>2221</v>
      </c>
      <c r="T356" s="27"/>
      <c r="U356" s="27" t="s">
        <v>2222</v>
      </c>
      <c r="V356" s="27" t="s">
        <v>2223</v>
      </c>
      <c r="W356" s="27"/>
      <c r="X356" s="27"/>
      <c r="Y356" s="27"/>
      <c r="Z356" s="27"/>
      <c r="AA356" s="27"/>
      <c r="AB356" s="27"/>
      <c r="AC356" s="27"/>
      <c r="AD356" s="29"/>
      <c r="AE356" s="29" t="s">
        <v>2224</v>
      </c>
    </row>
    <row r="357" spans="1:31" x14ac:dyDescent="0.3">
      <c r="A357" s="21" t="s">
        <v>2226</v>
      </c>
      <c r="B357" s="30" t="s">
        <v>4603</v>
      </c>
      <c r="C357" s="21" t="s">
        <v>2225</v>
      </c>
      <c r="D357" s="21" t="s">
        <v>2227</v>
      </c>
      <c r="E357" s="21"/>
      <c r="F357" s="27" t="s">
        <v>197</v>
      </c>
      <c r="G357" s="91">
        <v>53.1</v>
      </c>
      <c r="H357" s="91">
        <v>66.25</v>
      </c>
      <c r="I357" s="27" t="s">
        <v>2228</v>
      </c>
      <c r="J357" s="27"/>
      <c r="K357" s="27" t="s">
        <v>253</v>
      </c>
      <c r="L357" s="27" t="s">
        <v>95</v>
      </c>
      <c r="M357" s="27" t="s">
        <v>2229</v>
      </c>
      <c r="N357" s="27" t="s">
        <v>2230</v>
      </c>
      <c r="O357" s="27" t="s">
        <v>96</v>
      </c>
      <c r="P357" s="27"/>
      <c r="Q357" s="27" t="s">
        <v>345</v>
      </c>
      <c r="R357" s="27"/>
      <c r="S357" s="27"/>
      <c r="T357" s="27"/>
      <c r="U357" s="27"/>
      <c r="V357" s="27"/>
      <c r="W357" s="27"/>
      <c r="X357" s="27"/>
      <c r="Y357" s="27"/>
      <c r="Z357" s="27"/>
      <c r="AA357" s="27"/>
      <c r="AB357" s="27"/>
      <c r="AC357" s="27"/>
      <c r="AD357" s="29"/>
      <c r="AE357" s="29" t="s">
        <v>2231</v>
      </c>
    </row>
    <row r="358" spans="1:31" x14ac:dyDescent="0.3">
      <c r="A358" s="21" t="s">
        <v>2232</v>
      </c>
      <c r="B358" s="30" t="s">
        <v>4603</v>
      </c>
      <c r="C358" s="21" t="s">
        <v>2233</v>
      </c>
      <c r="D358" s="21" t="s">
        <v>2234</v>
      </c>
      <c r="E358" s="21"/>
      <c r="F358" s="27" t="s">
        <v>38</v>
      </c>
      <c r="G358" s="91">
        <v>-17</v>
      </c>
      <c r="H358" s="91">
        <v>47.5</v>
      </c>
      <c r="I358" s="27">
        <f>2*1</f>
        <v>2</v>
      </c>
      <c r="J358" s="27">
        <v>0.12</v>
      </c>
      <c r="K358" s="27" t="s">
        <v>2235</v>
      </c>
      <c r="L358" s="27" t="s">
        <v>95</v>
      </c>
      <c r="M358" s="27" t="s">
        <v>2236</v>
      </c>
      <c r="N358" s="27" t="s">
        <v>2237</v>
      </c>
      <c r="O358" s="27" t="s">
        <v>830</v>
      </c>
      <c r="P358" s="27"/>
      <c r="Q358" s="27" t="s">
        <v>345</v>
      </c>
      <c r="R358" s="27" t="s">
        <v>2220</v>
      </c>
      <c r="S358" s="27"/>
      <c r="T358" s="27"/>
      <c r="U358" s="27"/>
      <c r="V358" s="27"/>
      <c r="W358" s="27" t="s">
        <v>2238</v>
      </c>
      <c r="X358" s="27" t="s">
        <v>763</v>
      </c>
      <c r="Y358" s="27" t="s">
        <v>223</v>
      </c>
      <c r="Z358" s="27" t="s">
        <v>73</v>
      </c>
      <c r="AA358" s="27" t="s">
        <v>74</v>
      </c>
      <c r="AB358" s="27" t="s">
        <v>1881</v>
      </c>
      <c r="AC358" s="36" t="s">
        <v>2239</v>
      </c>
      <c r="AD358" s="29" t="s">
        <v>2240</v>
      </c>
      <c r="AE358" s="29" t="s">
        <v>2241</v>
      </c>
    </row>
    <row r="359" spans="1:31" x14ac:dyDescent="0.3">
      <c r="A359" s="30"/>
      <c r="B359" s="30"/>
      <c r="C359" s="21"/>
      <c r="D359" s="21"/>
      <c r="E359" s="21"/>
      <c r="F359" s="27"/>
      <c r="G359" s="91"/>
      <c r="H359" s="91"/>
      <c r="I359" s="27"/>
      <c r="J359" s="27"/>
      <c r="K359" s="31"/>
      <c r="L359" s="27"/>
      <c r="M359" s="27"/>
      <c r="N359" s="27"/>
      <c r="O359" s="27"/>
      <c r="P359" s="27"/>
      <c r="Q359" s="27"/>
      <c r="R359" s="27"/>
      <c r="S359" s="27"/>
      <c r="T359" s="27"/>
      <c r="U359" s="27"/>
      <c r="V359" s="27"/>
      <c r="W359" s="27" t="s">
        <v>2242</v>
      </c>
      <c r="X359" s="27" t="s">
        <v>763</v>
      </c>
      <c r="Y359" s="27" t="s">
        <v>223</v>
      </c>
      <c r="Z359" s="27" t="s">
        <v>73</v>
      </c>
      <c r="AA359" s="27" t="s">
        <v>74</v>
      </c>
      <c r="AB359" s="27" t="s">
        <v>2243</v>
      </c>
      <c r="AC359" s="27"/>
      <c r="AD359" s="29" t="s">
        <v>848</v>
      </c>
      <c r="AE359" s="29" t="s">
        <v>2244</v>
      </c>
    </row>
    <row r="360" spans="1:31" ht="15.6" x14ac:dyDescent="0.3">
      <c r="A360" s="21" t="s">
        <v>2245</v>
      </c>
      <c r="B360" s="30" t="s">
        <v>4603</v>
      </c>
      <c r="C360" s="21" t="s">
        <v>2233</v>
      </c>
      <c r="D360" s="21" t="s">
        <v>2234</v>
      </c>
      <c r="E360" s="21"/>
      <c r="F360" s="27" t="s">
        <v>38</v>
      </c>
      <c r="G360" s="91">
        <v>-17.45</v>
      </c>
      <c r="H360" s="91">
        <v>48.06</v>
      </c>
      <c r="I360" s="27">
        <v>0.2</v>
      </c>
      <c r="J360" s="27"/>
      <c r="K360" s="27" t="s">
        <v>94</v>
      </c>
      <c r="L360" s="27" t="s">
        <v>40</v>
      </c>
      <c r="M360" s="27" t="s">
        <v>2236</v>
      </c>
      <c r="N360" s="27" t="s">
        <v>2246</v>
      </c>
      <c r="O360" s="27" t="s">
        <v>2247</v>
      </c>
      <c r="P360" s="27"/>
      <c r="Q360" s="27" t="s">
        <v>276</v>
      </c>
      <c r="R360" s="27" t="s">
        <v>2220</v>
      </c>
      <c r="S360" s="27" t="s">
        <v>2248</v>
      </c>
      <c r="T360" s="27" t="s">
        <v>176</v>
      </c>
      <c r="U360" s="27"/>
      <c r="V360" s="27"/>
      <c r="W360" s="27" t="s">
        <v>2245</v>
      </c>
      <c r="X360" s="27" t="s">
        <v>763</v>
      </c>
      <c r="Y360" s="27" t="s">
        <v>2249</v>
      </c>
      <c r="Z360" s="27" t="s">
        <v>73</v>
      </c>
      <c r="AA360" s="27" t="s">
        <v>74</v>
      </c>
      <c r="AB360" s="27" t="s">
        <v>2250</v>
      </c>
      <c r="AC360" s="41">
        <v>0.25</v>
      </c>
      <c r="AD360" s="29" t="s">
        <v>2251</v>
      </c>
      <c r="AE360" s="29" t="s">
        <v>2252</v>
      </c>
    </row>
    <row r="361" spans="1:31" x14ac:dyDescent="0.3">
      <c r="A361" s="21" t="s">
        <v>2253</v>
      </c>
      <c r="B361" s="30" t="s">
        <v>4603</v>
      </c>
      <c r="C361" s="21" t="s">
        <v>2254</v>
      </c>
      <c r="D361" s="21" t="s">
        <v>2255</v>
      </c>
      <c r="E361" s="21"/>
      <c r="F361" s="27" t="s">
        <v>2256</v>
      </c>
      <c r="G361" s="101"/>
      <c r="H361" s="101"/>
      <c r="I361" s="27" t="s">
        <v>2257</v>
      </c>
      <c r="J361" s="27"/>
      <c r="K361" s="27"/>
      <c r="L361" s="27" t="s">
        <v>40</v>
      </c>
      <c r="M361" s="27" t="s">
        <v>2258</v>
      </c>
      <c r="N361" s="27" t="s">
        <v>2259</v>
      </c>
      <c r="O361" s="27" t="s">
        <v>2260</v>
      </c>
      <c r="P361" s="27" t="s">
        <v>2261</v>
      </c>
      <c r="Q361" s="27" t="s">
        <v>276</v>
      </c>
      <c r="R361" s="37">
        <v>0.1</v>
      </c>
      <c r="S361" s="27" t="s">
        <v>1306</v>
      </c>
      <c r="T361" s="27"/>
      <c r="U361" s="27"/>
      <c r="V361" s="27"/>
      <c r="W361" s="27"/>
      <c r="X361" s="27"/>
      <c r="Y361" s="27"/>
      <c r="Z361" s="27"/>
      <c r="AA361" s="27"/>
      <c r="AB361" s="27"/>
      <c r="AC361" s="27"/>
      <c r="AD361" s="29"/>
      <c r="AE361" s="29" t="s">
        <v>2262</v>
      </c>
    </row>
    <row r="362" spans="1:31" ht="13.2" customHeight="1" x14ac:dyDescent="0.3">
      <c r="A362" s="30" t="s">
        <v>5461</v>
      </c>
      <c r="B362" s="21" t="s">
        <v>4603</v>
      </c>
      <c r="C362" s="21" t="s">
        <v>2267</v>
      </c>
      <c r="D362" s="29" t="s">
        <v>4744</v>
      </c>
      <c r="E362" s="21"/>
      <c r="F362" s="27" t="s">
        <v>38</v>
      </c>
      <c r="G362" s="91">
        <v>47.2</v>
      </c>
      <c r="H362" s="91">
        <v>93.2</v>
      </c>
      <c r="I362" s="27">
        <f>2*3</f>
        <v>6</v>
      </c>
      <c r="J362" s="27" t="s">
        <v>2268</v>
      </c>
      <c r="K362" s="27" t="s">
        <v>51</v>
      </c>
      <c r="L362" s="27" t="s">
        <v>388</v>
      </c>
      <c r="M362" s="27">
        <v>531</v>
      </c>
      <c r="N362" s="27" t="s">
        <v>2269</v>
      </c>
      <c r="O362" s="27" t="s">
        <v>635</v>
      </c>
      <c r="P362" s="27" t="s">
        <v>2270</v>
      </c>
      <c r="Q362" s="27" t="s">
        <v>276</v>
      </c>
      <c r="R362" s="27"/>
      <c r="S362" s="27"/>
      <c r="T362" s="27"/>
      <c r="U362" s="27"/>
      <c r="V362" s="27"/>
      <c r="W362" s="27"/>
      <c r="X362" s="27"/>
      <c r="Y362" s="27"/>
      <c r="Z362" s="27"/>
      <c r="AA362" s="27"/>
      <c r="AB362" s="27"/>
      <c r="AC362" s="27"/>
      <c r="AD362" s="29"/>
      <c r="AE362" s="29" t="s">
        <v>5380</v>
      </c>
    </row>
    <row r="363" spans="1:31" x14ac:dyDescent="0.25">
      <c r="A363" s="30" t="s">
        <v>2271</v>
      </c>
      <c r="B363" s="30" t="s">
        <v>6103</v>
      </c>
      <c r="C363" s="30" t="s">
        <v>2267</v>
      </c>
      <c r="D363" s="95" t="s">
        <v>4744</v>
      </c>
      <c r="E363" s="95"/>
      <c r="F363" s="31" t="s">
        <v>38</v>
      </c>
      <c r="G363" s="100">
        <v>47.5</v>
      </c>
      <c r="H363" s="100">
        <v>102.03</v>
      </c>
      <c r="I363" s="31">
        <v>4</v>
      </c>
      <c r="J363" s="31"/>
      <c r="K363" s="31" t="s">
        <v>996</v>
      </c>
      <c r="L363" s="31" t="s">
        <v>95</v>
      </c>
      <c r="M363" s="31">
        <v>270</v>
      </c>
      <c r="N363" s="27" t="s">
        <v>2272</v>
      </c>
      <c r="O363" s="27" t="s">
        <v>1241</v>
      </c>
      <c r="P363" s="27"/>
      <c r="Q363" s="27" t="s">
        <v>45</v>
      </c>
      <c r="R363" s="27"/>
      <c r="S363" s="27" t="s">
        <v>87</v>
      </c>
      <c r="T363" s="27"/>
      <c r="U363" s="27" t="s">
        <v>57</v>
      </c>
      <c r="V363" s="27"/>
      <c r="W363" s="27" t="s">
        <v>70</v>
      </c>
      <c r="X363" s="27" t="s">
        <v>71</v>
      </c>
      <c r="Y363" s="27" t="s">
        <v>72</v>
      </c>
      <c r="Z363" s="27" t="s">
        <v>73</v>
      </c>
      <c r="AA363" s="27" t="s">
        <v>74</v>
      </c>
      <c r="AB363" s="27" t="s">
        <v>2273</v>
      </c>
      <c r="AC363" s="27"/>
      <c r="AD363" s="29"/>
      <c r="AE363" s="29" t="s">
        <v>2274</v>
      </c>
    </row>
    <row r="364" spans="1:31" x14ac:dyDescent="0.25">
      <c r="A364" s="21" t="s">
        <v>2275</v>
      </c>
      <c r="B364" s="21" t="s">
        <v>4603</v>
      </c>
      <c r="C364" s="21" t="s">
        <v>2267</v>
      </c>
      <c r="D364" s="95" t="s">
        <v>4744</v>
      </c>
      <c r="E364" s="21"/>
      <c r="F364" s="27" t="s">
        <v>38</v>
      </c>
      <c r="G364" s="91">
        <v>49</v>
      </c>
      <c r="H364" s="91">
        <v>93</v>
      </c>
      <c r="I364" s="27">
        <v>70</v>
      </c>
      <c r="J364" s="27"/>
      <c r="K364" s="27" t="s">
        <v>127</v>
      </c>
      <c r="L364" s="27" t="s">
        <v>95</v>
      </c>
      <c r="M364" s="27" t="s">
        <v>2276</v>
      </c>
      <c r="N364" s="27" t="s">
        <v>2277</v>
      </c>
      <c r="O364" s="27" t="s">
        <v>534</v>
      </c>
      <c r="P364" s="27"/>
      <c r="Q364" s="27" t="s">
        <v>45</v>
      </c>
      <c r="R364" s="27"/>
      <c r="S364" s="27" t="s">
        <v>2278</v>
      </c>
      <c r="T364" s="27" t="s">
        <v>2279</v>
      </c>
      <c r="U364" s="27" t="s">
        <v>2280</v>
      </c>
      <c r="V364" s="27" t="s">
        <v>2107</v>
      </c>
      <c r="W364" s="27" t="s">
        <v>70</v>
      </c>
      <c r="X364" s="27" t="s">
        <v>144</v>
      </c>
      <c r="Y364" s="27" t="s">
        <v>948</v>
      </c>
      <c r="Z364" s="27" t="s">
        <v>102</v>
      </c>
      <c r="AA364" s="27" t="s">
        <v>74</v>
      </c>
      <c r="AB364" s="27" t="s">
        <v>2281</v>
      </c>
      <c r="AC364" s="27"/>
      <c r="AD364" s="29" t="s">
        <v>2282</v>
      </c>
      <c r="AE364" s="29" t="s">
        <v>4743</v>
      </c>
    </row>
    <row r="365" spans="1:31" x14ac:dyDescent="0.25">
      <c r="A365" s="30" t="s">
        <v>2691</v>
      </c>
      <c r="B365" s="30" t="s">
        <v>4603</v>
      </c>
      <c r="C365" s="30" t="s">
        <v>2267</v>
      </c>
      <c r="D365" s="95" t="s">
        <v>4744</v>
      </c>
      <c r="E365" s="95"/>
      <c r="F365" s="31" t="s">
        <v>38</v>
      </c>
      <c r="G365" s="100">
        <v>52.77</v>
      </c>
      <c r="H365" s="100">
        <v>111.3</v>
      </c>
      <c r="I365" s="31">
        <v>11</v>
      </c>
      <c r="J365" s="31">
        <v>0.7</v>
      </c>
      <c r="K365" s="31" t="s">
        <v>51</v>
      </c>
      <c r="L365" s="27" t="s">
        <v>95</v>
      </c>
      <c r="M365" s="31" t="s">
        <v>2692</v>
      </c>
      <c r="N365" s="27" t="s">
        <v>2680</v>
      </c>
      <c r="O365" s="27"/>
      <c r="P365" s="27"/>
      <c r="Q365" s="27"/>
      <c r="R365" s="27"/>
      <c r="S365" s="27"/>
      <c r="T365" s="27"/>
      <c r="U365" s="27"/>
      <c r="V365" s="27" t="s">
        <v>2693</v>
      </c>
      <c r="W365" s="27" t="s">
        <v>70</v>
      </c>
      <c r="X365" s="27" t="s">
        <v>71</v>
      </c>
      <c r="Y365" s="27" t="s">
        <v>237</v>
      </c>
      <c r="Z365" s="27" t="s">
        <v>73</v>
      </c>
      <c r="AA365" s="27" t="s">
        <v>74</v>
      </c>
      <c r="AB365" s="27" t="s">
        <v>103</v>
      </c>
      <c r="AC365" s="27"/>
      <c r="AD365" s="29" t="s">
        <v>2694</v>
      </c>
      <c r="AE365" s="29" t="s">
        <v>6007</v>
      </c>
    </row>
    <row r="366" spans="1:31" ht="13.2" customHeight="1" x14ac:dyDescent="0.25">
      <c r="A366" s="30" t="s">
        <v>2283</v>
      </c>
      <c r="B366" s="30" t="s">
        <v>6103</v>
      </c>
      <c r="C366" s="30" t="s">
        <v>2267</v>
      </c>
      <c r="D366" s="95" t="s">
        <v>4744</v>
      </c>
      <c r="E366" s="95"/>
      <c r="F366" s="31" t="s">
        <v>38</v>
      </c>
      <c r="G366" s="100">
        <v>49.04</v>
      </c>
      <c r="H366" s="100">
        <v>104.55</v>
      </c>
      <c r="I366" s="31">
        <v>9.5</v>
      </c>
      <c r="J366" s="31"/>
      <c r="K366" s="31" t="s">
        <v>51</v>
      </c>
      <c r="L366" s="31" t="s">
        <v>95</v>
      </c>
      <c r="M366" s="31">
        <v>252</v>
      </c>
      <c r="N366" s="27" t="s">
        <v>2284</v>
      </c>
      <c r="O366" s="27" t="s">
        <v>63</v>
      </c>
      <c r="P366" s="27"/>
      <c r="Q366" s="27" t="s">
        <v>45</v>
      </c>
      <c r="R366" s="27"/>
      <c r="S366" s="27" t="s">
        <v>2285</v>
      </c>
      <c r="T366" s="27"/>
      <c r="U366" s="27" t="s">
        <v>2286</v>
      </c>
      <c r="V366" s="27"/>
      <c r="W366" s="27" t="s">
        <v>70</v>
      </c>
      <c r="X366" s="27" t="s">
        <v>71</v>
      </c>
      <c r="Y366" s="27" t="s">
        <v>72</v>
      </c>
      <c r="Z366" s="27" t="s">
        <v>73</v>
      </c>
      <c r="AA366" s="27" t="s">
        <v>74</v>
      </c>
      <c r="AB366" s="27" t="s">
        <v>451</v>
      </c>
      <c r="AC366" s="27"/>
      <c r="AD366" s="29"/>
      <c r="AE366" s="29" t="s">
        <v>2287</v>
      </c>
    </row>
    <row r="367" spans="1:31" x14ac:dyDescent="0.25">
      <c r="A367" s="30" t="s">
        <v>2288</v>
      </c>
      <c r="B367" s="30" t="s">
        <v>6103</v>
      </c>
      <c r="C367" s="30" t="s">
        <v>2267</v>
      </c>
      <c r="D367" s="95" t="s">
        <v>4744</v>
      </c>
      <c r="E367" s="95"/>
      <c r="F367" s="31" t="s">
        <v>38</v>
      </c>
      <c r="G367" s="100">
        <v>47.53</v>
      </c>
      <c r="H367" s="100">
        <v>102.07</v>
      </c>
      <c r="I367" s="31">
        <v>2.5</v>
      </c>
      <c r="J367" s="31"/>
      <c r="K367" s="31" t="s">
        <v>996</v>
      </c>
      <c r="L367" s="31" t="s">
        <v>95</v>
      </c>
      <c r="M367" s="31">
        <v>270</v>
      </c>
      <c r="N367" s="27" t="s">
        <v>2289</v>
      </c>
      <c r="O367" s="27" t="s">
        <v>1241</v>
      </c>
      <c r="P367" s="27"/>
      <c r="Q367" s="27" t="s">
        <v>45</v>
      </c>
      <c r="R367" s="27"/>
      <c r="S367" s="27" t="s">
        <v>1672</v>
      </c>
      <c r="T367" s="27"/>
      <c r="U367" s="27" t="s">
        <v>1716</v>
      </c>
      <c r="V367" s="27"/>
      <c r="W367" s="27" t="s">
        <v>70</v>
      </c>
      <c r="X367" s="27" t="s">
        <v>71</v>
      </c>
      <c r="Y367" s="27" t="s">
        <v>72</v>
      </c>
      <c r="Z367" s="27" t="s">
        <v>73</v>
      </c>
      <c r="AA367" s="27" t="s">
        <v>74</v>
      </c>
      <c r="AB367" s="27" t="s">
        <v>2273</v>
      </c>
      <c r="AC367" s="27"/>
      <c r="AD367" s="29"/>
      <c r="AE367" s="29" t="s">
        <v>2274</v>
      </c>
    </row>
    <row r="368" spans="1:31" x14ac:dyDescent="0.25">
      <c r="A368" s="30" t="s">
        <v>2290</v>
      </c>
      <c r="B368" s="30" t="s">
        <v>6103</v>
      </c>
      <c r="C368" s="30" t="s">
        <v>2267</v>
      </c>
      <c r="D368" s="30" t="s">
        <v>5164</v>
      </c>
      <c r="E368" s="30" t="s">
        <v>4745</v>
      </c>
      <c r="F368" s="102" t="s">
        <v>4747</v>
      </c>
      <c r="G368" s="100">
        <v>50.3</v>
      </c>
      <c r="H368" s="100">
        <v>91.36</v>
      </c>
      <c r="I368" s="31"/>
      <c r="J368" s="31"/>
      <c r="K368" s="27" t="s">
        <v>127</v>
      </c>
      <c r="L368" s="31" t="s">
        <v>40</v>
      </c>
      <c r="M368" s="31">
        <v>400</v>
      </c>
      <c r="N368" s="27" t="s">
        <v>407</v>
      </c>
      <c r="O368" s="27" t="s">
        <v>275</v>
      </c>
      <c r="P368" s="27"/>
      <c r="Q368" s="27"/>
      <c r="R368" s="27"/>
      <c r="S368" s="27"/>
      <c r="T368" s="27"/>
      <c r="U368" s="27"/>
      <c r="V368" s="27"/>
      <c r="W368" s="27" t="s">
        <v>5163</v>
      </c>
      <c r="X368" s="27" t="s">
        <v>71</v>
      </c>
      <c r="Y368" s="27" t="s">
        <v>3473</v>
      </c>
      <c r="Z368" s="27" t="s">
        <v>73</v>
      </c>
      <c r="AA368" s="27" t="s">
        <v>74</v>
      </c>
      <c r="AB368" s="27" t="s">
        <v>242</v>
      </c>
      <c r="AC368" s="27"/>
      <c r="AD368" s="29" t="s">
        <v>5165</v>
      </c>
      <c r="AE368" s="29" t="s">
        <v>4742</v>
      </c>
    </row>
    <row r="369" spans="1:31" x14ac:dyDescent="0.25">
      <c r="A369" s="30" t="s">
        <v>2810</v>
      </c>
      <c r="B369" s="30" t="s">
        <v>4603</v>
      </c>
      <c r="C369" s="30" t="s">
        <v>2267</v>
      </c>
      <c r="D369" s="95" t="s">
        <v>5460</v>
      </c>
      <c r="E369" s="95"/>
      <c r="F369" s="31" t="s">
        <v>38</v>
      </c>
      <c r="G369" s="100">
        <v>57</v>
      </c>
      <c r="H369" s="100">
        <v>115.4</v>
      </c>
      <c r="I369" s="31"/>
      <c r="J369" s="31"/>
      <c r="K369" s="31"/>
      <c r="L369" s="31" t="s">
        <v>388</v>
      </c>
      <c r="M369" s="31" t="s">
        <v>2811</v>
      </c>
      <c r="N369" s="27" t="s">
        <v>2812</v>
      </c>
      <c r="O369" s="27"/>
      <c r="P369" s="27"/>
      <c r="Q369" s="27"/>
      <c r="R369" s="27"/>
      <c r="S369" s="27"/>
      <c r="T369" s="27"/>
      <c r="U369" s="27"/>
      <c r="V369" s="27"/>
      <c r="W369" s="27"/>
      <c r="X369" s="27"/>
      <c r="Y369" s="27"/>
      <c r="Z369" s="27"/>
      <c r="AA369" s="27"/>
      <c r="AB369" s="27"/>
      <c r="AC369" s="27"/>
      <c r="AD369" s="29"/>
      <c r="AE369" s="29" t="s">
        <v>6008</v>
      </c>
    </row>
    <row r="370" spans="1:31" ht="13.95" customHeight="1" x14ac:dyDescent="0.3">
      <c r="A370" s="21" t="s">
        <v>2291</v>
      </c>
      <c r="B370" s="21" t="s">
        <v>6103</v>
      </c>
      <c r="C370" s="21" t="s">
        <v>2292</v>
      </c>
      <c r="D370" s="21" t="s">
        <v>2293</v>
      </c>
      <c r="E370" s="21" t="s">
        <v>2294</v>
      </c>
      <c r="F370" s="27" t="s">
        <v>79</v>
      </c>
      <c r="G370" s="91">
        <v>31.7</v>
      </c>
      <c r="H370" s="91">
        <v>-7.4</v>
      </c>
      <c r="I370" s="27" t="s">
        <v>2295</v>
      </c>
      <c r="J370" s="27"/>
      <c r="K370" s="27" t="s">
        <v>51</v>
      </c>
      <c r="L370" s="27" t="s">
        <v>95</v>
      </c>
      <c r="M370" s="27" t="s">
        <v>2296</v>
      </c>
      <c r="N370" s="27" t="s">
        <v>2297</v>
      </c>
      <c r="O370" s="27" t="s">
        <v>935</v>
      </c>
      <c r="P370" s="27" t="s">
        <v>2298</v>
      </c>
      <c r="Q370" s="27" t="s">
        <v>45</v>
      </c>
      <c r="R370" s="27"/>
      <c r="S370" s="27" t="s">
        <v>773</v>
      </c>
      <c r="T370" s="27"/>
      <c r="U370" s="27" t="s">
        <v>2299</v>
      </c>
      <c r="V370" s="27" t="s">
        <v>2300</v>
      </c>
      <c r="W370" s="27" t="s">
        <v>70</v>
      </c>
      <c r="X370" s="27" t="s">
        <v>2301</v>
      </c>
      <c r="Y370" s="27" t="s">
        <v>237</v>
      </c>
      <c r="Z370" s="27" t="s">
        <v>102</v>
      </c>
      <c r="AA370" s="27" t="s">
        <v>74</v>
      </c>
      <c r="AB370" s="27" t="s">
        <v>2302</v>
      </c>
      <c r="AC370" s="27"/>
      <c r="AD370" s="29" t="s">
        <v>2303</v>
      </c>
      <c r="AE370" s="29" t="s">
        <v>2304</v>
      </c>
    </row>
    <row r="371" spans="1:31" x14ac:dyDescent="0.3">
      <c r="A371" s="21" t="s">
        <v>2305</v>
      </c>
      <c r="B371" s="30" t="s">
        <v>4603</v>
      </c>
      <c r="C371" s="21" t="s">
        <v>2306</v>
      </c>
      <c r="D371" s="21" t="s">
        <v>2307</v>
      </c>
      <c r="E371" s="21"/>
      <c r="F371" s="27" t="s">
        <v>79</v>
      </c>
      <c r="G371" s="91">
        <v>-15.4</v>
      </c>
      <c r="H371" s="91">
        <v>31.7</v>
      </c>
      <c r="I371" s="29">
        <v>330</v>
      </c>
      <c r="J371" s="29"/>
      <c r="K371" s="27" t="s">
        <v>2308</v>
      </c>
      <c r="L371" s="27" t="s">
        <v>95</v>
      </c>
      <c r="M371" s="27" t="s">
        <v>2309</v>
      </c>
      <c r="N371" s="27" t="s">
        <v>2310</v>
      </c>
      <c r="O371" s="27" t="s">
        <v>255</v>
      </c>
      <c r="P371" s="27" t="s">
        <v>2311</v>
      </c>
      <c r="Q371" s="27" t="s">
        <v>345</v>
      </c>
      <c r="R371" s="27"/>
      <c r="S371" s="27" t="s">
        <v>2312</v>
      </c>
      <c r="T371" s="27" t="s">
        <v>2313</v>
      </c>
      <c r="U371" s="27"/>
      <c r="V371" s="27" t="s">
        <v>2314</v>
      </c>
      <c r="W371" s="27"/>
      <c r="X371" s="27"/>
      <c r="Y371" s="27"/>
      <c r="Z371" s="27"/>
      <c r="AA371" s="27"/>
      <c r="AB371" s="27"/>
      <c r="AC371" s="27"/>
      <c r="AD371" s="29"/>
      <c r="AE371" s="29" t="s">
        <v>2315</v>
      </c>
    </row>
    <row r="372" spans="1:31" s="53" customFormat="1" x14ac:dyDescent="0.3">
      <c r="A372" s="21" t="s">
        <v>2316</v>
      </c>
      <c r="B372" s="30" t="s">
        <v>4603</v>
      </c>
      <c r="C372" s="21" t="s">
        <v>2306</v>
      </c>
      <c r="D372" s="21" t="s">
        <v>2317</v>
      </c>
      <c r="E372" s="21"/>
      <c r="F372" s="27" t="s">
        <v>38</v>
      </c>
      <c r="G372" s="91">
        <v>-16.399999999999999</v>
      </c>
      <c r="H372" s="91">
        <v>33.4</v>
      </c>
      <c r="I372" s="27">
        <v>800</v>
      </c>
      <c r="J372" s="27">
        <v>3</v>
      </c>
      <c r="K372" s="27" t="s">
        <v>2318</v>
      </c>
      <c r="L372" s="27" t="s">
        <v>388</v>
      </c>
      <c r="M372" s="27" t="s">
        <v>2319</v>
      </c>
      <c r="N372" s="27" t="s">
        <v>2320</v>
      </c>
      <c r="O372" s="27" t="s">
        <v>63</v>
      </c>
      <c r="P372" s="27"/>
      <c r="Q372" s="27" t="s">
        <v>345</v>
      </c>
      <c r="R372" s="27" t="s">
        <v>560</v>
      </c>
      <c r="S372" s="27" t="s">
        <v>1875</v>
      </c>
      <c r="T372" s="27" t="s">
        <v>2321</v>
      </c>
      <c r="U372" s="27" t="s">
        <v>2322</v>
      </c>
      <c r="V372" s="27" t="s">
        <v>2323</v>
      </c>
      <c r="W372" s="27"/>
      <c r="X372" s="27"/>
      <c r="Y372" s="27"/>
      <c r="Z372" s="27"/>
      <c r="AA372" s="27"/>
      <c r="AB372" s="27"/>
      <c r="AC372" s="27"/>
      <c r="AD372" s="29"/>
      <c r="AE372" s="29" t="s">
        <v>2324</v>
      </c>
    </row>
    <row r="373" spans="1:31" s="53" customFormat="1" x14ac:dyDescent="0.3">
      <c r="A373" s="30" t="s">
        <v>2325</v>
      </c>
      <c r="B373" s="21" t="s">
        <v>4601</v>
      </c>
      <c r="C373" s="30" t="s">
        <v>2326</v>
      </c>
      <c r="D373" s="30" t="s">
        <v>2327</v>
      </c>
      <c r="E373" s="30" t="s">
        <v>2328</v>
      </c>
      <c r="F373" s="31" t="s">
        <v>79</v>
      </c>
      <c r="G373" s="91">
        <v>-21.8</v>
      </c>
      <c r="H373" s="91">
        <v>14</v>
      </c>
      <c r="I373" s="31">
        <v>35</v>
      </c>
      <c r="J373" s="31"/>
      <c r="K373" s="31" t="s">
        <v>2329</v>
      </c>
      <c r="L373" s="31" t="s">
        <v>40</v>
      </c>
      <c r="M373" s="31" t="s">
        <v>2330</v>
      </c>
      <c r="N373" s="27" t="s">
        <v>2331</v>
      </c>
      <c r="O373" s="27" t="s">
        <v>96</v>
      </c>
      <c r="P373" s="27"/>
      <c r="Q373" s="27"/>
      <c r="R373" s="27"/>
      <c r="S373" s="27"/>
      <c r="T373" s="27"/>
      <c r="U373" s="27"/>
      <c r="V373" s="27"/>
      <c r="W373" s="27"/>
      <c r="X373" s="27"/>
      <c r="Y373" s="27"/>
      <c r="Z373" s="27"/>
      <c r="AA373" s="27"/>
      <c r="AB373" s="27"/>
      <c r="AC373" s="27"/>
      <c r="AD373" s="29"/>
      <c r="AE373" s="29" t="s">
        <v>2332</v>
      </c>
    </row>
    <row r="374" spans="1:31" s="53" customFormat="1" x14ac:dyDescent="0.3">
      <c r="A374" s="21" t="s">
        <v>2333</v>
      </c>
      <c r="B374" s="30" t="s">
        <v>4603</v>
      </c>
      <c r="C374" s="21" t="s">
        <v>2326</v>
      </c>
      <c r="D374" s="30" t="s">
        <v>2327</v>
      </c>
      <c r="E374" s="21" t="s">
        <v>2328</v>
      </c>
      <c r="F374" s="27" t="s">
        <v>79</v>
      </c>
      <c r="G374" s="91">
        <v>-20.45</v>
      </c>
      <c r="H374" s="91">
        <v>14.18</v>
      </c>
      <c r="I374" s="27">
        <v>17</v>
      </c>
      <c r="J374" s="27" t="s">
        <v>632</v>
      </c>
      <c r="K374" s="27" t="s">
        <v>285</v>
      </c>
      <c r="L374" s="27" t="s">
        <v>613</v>
      </c>
      <c r="M374" s="27" t="s">
        <v>2334</v>
      </c>
      <c r="N374" s="27" t="s">
        <v>2335</v>
      </c>
      <c r="O374" s="27" t="s">
        <v>96</v>
      </c>
      <c r="P374" s="27" t="s">
        <v>2336</v>
      </c>
      <c r="Q374" s="27" t="s">
        <v>345</v>
      </c>
      <c r="R374" s="27"/>
      <c r="S374" s="27" t="s">
        <v>2337</v>
      </c>
      <c r="T374" s="29"/>
      <c r="U374" s="27"/>
      <c r="V374" s="27" t="s">
        <v>2338</v>
      </c>
      <c r="W374" s="27"/>
      <c r="X374" s="27"/>
      <c r="Y374" s="27"/>
      <c r="Z374" s="27"/>
      <c r="AA374" s="27"/>
      <c r="AB374" s="27"/>
      <c r="AC374" s="27"/>
      <c r="AD374" s="29"/>
      <c r="AE374" s="29" t="s">
        <v>5376</v>
      </c>
    </row>
    <row r="375" spans="1:31" s="53" customFormat="1" x14ac:dyDescent="0.25">
      <c r="A375" s="98" t="s">
        <v>2339</v>
      </c>
      <c r="B375" s="30" t="s">
        <v>4603</v>
      </c>
      <c r="C375" s="98" t="s">
        <v>2326</v>
      </c>
      <c r="D375" s="25" t="s">
        <v>106</v>
      </c>
      <c r="E375" s="20" t="s">
        <v>107</v>
      </c>
      <c r="F375" s="35" t="s">
        <v>79</v>
      </c>
      <c r="G375" s="103">
        <v>-17.75</v>
      </c>
      <c r="H375" s="103">
        <v>13.08</v>
      </c>
      <c r="I375" s="104" t="s">
        <v>108</v>
      </c>
      <c r="J375" s="104"/>
      <c r="K375" s="104"/>
      <c r="L375" s="104"/>
      <c r="M375" s="104"/>
      <c r="N375" s="35" t="s">
        <v>271</v>
      </c>
      <c r="O375" s="35" t="s">
        <v>96</v>
      </c>
      <c r="P375" s="35"/>
      <c r="Q375" s="35" t="s">
        <v>45</v>
      </c>
      <c r="R375" s="35"/>
      <c r="S375" s="35" t="s">
        <v>2340</v>
      </c>
      <c r="T375" s="35"/>
      <c r="U375" s="35"/>
      <c r="V375" s="35"/>
      <c r="W375" s="35"/>
      <c r="X375" s="35"/>
      <c r="Y375" s="35"/>
      <c r="Z375" s="35"/>
      <c r="AA375" s="35"/>
      <c r="AB375" s="35"/>
      <c r="AC375" s="35"/>
      <c r="AD375" s="97"/>
      <c r="AE375" s="97" t="s">
        <v>2341</v>
      </c>
    </row>
    <row r="376" spans="1:31" s="53" customFormat="1" x14ac:dyDescent="0.3">
      <c r="A376" s="98" t="s">
        <v>2342</v>
      </c>
      <c r="B376" s="30" t="s">
        <v>4603</v>
      </c>
      <c r="C376" s="98" t="s">
        <v>2326</v>
      </c>
      <c r="D376" s="25" t="s">
        <v>2343</v>
      </c>
      <c r="E376" s="25" t="s">
        <v>2344</v>
      </c>
      <c r="F376" s="35" t="s">
        <v>2345</v>
      </c>
      <c r="G376" s="103">
        <v>-19</v>
      </c>
      <c r="H376" s="103">
        <v>17</v>
      </c>
      <c r="I376" s="104">
        <v>250</v>
      </c>
      <c r="J376" s="104"/>
      <c r="K376" s="104" t="s">
        <v>98</v>
      </c>
      <c r="L376" s="104" t="s">
        <v>2346</v>
      </c>
      <c r="M376" s="104" t="s">
        <v>2347</v>
      </c>
      <c r="N376" s="35" t="s">
        <v>814</v>
      </c>
      <c r="O376" s="35" t="s">
        <v>2348</v>
      </c>
      <c r="P376" s="35"/>
      <c r="Q376" s="35"/>
      <c r="R376" s="35"/>
      <c r="S376" s="35"/>
      <c r="T376" s="35"/>
      <c r="U376" s="35"/>
      <c r="V376" s="35"/>
      <c r="W376" s="35" t="s">
        <v>70</v>
      </c>
      <c r="X376" s="35" t="s">
        <v>236</v>
      </c>
      <c r="Y376" s="35" t="s">
        <v>838</v>
      </c>
      <c r="Z376" s="35" t="s">
        <v>258</v>
      </c>
      <c r="AA376" s="35" t="s">
        <v>74</v>
      </c>
      <c r="AB376" s="35" t="s">
        <v>242</v>
      </c>
      <c r="AC376" s="35"/>
      <c r="AD376" s="97" t="s">
        <v>2349</v>
      </c>
      <c r="AE376" s="97" t="s">
        <v>4439</v>
      </c>
    </row>
    <row r="377" spans="1:31" s="53" customFormat="1" x14ac:dyDescent="0.25">
      <c r="A377" s="25" t="s">
        <v>2350</v>
      </c>
      <c r="B377" s="30" t="s">
        <v>4603</v>
      </c>
      <c r="C377" s="25" t="s">
        <v>2351</v>
      </c>
      <c r="D377" s="25" t="s">
        <v>106</v>
      </c>
      <c r="E377" s="20" t="s">
        <v>107</v>
      </c>
      <c r="F377" s="35" t="s">
        <v>79</v>
      </c>
      <c r="G377" s="105">
        <v>-16.600000000000001</v>
      </c>
      <c r="H377" s="105">
        <v>13.8</v>
      </c>
      <c r="I377" s="35">
        <v>2500</v>
      </c>
      <c r="J377" s="35"/>
      <c r="K377" s="35" t="s">
        <v>425</v>
      </c>
      <c r="L377" s="35" t="s">
        <v>95</v>
      </c>
      <c r="M377" s="35" t="s">
        <v>2352</v>
      </c>
      <c r="N377" s="35" t="s">
        <v>2353</v>
      </c>
      <c r="O377" s="35" t="s">
        <v>96</v>
      </c>
      <c r="P377" s="35" t="s">
        <v>2354</v>
      </c>
      <c r="Q377" s="35" t="s">
        <v>2355</v>
      </c>
      <c r="R377" s="35"/>
      <c r="S377" s="35" t="s">
        <v>2356</v>
      </c>
      <c r="T377" s="35"/>
      <c r="U377" s="35"/>
      <c r="V377" s="35" t="s">
        <v>2357</v>
      </c>
      <c r="W377" s="35" t="s">
        <v>70</v>
      </c>
      <c r="X377" s="35" t="s">
        <v>236</v>
      </c>
      <c r="Y377" s="35" t="s">
        <v>838</v>
      </c>
      <c r="Z377" s="35" t="s">
        <v>146</v>
      </c>
      <c r="AA377" s="35" t="s">
        <v>74</v>
      </c>
      <c r="AB377" s="35" t="s">
        <v>2358</v>
      </c>
      <c r="AC377" s="35"/>
      <c r="AD377" s="97"/>
      <c r="AE377" s="97" t="s">
        <v>2359</v>
      </c>
    </row>
    <row r="378" spans="1:31" s="53" customFormat="1" ht="12.6" customHeight="1" x14ac:dyDescent="0.3">
      <c r="A378" s="98" t="s">
        <v>2360</v>
      </c>
      <c r="B378" s="21" t="s">
        <v>4601</v>
      </c>
      <c r="C378" s="98" t="s">
        <v>2326</v>
      </c>
      <c r="D378" s="98" t="s">
        <v>2327</v>
      </c>
      <c r="E378" s="98" t="s">
        <v>2328</v>
      </c>
      <c r="F378" s="104" t="s">
        <v>79</v>
      </c>
      <c r="G378" s="105">
        <v>-21.3</v>
      </c>
      <c r="H378" s="105">
        <v>14.1</v>
      </c>
      <c r="I378" s="104">
        <v>35</v>
      </c>
      <c r="J378" s="104" t="s">
        <v>2361</v>
      </c>
      <c r="K378" s="104" t="s">
        <v>51</v>
      </c>
      <c r="L378" s="104" t="s">
        <v>81</v>
      </c>
      <c r="M378" s="104" t="s">
        <v>2362</v>
      </c>
      <c r="N378" s="35" t="s">
        <v>2363</v>
      </c>
      <c r="O378" s="35" t="s">
        <v>96</v>
      </c>
      <c r="P378" s="35"/>
      <c r="Q378" s="35"/>
      <c r="R378" s="35"/>
      <c r="S378" s="35"/>
      <c r="T378" s="35"/>
      <c r="U378" s="35"/>
      <c r="V378" s="35"/>
      <c r="W378" s="35"/>
      <c r="X378" s="35"/>
      <c r="Y378" s="35"/>
      <c r="Z378" s="35"/>
      <c r="AA378" s="35"/>
      <c r="AB378" s="35"/>
      <c r="AC378" s="35"/>
      <c r="AD378" s="97"/>
      <c r="AE378" s="97" t="s">
        <v>2364</v>
      </c>
    </row>
    <row r="379" spans="1:31" s="53" customFormat="1" x14ac:dyDescent="0.25">
      <c r="A379" s="98" t="s">
        <v>2365</v>
      </c>
      <c r="B379" s="25" t="s">
        <v>6103</v>
      </c>
      <c r="C379" s="98" t="s">
        <v>2326</v>
      </c>
      <c r="D379" s="25" t="s">
        <v>106</v>
      </c>
      <c r="E379" s="20" t="s">
        <v>107</v>
      </c>
      <c r="F379" s="35" t="s">
        <v>79</v>
      </c>
      <c r="G379" s="103">
        <v>-17.7</v>
      </c>
      <c r="H379" s="103">
        <v>13.25</v>
      </c>
      <c r="I379" s="104">
        <f>10*0.2</f>
        <v>2</v>
      </c>
      <c r="J379" s="104">
        <v>0.75</v>
      </c>
      <c r="K379" s="104" t="s">
        <v>98</v>
      </c>
      <c r="L379" s="104" t="s">
        <v>372</v>
      </c>
      <c r="M379" s="104" t="s">
        <v>109</v>
      </c>
      <c r="N379" s="35" t="s">
        <v>2366</v>
      </c>
      <c r="O379" s="35" t="s">
        <v>96</v>
      </c>
      <c r="P379" s="35"/>
      <c r="Q379" s="35" t="s">
        <v>45</v>
      </c>
      <c r="R379" s="35"/>
      <c r="S379" s="35" t="s">
        <v>2367</v>
      </c>
      <c r="T379" s="35"/>
      <c r="U379" s="35"/>
      <c r="V379" s="35"/>
      <c r="W379" s="35" t="s">
        <v>70</v>
      </c>
      <c r="X379" s="35" t="s">
        <v>71</v>
      </c>
      <c r="Y379" s="35" t="s">
        <v>72</v>
      </c>
      <c r="Z379" s="35" t="s">
        <v>73</v>
      </c>
      <c r="AA379" s="35" t="s">
        <v>74</v>
      </c>
      <c r="AB379" s="35" t="s">
        <v>271</v>
      </c>
      <c r="AC379" s="35"/>
      <c r="AD379" s="97" t="s">
        <v>2368</v>
      </c>
      <c r="AE379" s="97" t="s">
        <v>2341</v>
      </c>
    </row>
    <row r="380" spans="1:31" x14ac:dyDescent="0.25">
      <c r="A380" s="98" t="s">
        <v>2369</v>
      </c>
      <c r="B380" s="30" t="s">
        <v>4603</v>
      </c>
      <c r="C380" s="98" t="s">
        <v>2326</v>
      </c>
      <c r="D380" s="25" t="s">
        <v>106</v>
      </c>
      <c r="E380" s="20" t="s">
        <v>107</v>
      </c>
      <c r="F380" s="35" t="s">
        <v>79</v>
      </c>
      <c r="G380" s="103">
        <v>-17.149999999999999</v>
      </c>
      <c r="H380" s="103">
        <v>13.19</v>
      </c>
      <c r="I380" s="104" t="s">
        <v>2370</v>
      </c>
      <c r="J380" s="104"/>
      <c r="K380" s="104" t="s">
        <v>98</v>
      </c>
      <c r="L380" s="104" t="s">
        <v>40</v>
      </c>
      <c r="M380" s="104" t="s">
        <v>109</v>
      </c>
      <c r="N380" s="35" t="s">
        <v>2371</v>
      </c>
      <c r="O380" s="35" t="s">
        <v>96</v>
      </c>
      <c r="P380" s="35"/>
      <c r="Q380" s="35" t="s">
        <v>45</v>
      </c>
      <c r="R380" s="35"/>
      <c r="S380" s="35"/>
      <c r="T380" s="35"/>
      <c r="U380" s="35"/>
      <c r="V380" s="35"/>
      <c r="W380" s="35" t="s">
        <v>70</v>
      </c>
      <c r="X380" s="35" t="s">
        <v>71</v>
      </c>
      <c r="Y380" s="35" t="s">
        <v>72</v>
      </c>
      <c r="Z380" s="35" t="s">
        <v>73</v>
      </c>
      <c r="AA380" s="35" t="s">
        <v>74</v>
      </c>
      <c r="AB380" s="35" t="s">
        <v>822</v>
      </c>
      <c r="AC380" s="35"/>
      <c r="AD380" s="97" t="s">
        <v>2372</v>
      </c>
      <c r="AE380" s="97" t="s">
        <v>2341</v>
      </c>
    </row>
    <row r="381" spans="1:31" ht="15.6" x14ac:dyDescent="0.3">
      <c r="A381" s="98"/>
      <c r="B381" s="25"/>
      <c r="C381" s="98"/>
      <c r="D381" s="25"/>
      <c r="E381" s="98"/>
      <c r="F381" s="35"/>
      <c r="G381" s="103"/>
      <c r="H381" s="103"/>
      <c r="I381" s="104"/>
      <c r="J381" s="104"/>
      <c r="K381" s="104"/>
      <c r="L381" s="104"/>
      <c r="M381" s="104"/>
      <c r="N381" s="35"/>
      <c r="O381" s="35"/>
      <c r="P381" s="35"/>
      <c r="Q381" s="35"/>
      <c r="R381" s="35"/>
      <c r="S381" s="35"/>
      <c r="T381" s="35"/>
      <c r="U381" s="35"/>
      <c r="V381" s="35"/>
      <c r="W381" s="35" t="s">
        <v>70</v>
      </c>
      <c r="X381" s="35" t="s">
        <v>763</v>
      </c>
      <c r="Y381" s="35" t="s">
        <v>2373</v>
      </c>
      <c r="Z381" s="35" t="s">
        <v>73</v>
      </c>
      <c r="AA381" s="35" t="s">
        <v>74</v>
      </c>
      <c r="AB381" s="35" t="s">
        <v>2374</v>
      </c>
      <c r="AC381" s="35"/>
      <c r="AD381" s="97" t="s">
        <v>2375</v>
      </c>
      <c r="AE381" s="97"/>
    </row>
    <row r="382" spans="1:31" x14ac:dyDescent="0.25">
      <c r="A382" s="98" t="s">
        <v>2376</v>
      </c>
      <c r="B382" s="25" t="s">
        <v>6103</v>
      </c>
      <c r="C382" s="98" t="s">
        <v>2326</v>
      </c>
      <c r="D382" s="25" t="s">
        <v>106</v>
      </c>
      <c r="E382" s="20" t="s">
        <v>107</v>
      </c>
      <c r="F382" s="35" t="s">
        <v>79</v>
      </c>
      <c r="G382" s="103">
        <v>-17.8</v>
      </c>
      <c r="H382" s="103">
        <v>13.35</v>
      </c>
      <c r="I382" s="104" t="s">
        <v>108</v>
      </c>
      <c r="J382" s="104"/>
      <c r="K382" s="104" t="s">
        <v>98</v>
      </c>
      <c r="L382" s="104" t="s">
        <v>40</v>
      </c>
      <c r="M382" s="104" t="s">
        <v>109</v>
      </c>
      <c r="N382" s="35" t="s">
        <v>2377</v>
      </c>
      <c r="O382" s="35" t="s">
        <v>96</v>
      </c>
      <c r="P382" s="35"/>
      <c r="Q382" s="35" t="s">
        <v>45</v>
      </c>
      <c r="R382" s="35"/>
      <c r="S382" s="35"/>
      <c r="T382" s="35"/>
      <c r="U382" s="35"/>
      <c r="V382" s="35"/>
      <c r="W382" s="35"/>
      <c r="X382" s="35"/>
      <c r="Y382" s="35"/>
      <c r="Z382" s="35"/>
      <c r="AA382" s="35"/>
      <c r="AB382" s="35"/>
      <c r="AC382" s="35"/>
      <c r="AD382" s="97"/>
      <c r="AE382" s="97" t="s">
        <v>2341</v>
      </c>
    </row>
    <row r="383" spans="1:31" x14ac:dyDescent="0.3">
      <c r="A383" s="21" t="s">
        <v>2378</v>
      </c>
      <c r="B383" s="21" t="s">
        <v>4601</v>
      </c>
      <c r="C383" s="21" t="s">
        <v>2379</v>
      </c>
      <c r="D383" s="21" t="s">
        <v>2380</v>
      </c>
      <c r="E383" s="21"/>
      <c r="F383" s="27" t="s">
        <v>38</v>
      </c>
      <c r="G383" s="91">
        <v>-41.91</v>
      </c>
      <c r="H383" s="91">
        <v>173.88</v>
      </c>
      <c r="I383" s="27">
        <f>1*1.5</f>
        <v>1.5</v>
      </c>
      <c r="J383" s="27" t="s">
        <v>1169</v>
      </c>
      <c r="K383" s="27" t="s">
        <v>94</v>
      </c>
      <c r="L383" s="27" t="s">
        <v>40</v>
      </c>
      <c r="M383" s="27" t="s">
        <v>2381</v>
      </c>
      <c r="N383" s="27" t="s">
        <v>2382</v>
      </c>
      <c r="O383" s="27" t="s">
        <v>2383</v>
      </c>
      <c r="P383" s="27" t="s">
        <v>2384</v>
      </c>
      <c r="Q383" s="27" t="s">
        <v>345</v>
      </c>
      <c r="R383" s="27"/>
      <c r="S383" s="27" t="s">
        <v>2385</v>
      </c>
      <c r="T383" s="27"/>
      <c r="U383" s="27" t="s">
        <v>1348</v>
      </c>
      <c r="V383" s="27" t="s">
        <v>2386</v>
      </c>
      <c r="W383" s="27"/>
      <c r="X383" s="27"/>
      <c r="Y383" s="27"/>
      <c r="Z383" s="27"/>
      <c r="AA383" s="27"/>
      <c r="AB383" s="27"/>
      <c r="AC383" s="27"/>
      <c r="AD383" s="29"/>
      <c r="AE383" s="29" t="s">
        <v>2387</v>
      </c>
    </row>
    <row r="384" spans="1:31" x14ac:dyDescent="0.3">
      <c r="A384" s="21" t="s">
        <v>2388</v>
      </c>
      <c r="B384" s="30" t="s">
        <v>4603</v>
      </c>
      <c r="C384" s="21" t="s">
        <v>2379</v>
      </c>
      <c r="D384" s="21" t="s">
        <v>2389</v>
      </c>
      <c r="E384" s="21"/>
      <c r="F384" s="27" t="s">
        <v>38</v>
      </c>
      <c r="G384" s="91">
        <v>-46.32</v>
      </c>
      <c r="H384" s="91">
        <v>168.14</v>
      </c>
      <c r="I384" s="27">
        <v>14</v>
      </c>
      <c r="J384" s="27"/>
      <c r="K384" s="27" t="s">
        <v>1963</v>
      </c>
      <c r="L384" s="27" t="s">
        <v>95</v>
      </c>
      <c r="M384" s="27" t="s">
        <v>1634</v>
      </c>
      <c r="N384" s="27" t="s">
        <v>1596</v>
      </c>
      <c r="O384" s="27" t="s">
        <v>478</v>
      </c>
      <c r="P384" s="27" t="s">
        <v>2390</v>
      </c>
      <c r="Q384" s="27" t="s">
        <v>45</v>
      </c>
      <c r="R384" s="27" t="s">
        <v>1182</v>
      </c>
      <c r="S384" s="27" t="s">
        <v>2391</v>
      </c>
      <c r="T384" s="27"/>
      <c r="U384" s="27"/>
      <c r="V384" s="27"/>
      <c r="W384" s="27" t="s">
        <v>70</v>
      </c>
      <c r="X384" s="27" t="s">
        <v>144</v>
      </c>
      <c r="Y384" s="27" t="s">
        <v>72</v>
      </c>
      <c r="Z384" s="27" t="s">
        <v>102</v>
      </c>
      <c r="AA384" s="27" t="s">
        <v>74</v>
      </c>
      <c r="AB384" s="27" t="s">
        <v>1859</v>
      </c>
      <c r="AC384" s="27"/>
      <c r="AD384" s="29"/>
      <c r="AE384" s="29" t="s">
        <v>2392</v>
      </c>
    </row>
    <row r="385" spans="1:31" x14ac:dyDescent="0.3">
      <c r="A385" s="21" t="s">
        <v>2394</v>
      </c>
      <c r="B385" s="30" t="s">
        <v>4603</v>
      </c>
      <c r="C385" s="21" t="s">
        <v>2379</v>
      </c>
      <c r="D385" s="21" t="s">
        <v>2389</v>
      </c>
      <c r="E385" s="21"/>
      <c r="F385" s="27" t="s">
        <v>38</v>
      </c>
      <c r="G385" s="91">
        <v>-44.24</v>
      </c>
      <c r="H385" s="91">
        <v>170</v>
      </c>
      <c r="I385" s="27"/>
      <c r="J385" s="27"/>
      <c r="K385" s="27" t="s">
        <v>80</v>
      </c>
      <c r="L385" s="27" t="s">
        <v>40</v>
      </c>
      <c r="M385" s="27" t="s">
        <v>1634</v>
      </c>
      <c r="N385" s="27" t="s">
        <v>2395</v>
      </c>
      <c r="O385" s="27" t="s">
        <v>478</v>
      </c>
      <c r="P385" s="27" t="s">
        <v>2390</v>
      </c>
      <c r="Q385" s="27" t="s">
        <v>45</v>
      </c>
      <c r="R385" s="27" t="s">
        <v>1182</v>
      </c>
      <c r="S385" s="27"/>
      <c r="T385" s="27"/>
      <c r="U385" s="27"/>
      <c r="V385" s="27"/>
      <c r="W385" s="27"/>
      <c r="X385" s="27"/>
      <c r="Y385" s="27"/>
      <c r="Z385" s="27"/>
      <c r="AA385" s="27"/>
      <c r="AB385" s="27"/>
      <c r="AC385" s="27"/>
      <c r="AD385" s="29"/>
      <c r="AE385" s="29" t="s">
        <v>2393</v>
      </c>
    </row>
    <row r="386" spans="1:31" ht="12.75" customHeight="1" x14ac:dyDescent="0.3">
      <c r="A386" s="21" t="s">
        <v>2396</v>
      </c>
      <c r="B386" s="21" t="s">
        <v>6103</v>
      </c>
      <c r="C386" s="21" t="s">
        <v>2379</v>
      </c>
      <c r="D386" s="21" t="s">
        <v>2397</v>
      </c>
      <c r="E386" s="21"/>
      <c r="F386" s="27" t="s">
        <v>38</v>
      </c>
      <c r="G386" s="91">
        <v>-46</v>
      </c>
      <c r="H386" s="91">
        <v>167.7</v>
      </c>
      <c r="I386" s="27">
        <v>7</v>
      </c>
      <c r="J386" s="27"/>
      <c r="K386" s="27" t="s">
        <v>51</v>
      </c>
      <c r="L386" s="27" t="s">
        <v>95</v>
      </c>
      <c r="M386" s="27" t="s">
        <v>2398</v>
      </c>
      <c r="N386" s="27" t="s">
        <v>2399</v>
      </c>
      <c r="O386" s="27" t="s">
        <v>1026</v>
      </c>
      <c r="P386" s="27" t="s">
        <v>2400</v>
      </c>
      <c r="Q386" s="27" t="s">
        <v>45</v>
      </c>
      <c r="R386" s="27" t="s">
        <v>1182</v>
      </c>
      <c r="S386" s="27" t="s">
        <v>2401</v>
      </c>
      <c r="T386" s="27"/>
      <c r="U386" s="27"/>
      <c r="V386" s="27" t="s">
        <v>2402</v>
      </c>
      <c r="W386" s="27" t="s">
        <v>70</v>
      </c>
      <c r="X386" s="27" t="s">
        <v>144</v>
      </c>
      <c r="Y386" s="27" t="s">
        <v>72</v>
      </c>
      <c r="Z386" s="27" t="s">
        <v>73</v>
      </c>
      <c r="AA386" s="27" t="s">
        <v>74</v>
      </c>
      <c r="AB386" s="27" t="s">
        <v>2403</v>
      </c>
      <c r="AC386" s="27"/>
      <c r="AD386" s="29" t="s">
        <v>2404</v>
      </c>
      <c r="AE386" s="29" t="s">
        <v>2405</v>
      </c>
    </row>
    <row r="387" spans="1:31" x14ac:dyDescent="0.3">
      <c r="A387" s="21" t="s">
        <v>2406</v>
      </c>
      <c r="B387" s="21" t="s">
        <v>4603</v>
      </c>
      <c r="C387" s="21" t="s">
        <v>2379</v>
      </c>
      <c r="D387" s="21" t="s">
        <v>2407</v>
      </c>
      <c r="E387" s="21"/>
      <c r="F387" s="27" t="s">
        <v>38</v>
      </c>
      <c r="G387" s="91">
        <v>-41.1</v>
      </c>
      <c r="H387" s="91">
        <v>172.5</v>
      </c>
      <c r="I387" s="27">
        <v>130</v>
      </c>
      <c r="J387" s="27"/>
      <c r="K387" s="27" t="s">
        <v>2408</v>
      </c>
      <c r="L387" s="27" t="s">
        <v>40</v>
      </c>
      <c r="M387" s="27" t="s">
        <v>2409</v>
      </c>
      <c r="N387" s="27" t="s">
        <v>1479</v>
      </c>
      <c r="O387" s="27" t="s">
        <v>478</v>
      </c>
      <c r="P387" s="27"/>
      <c r="Q387" s="27" t="s">
        <v>345</v>
      </c>
      <c r="R387" s="38">
        <v>8.3000000000000004E-2</v>
      </c>
      <c r="S387" s="27"/>
      <c r="T387" s="27"/>
      <c r="U387" s="27"/>
      <c r="V387" s="27"/>
      <c r="W387" s="27" t="s">
        <v>70</v>
      </c>
      <c r="X387" s="27" t="s">
        <v>71</v>
      </c>
      <c r="Y387" s="27" t="s">
        <v>145</v>
      </c>
      <c r="Z387" s="27" t="s">
        <v>73</v>
      </c>
      <c r="AA387" s="27" t="s">
        <v>74</v>
      </c>
      <c r="AB387" s="27" t="s">
        <v>2410</v>
      </c>
      <c r="AC387" s="27"/>
      <c r="AD387" s="29" t="s">
        <v>2411</v>
      </c>
      <c r="AE387" s="29" t="s">
        <v>5379</v>
      </c>
    </row>
    <row r="388" spans="1:31" x14ac:dyDescent="0.3">
      <c r="A388" s="21" t="s">
        <v>2412</v>
      </c>
      <c r="B388" s="30" t="s">
        <v>4603</v>
      </c>
      <c r="C388" s="21" t="s">
        <v>2379</v>
      </c>
      <c r="D388" s="21" t="s">
        <v>2380</v>
      </c>
      <c r="E388" s="21"/>
      <c r="F388" s="27" t="s">
        <v>38</v>
      </c>
      <c r="G388" s="91">
        <v>-42</v>
      </c>
      <c r="H388" s="91">
        <v>173.63</v>
      </c>
      <c r="I388" s="27">
        <v>35</v>
      </c>
      <c r="J388" s="27">
        <v>3.5</v>
      </c>
      <c r="K388" s="27" t="s">
        <v>51</v>
      </c>
      <c r="L388" s="27" t="s">
        <v>81</v>
      </c>
      <c r="M388" s="27" t="s">
        <v>2381</v>
      </c>
      <c r="N388" s="27" t="s">
        <v>2413</v>
      </c>
      <c r="O388" s="27" t="s">
        <v>2383</v>
      </c>
      <c r="P388" s="27" t="s">
        <v>2414</v>
      </c>
      <c r="Q388" s="27" t="s">
        <v>345</v>
      </c>
      <c r="R388" s="27"/>
      <c r="S388" s="27"/>
      <c r="T388" s="27"/>
      <c r="U388" s="27"/>
      <c r="V388" s="27"/>
      <c r="W388" s="27"/>
      <c r="X388" s="27"/>
      <c r="Y388" s="27"/>
      <c r="Z388" s="27"/>
      <c r="AA388" s="27"/>
      <c r="AB388" s="27"/>
      <c r="AC388" s="27"/>
      <c r="AD388" s="29"/>
      <c r="AE388" s="29" t="s">
        <v>2415</v>
      </c>
    </row>
    <row r="389" spans="1:31" x14ac:dyDescent="0.3">
      <c r="A389" s="21" t="s">
        <v>2416</v>
      </c>
      <c r="B389" s="21" t="s">
        <v>6103</v>
      </c>
      <c r="C389" s="21" t="s">
        <v>2379</v>
      </c>
      <c r="D389" s="21" t="s">
        <v>2389</v>
      </c>
      <c r="E389" s="21"/>
      <c r="F389" s="27" t="s">
        <v>38</v>
      </c>
      <c r="G389" s="91">
        <v>-45.79</v>
      </c>
      <c r="H389" s="91">
        <v>167.92</v>
      </c>
      <c r="I389" s="27" t="s">
        <v>1245</v>
      </c>
      <c r="J389" s="27" t="s">
        <v>2417</v>
      </c>
      <c r="K389" s="27" t="s">
        <v>2418</v>
      </c>
      <c r="L389" s="27" t="s">
        <v>40</v>
      </c>
      <c r="M389" s="27" t="s">
        <v>1634</v>
      </c>
      <c r="N389" s="27" t="s">
        <v>2419</v>
      </c>
      <c r="O389" s="27" t="s">
        <v>478</v>
      </c>
      <c r="P389" s="27" t="s">
        <v>2390</v>
      </c>
      <c r="Q389" s="27" t="s">
        <v>45</v>
      </c>
      <c r="R389" s="27" t="s">
        <v>1182</v>
      </c>
      <c r="S389" s="27"/>
      <c r="T389" s="27"/>
      <c r="U389" s="27"/>
      <c r="V389" s="27"/>
      <c r="W389" s="27"/>
      <c r="X389" s="27"/>
      <c r="Y389" s="27"/>
      <c r="Z389" s="27"/>
      <c r="AA389" s="27"/>
      <c r="AB389" s="27"/>
      <c r="AC389" s="27"/>
      <c r="AD389" s="29"/>
      <c r="AE389" s="29" t="s">
        <v>2393</v>
      </c>
    </row>
    <row r="390" spans="1:31" x14ac:dyDescent="0.3">
      <c r="A390" s="21" t="s">
        <v>2420</v>
      </c>
      <c r="B390" s="21" t="s">
        <v>4603</v>
      </c>
      <c r="C390" s="21" t="s">
        <v>2421</v>
      </c>
      <c r="D390" s="21" t="s">
        <v>4717</v>
      </c>
      <c r="E390" s="21"/>
      <c r="F390" s="27" t="s">
        <v>1390</v>
      </c>
      <c r="G390" s="91">
        <v>58.52</v>
      </c>
      <c r="H390" s="91">
        <v>6.25</v>
      </c>
      <c r="I390" s="27">
        <v>230</v>
      </c>
      <c r="J390" s="27">
        <v>7.5</v>
      </c>
      <c r="K390" s="27" t="s">
        <v>285</v>
      </c>
      <c r="L390" s="27" t="s">
        <v>95</v>
      </c>
      <c r="M390" s="27" t="s">
        <v>2422</v>
      </c>
      <c r="N390" s="27" t="s">
        <v>2423</v>
      </c>
      <c r="O390" s="27" t="s">
        <v>2424</v>
      </c>
      <c r="P390" s="27" t="s">
        <v>2425</v>
      </c>
      <c r="Q390" s="27" t="s">
        <v>345</v>
      </c>
      <c r="R390" s="27" t="s">
        <v>2426</v>
      </c>
      <c r="S390" s="27" t="s">
        <v>2427</v>
      </c>
      <c r="T390" s="27"/>
      <c r="U390" s="27"/>
      <c r="V390" s="27" t="s">
        <v>2428</v>
      </c>
      <c r="W390" s="27" t="s">
        <v>70</v>
      </c>
      <c r="X390" s="27" t="s">
        <v>2429</v>
      </c>
      <c r="Y390" s="27" t="s">
        <v>764</v>
      </c>
      <c r="Z390" s="27" t="s">
        <v>146</v>
      </c>
      <c r="AA390" s="27" t="s">
        <v>74</v>
      </c>
      <c r="AB390" s="27" t="s">
        <v>2430</v>
      </c>
      <c r="AC390" s="27"/>
      <c r="AD390" s="29"/>
      <c r="AE390" s="29" t="s">
        <v>5387</v>
      </c>
    </row>
    <row r="391" spans="1:31" x14ac:dyDescent="0.3">
      <c r="A391" s="30" t="s">
        <v>2431</v>
      </c>
      <c r="B391" s="21" t="s">
        <v>4603</v>
      </c>
      <c r="C391" s="30" t="s">
        <v>2421</v>
      </c>
      <c r="D391" s="30" t="s">
        <v>2432</v>
      </c>
      <c r="E391" s="30"/>
      <c r="F391" s="27" t="s">
        <v>728</v>
      </c>
      <c r="G391" s="100">
        <v>69.900000000000006</v>
      </c>
      <c r="H391" s="100">
        <v>25.03</v>
      </c>
      <c r="I391" s="31">
        <v>2</v>
      </c>
      <c r="J391" s="31">
        <v>0.35</v>
      </c>
      <c r="K391" s="31" t="s">
        <v>307</v>
      </c>
      <c r="L391" s="31"/>
      <c r="M391" s="31"/>
      <c r="N391" s="27" t="s">
        <v>2433</v>
      </c>
      <c r="O391" s="27" t="s">
        <v>2124</v>
      </c>
      <c r="P391" s="27"/>
      <c r="Q391" s="27" t="s">
        <v>141</v>
      </c>
      <c r="R391" s="27"/>
      <c r="S391" s="27" t="s">
        <v>540</v>
      </c>
      <c r="T391" s="27" t="s">
        <v>1548</v>
      </c>
      <c r="U391" s="27" t="s">
        <v>2434</v>
      </c>
      <c r="V391" s="27" t="s">
        <v>2435</v>
      </c>
      <c r="W391" s="27" t="s">
        <v>70</v>
      </c>
      <c r="X391" s="27" t="s">
        <v>144</v>
      </c>
      <c r="Y391" s="27" t="s">
        <v>145</v>
      </c>
      <c r="Z391" s="27" t="s">
        <v>73</v>
      </c>
      <c r="AA391" s="27" t="s">
        <v>74</v>
      </c>
      <c r="AB391" s="27" t="s">
        <v>1220</v>
      </c>
      <c r="AC391" s="27"/>
      <c r="AD391" s="29" t="s">
        <v>2436</v>
      </c>
      <c r="AE391" s="29" t="s">
        <v>2437</v>
      </c>
    </row>
    <row r="392" spans="1:31" x14ac:dyDescent="0.3">
      <c r="A392" s="21" t="s">
        <v>2438</v>
      </c>
      <c r="B392" s="21" t="s">
        <v>4603</v>
      </c>
      <c r="C392" s="21" t="s">
        <v>2421</v>
      </c>
      <c r="D392" s="21" t="s">
        <v>2439</v>
      </c>
      <c r="E392" s="21" t="s">
        <v>4720</v>
      </c>
      <c r="F392" s="27" t="s">
        <v>2345</v>
      </c>
      <c r="G392" s="91">
        <v>62.96</v>
      </c>
      <c r="H392" s="91">
        <v>11.43</v>
      </c>
      <c r="I392" s="27">
        <v>160</v>
      </c>
      <c r="J392" s="27">
        <v>6</v>
      </c>
      <c r="K392" s="27" t="s">
        <v>253</v>
      </c>
      <c r="L392" s="27" t="s">
        <v>95</v>
      </c>
      <c r="M392" s="27" t="s">
        <v>2440</v>
      </c>
      <c r="N392" s="27" t="s">
        <v>2441</v>
      </c>
      <c r="O392" s="27" t="s">
        <v>2442</v>
      </c>
      <c r="P392" s="27"/>
      <c r="Q392" s="27" t="s">
        <v>345</v>
      </c>
      <c r="R392" s="27"/>
      <c r="S392" s="27" t="s">
        <v>2443</v>
      </c>
      <c r="T392" s="27"/>
      <c r="U392" s="27"/>
      <c r="V392" s="27" t="s">
        <v>2444</v>
      </c>
      <c r="W392" s="27"/>
      <c r="X392" s="27"/>
      <c r="Y392" s="27"/>
      <c r="Z392" s="27"/>
      <c r="AA392" s="27"/>
      <c r="AB392" s="27"/>
      <c r="AC392" s="27"/>
      <c r="AD392" s="29"/>
      <c r="AE392" s="29" t="s">
        <v>2445</v>
      </c>
    </row>
    <row r="393" spans="1:31" ht="12.75" customHeight="1" x14ac:dyDescent="0.3">
      <c r="A393" s="21" t="s">
        <v>2446</v>
      </c>
      <c r="B393" s="21" t="s">
        <v>4603</v>
      </c>
      <c r="C393" s="21" t="s">
        <v>2421</v>
      </c>
      <c r="D393" s="21" t="s">
        <v>2447</v>
      </c>
      <c r="E393" s="30" t="s">
        <v>2448</v>
      </c>
      <c r="F393" s="27" t="s">
        <v>79</v>
      </c>
      <c r="G393" s="91">
        <v>70.2</v>
      </c>
      <c r="H393" s="91">
        <v>22.1</v>
      </c>
      <c r="I393" s="27">
        <v>12</v>
      </c>
      <c r="J393" s="27">
        <v>1.7</v>
      </c>
      <c r="K393" s="27" t="s">
        <v>80</v>
      </c>
      <c r="L393" s="27" t="s">
        <v>95</v>
      </c>
      <c r="M393" s="27" t="s">
        <v>2449</v>
      </c>
      <c r="N393" s="27" t="s">
        <v>2450</v>
      </c>
      <c r="O393" s="27" t="s">
        <v>355</v>
      </c>
      <c r="P393" s="27" t="s">
        <v>2451</v>
      </c>
      <c r="Q393" s="27" t="s">
        <v>345</v>
      </c>
      <c r="R393" s="37">
        <v>0.08</v>
      </c>
      <c r="S393" s="27" t="s">
        <v>466</v>
      </c>
      <c r="T393" s="27"/>
      <c r="U393" s="27"/>
      <c r="V393" s="27" t="s">
        <v>3279</v>
      </c>
      <c r="W393" s="27"/>
      <c r="X393" s="27"/>
      <c r="Y393" s="27"/>
      <c r="Z393" s="27"/>
      <c r="AA393" s="27"/>
      <c r="AB393" s="27"/>
      <c r="AC393" s="27"/>
      <c r="AD393" s="29"/>
      <c r="AE393" s="29" t="s">
        <v>4726</v>
      </c>
    </row>
    <row r="394" spans="1:31" x14ac:dyDescent="0.3">
      <c r="A394" s="30" t="s">
        <v>2452</v>
      </c>
      <c r="B394" s="30" t="s">
        <v>4603</v>
      </c>
      <c r="C394" s="30" t="s">
        <v>2421</v>
      </c>
      <c r="D394" s="30" t="s">
        <v>2453</v>
      </c>
      <c r="E394" s="21" t="s">
        <v>4720</v>
      </c>
      <c r="F394" s="31" t="s">
        <v>4715</v>
      </c>
      <c r="G394" s="100">
        <v>71</v>
      </c>
      <c r="H394" s="100">
        <v>26</v>
      </c>
      <c r="I394" s="31"/>
      <c r="J394" s="31" t="s">
        <v>160</v>
      </c>
      <c r="K394" s="31" t="s">
        <v>285</v>
      </c>
      <c r="L394" s="31" t="s">
        <v>388</v>
      </c>
      <c r="M394" s="31" t="s">
        <v>4721</v>
      </c>
      <c r="N394" s="27" t="s">
        <v>4722</v>
      </c>
      <c r="O394" s="27" t="s">
        <v>121</v>
      </c>
      <c r="P394" s="27"/>
      <c r="Q394" s="27" t="s">
        <v>890</v>
      </c>
      <c r="R394" s="27"/>
      <c r="S394" s="27" t="s">
        <v>1559</v>
      </c>
      <c r="T394" s="27" t="s">
        <v>192</v>
      </c>
      <c r="U394" s="27"/>
      <c r="V394" s="27" t="s">
        <v>4725</v>
      </c>
      <c r="W394" s="27"/>
      <c r="X394" s="27"/>
      <c r="Y394" s="27"/>
      <c r="Z394" s="27"/>
      <c r="AA394" s="27"/>
      <c r="AB394" s="27"/>
      <c r="AC394" s="27"/>
      <c r="AD394" s="29"/>
      <c r="AE394" s="29" t="s">
        <v>4724</v>
      </c>
    </row>
    <row r="395" spans="1:31" x14ac:dyDescent="0.3">
      <c r="A395" s="30" t="s">
        <v>2454</v>
      </c>
      <c r="B395" s="21" t="s">
        <v>4603</v>
      </c>
      <c r="C395" s="30" t="s">
        <v>2421</v>
      </c>
      <c r="D395" s="30" t="s">
        <v>2447</v>
      </c>
      <c r="E395" s="30" t="s">
        <v>2448</v>
      </c>
      <c r="F395" s="27" t="s">
        <v>79</v>
      </c>
      <c r="G395" s="100">
        <v>70.260000000000005</v>
      </c>
      <c r="H395" s="100">
        <v>22.2</v>
      </c>
      <c r="I395" s="31">
        <v>35</v>
      </c>
      <c r="J395" s="31"/>
      <c r="K395" s="31" t="s">
        <v>98</v>
      </c>
      <c r="L395" s="27" t="s">
        <v>40</v>
      </c>
      <c r="M395" s="27" t="s">
        <v>2449</v>
      </c>
      <c r="N395" s="27" t="s">
        <v>4738</v>
      </c>
      <c r="O395" s="27" t="s">
        <v>275</v>
      </c>
      <c r="P395" s="27"/>
      <c r="Q395" s="27"/>
      <c r="R395" s="27"/>
      <c r="S395" s="27" t="s">
        <v>4741</v>
      </c>
      <c r="T395" s="27"/>
      <c r="U395" s="27"/>
      <c r="V395" s="27"/>
      <c r="W395" s="27"/>
      <c r="X395" s="27"/>
      <c r="Y395" s="27"/>
      <c r="Z395" s="27"/>
      <c r="AA395" s="27"/>
      <c r="AB395" s="27"/>
      <c r="AC395" s="27"/>
      <c r="AD395" s="29"/>
      <c r="AE395" s="29" t="s">
        <v>4735</v>
      </c>
    </row>
    <row r="396" spans="1:31" x14ac:dyDescent="0.3">
      <c r="A396" s="21" t="s">
        <v>2455</v>
      </c>
      <c r="B396" s="21" t="s">
        <v>4603</v>
      </c>
      <c r="C396" s="21" t="s">
        <v>2421</v>
      </c>
      <c r="D396" s="21" t="s">
        <v>2447</v>
      </c>
      <c r="E396" s="30" t="s">
        <v>2448</v>
      </c>
      <c r="F396" s="27" t="s">
        <v>79</v>
      </c>
      <c r="G396" s="91">
        <v>69.900000000000006</v>
      </c>
      <c r="H396" s="91">
        <v>22.6</v>
      </c>
      <c r="I396" s="27">
        <v>5</v>
      </c>
      <c r="J396" s="27">
        <v>1.5</v>
      </c>
      <c r="K396" s="27" t="s">
        <v>51</v>
      </c>
      <c r="L396" s="27" t="s">
        <v>95</v>
      </c>
      <c r="M396" s="27" t="s">
        <v>2456</v>
      </c>
      <c r="N396" s="27" t="s">
        <v>2457</v>
      </c>
      <c r="O396" s="27" t="s">
        <v>1886</v>
      </c>
      <c r="P396" s="27" t="s">
        <v>2458</v>
      </c>
      <c r="Q396" s="27" t="s">
        <v>45</v>
      </c>
      <c r="R396" s="27"/>
      <c r="S396" s="27" t="s">
        <v>4728</v>
      </c>
      <c r="T396" s="27"/>
      <c r="U396" s="27"/>
      <c r="V396" s="27" t="s">
        <v>856</v>
      </c>
      <c r="W396" s="27"/>
      <c r="X396" s="27"/>
      <c r="Y396" s="27"/>
      <c r="Z396" s="27"/>
      <c r="AA396" s="27"/>
      <c r="AB396" s="27"/>
      <c r="AC396" s="27"/>
      <c r="AD396" s="29"/>
      <c r="AE396" s="29" t="s">
        <v>2459</v>
      </c>
    </row>
    <row r="397" spans="1:31" x14ac:dyDescent="0.3">
      <c r="A397" s="30" t="s">
        <v>4731</v>
      </c>
      <c r="B397" s="21" t="s">
        <v>4603</v>
      </c>
      <c r="C397" s="30" t="s">
        <v>2421</v>
      </c>
      <c r="D397" s="30" t="s">
        <v>2447</v>
      </c>
      <c r="E397" s="30" t="s">
        <v>2448</v>
      </c>
      <c r="F397" s="27" t="s">
        <v>79</v>
      </c>
      <c r="G397" s="100">
        <v>70.28</v>
      </c>
      <c r="H397" s="100">
        <v>22.35</v>
      </c>
      <c r="I397" s="31">
        <v>100</v>
      </c>
      <c r="J397" s="31"/>
      <c r="K397" s="31" t="s">
        <v>98</v>
      </c>
      <c r="L397" s="27" t="s">
        <v>40</v>
      </c>
      <c r="M397" s="27" t="s">
        <v>2449</v>
      </c>
      <c r="N397" s="27" t="s">
        <v>4736</v>
      </c>
      <c r="O397" s="27" t="s">
        <v>275</v>
      </c>
      <c r="P397" s="27"/>
      <c r="Q397" s="27" t="s">
        <v>45</v>
      </c>
      <c r="R397" s="27"/>
      <c r="S397" s="27" t="s">
        <v>1647</v>
      </c>
      <c r="T397" s="27"/>
      <c r="U397" s="27"/>
      <c r="V397" s="27"/>
      <c r="W397" s="27"/>
      <c r="X397" s="27"/>
      <c r="Y397" s="27"/>
      <c r="Z397" s="27"/>
      <c r="AA397" s="27"/>
      <c r="AB397" s="27"/>
      <c r="AC397" s="27"/>
      <c r="AD397" s="29"/>
      <c r="AE397" s="29" t="s">
        <v>4735</v>
      </c>
    </row>
    <row r="398" spans="1:31" x14ac:dyDescent="0.3">
      <c r="A398" s="30" t="s">
        <v>2460</v>
      </c>
      <c r="B398" s="21" t="s">
        <v>4603</v>
      </c>
      <c r="C398" s="30" t="s">
        <v>2421</v>
      </c>
      <c r="D398" s="30" t="s">
        <v>2447</v>
      </c>
      <c r="E398" s="30" t="s">
        <v>2448</v>
      </c>
      <c r="F398" s="27" t="s">
        <v>79</v>
      </c>
      <c r="G398" s="100">
        <v>70.290000000000006</v>
      </c>
      <c r="H398" s="100">
        <v>22.3</v>
      </c>
      <c r="I398" s="31">
        <v>50</v>
      </c>
      <c r="J398" s="31"/>
      <c r="K398" s="27" t="s">
        <v>51</v>
      </c>
      <c r="L398" s="27" t="s">
        <v>40</v>
      </c>
      <c r="M398" s="27" t="s">
        <v>2449</v>
      </c>
      <c r="N398" s="27" t="s">
        <v>4737</v>
      </c>
      <c r="O398" s="27" t="s">
        <v>2348</v>
      </c>
      <c r="P398" s="27"/>
      <c r="Q398" s="27"/>
      <c r="R398" s="27"/>
      <c r="S398" s="27" t="s">
        <v>4739</v>
      </c>
      <c r="T398" s="27"/>
      <c r="U398" s="27"/>
      <c r="V398" s="27"/>
      <c r="W398" s="27"/>
      <c r="X398" s="27"/>
      <c r="Y398" s="27"/>
      <c r="Z398" s="27"/>
      <c r="AA398" s="27"/>
      <c r="AB398" s="27"/>
      <c r="AC398" s="27"/>
      <c r="AD398" s="29"/>
      <c r="AE398" s="29" t="s">
        <v>4740</v>
      </c>
    </row>
    <row r="399" spans="1:31" ht="15" customHeight="1" x14ac:dyDescent="0.3">
      <c r="A399" s="21" t="s">
        <v>2461</v>
      </c>
      <c r="B399" s="21" t="s">
        <v>4603</v>
      </c>
      <c r="C399" s="21" t="s">
        <v>2421</v>
      </c>
      <c r="D399" s="21" t="s">
        <v>4718</v>
      </c>
      <c r="E399" s="21" t="s">
        <v>4720</v>
      </c>
      <c r="F399" s="27" t="s">
        <v>4719</v>
      </c>
      <c r="G399" s="91">
        <v>68.3</v>
      </c>
      <c r="H399" s="91">
        <v>17.190000000000001</v>
      </c>
      <c r="I399" s="27">
        <v>70</v>
      </c>
      <c r="J399" s="27" t="s">
        <v>2462</v>
      </c>
      <c r="K399" s="27" t="s">
        <v>51</v>
      </c>
      <c r="L399" s="27" t="s">
        <v>95</v>
      </c>
      <c r="M399" s="27" t="s">
        <v>2463</v>
      </c>
      <c r="N399" s="27" t="s">
        <v>2464</v>
      </c>
      <c r="O399" s="27" t="s">
        <v>84</v>
      </c>
      <c r="P399" s="27"/>
      <c r="Q399" s="27" t="s">
        <v>45</v>
      </c>
      <c r="R399" s="27"/>
      <c r="S399" s="27" t="s">
        <v>2465</v>
      </c>
      <c r="T399" s="27" t="s">
        <v>2466</v>
      </c>
      <c r="U399" s="27" t="s">
        <v>2467</v>
      </c>
      <c r="V399" s="27" t="s">
        <v>2468</v>
      </c>
      <c r="W399" s="27" t="s">
        <v>2469</v>
      </c>
      <c r="X399" s="27" t="s">
        <v>71</v>
      </c>
      <c r="Y399" s="27" t="s">
        <v>72</v>
      </c>
      <c r="Z399" s="27" t="s">
        <v>73</v>
      </c>
      <c r="AA399" s="27" t="s">
        <v>74</v>
      </c>
      <c r="AB399" s="27" t="s">
        <v>480</v>
      </c>
      <c r="AC399" s="27">
        <v>43</v>
      </c>
      <c r="AD399" s="29" t="s">
        <v>2470</v>
      </c>
      <c r="AE399" s="29" t="s">
        <v>2471</v>
      </c>
    </row>
    <row r="400" spans="1:31" ht="12.75" customHeight="1" x14ac:dyDescent="0.3">
      <c r="A400" s="21" t="s">
        <v>2472</v>
      </c>
      <c r="B400" s="21" t="s">
        <v>4603</v>
      </c>
      <c r="C400" s="21" t="s">
        <v>2421</v>
      </c>
      <c r="D400" s="21" t="s">
        <v>2447</v>
      </c>
      <c r="E400" s="30" t="s">
        <v>2448</v>
      </c>
      <c r="F400" s="27" t="s">
        <v>79</v>
      </c>
      <c r="G400" s="91">
        <v>70.11</v>
      </c>
      <c r="H400" s="91">
        <v>21.66</v>
      </c>
      <c r="I400" s="27">
        <v>10</v>
      </c>
      <c r="J400" s="27">
        <v>0.2</v>
      </c>
      <c r="K400" s="27" t="s">
        <v>748</v>
      </c>
      <c r="L400" s="27" t="s">
        <v>40</v>
      </c>
      <c r="M400" s="27" t="s">
        <v>2449</v>
      </c>
      <c r="N400" s="27" t="s">
        <v>2473</v>
      </c>
      <c r="O400" s="27" t="s">
        <v>2474</v>
      </c>
      <c r="P400" s="27" t="s">
        <v>2475</v>
      </c>
      <c r="Q400" s="27" t="s">
        <v>890</v>
      </c>
      <c r="R400" s="27" t="s">
        <v>946</v>
      </c>
      <c r="S400" s="27" t="s">
        <v>1452</v>
      </c>
      <c r="T400" s="27"/>
      <c r="U400" s="27"/>
      <c r="V400" s="27"/>
      <c r="W400" s="27" t="s">
        <v>70</v>
      </c>
      <c r="X400" s="27" t="s">
        <v>144</v>
      </c>
      <c r="Y400" s="27" t="s">
        <v>72</v>
      </c>
      <c r="Z400" s="27" t="s">
        <v>73</v>
      </c>
      <c r="AA400" s="27" t="s">
        <v>74</v>
      </c>
      <c r="AB400" s="27" t="s">
        <v>103</v>
      </c>
      <c r="AC400" s="27"/>
      <c r="AD400" s="29" t="s">
        <v>2476</v>
      </c>
      <c r="AE400" s="29" t="s">
        <v>5386</v>
      </c>
    </row>
    <row r="401" spans="1:31" ht="12" customHeight="1" x14ac:dyDescent="0.3">
      <c r="A401" s="30" t="s">
        <v>2477</v>
      </c>
      <c r="B401" s="21" t="s">
        <v>4603</v>
      </c>
      <c r="C401" s="30" t="s">
        <v>2421</v>
      </c>
      <c r="D401" s="30" t="s">
        <v>2447</v>
      </c>
      <c r="E401" s="30" t="s">
        <v>2448</v>
      </c>
      <c r="F401" s="27" t="s">
        <v>79</v>
      </c>
      <c r="G401" s="100">
        <v>70.23</v>
      </c>
      <c r="H401" s="100">
        <v>22.2</v>
      </c>
      <c r="I401" s="31">
        <v>50</v>
      </c>
      <c r="J401" s="31">
        <v>0.9</v>
      </c>
      <c r="K401" s="31" t="s">
        <v>51</v>
      </c>
      <c r="L401" s="31" t="s">
        <v>81</v>
      </c>
      <c r="M401" s="31" t="s">
        <v>4733</v>
      </c>
      <c r="N401" s="27" t="s">
        <v>1184</v>
      </c>
      <c r="O401" s="27" t="s">
        <v>635</v>
      </c>
      <c r="P401" s="27" t="s">
        <v>4734</v>
      </c>
      <c r="Q401" s="27" t="s">
        <v>276</v>
      </c>
      <c r="R401" s="27"/>
      <c r="S401" s="27" t="s">
        <v>4730</v>
      </c>
      <c r="T401" s="27"/>
      <c r="U401" s="27" t="s">
        <v>4732</v>
      </c>
      <c r="V401" s="27" t="s">
        <v>4729</v>
      </c>
      <c r="W401" s="27"/>
      <c r="X401" s="27"/>
      <c r="Y401" s="27"/>
      <c r="Z401" s="27"/>
      <c r="AA401" s="27"/>
      <c r="AB401" s="27"/>
      <c r="AC401" s="27"/>
      <c r="AD401" s="29"/>
      <c r="AE401" s="29" t="s">
        <v>4727</v>
      </c>
    </row>
    <row r="402" spans="1:31" x14ac:dyDescent="0.3">
      <c r="A402" s="30" t="s">
        <v>2478</v>
      </c>
      <c r="B402" s="21" t="s">
        <v>4603</v>
      </c>
      <c r="C402" s="30" t="s">
        <v>2421</v>
      </c>
      <c r="D402" s="30" t="s">
        <v>2432</v>
      </c>
      <c r="E402" s="30"/>
      <c r="F402" s="27" t="s">
        <v>728</v>
      </c>
      <c r="G402" s="100">
        <v>69.84</v>
      </c>
      <c r="H402" s="100">
        <v>25.12</v>
      </c>
      <c r="I402" s="31">
        <v>1</v>
      </c>
      <c r="J402" s="31">
        <v>0.5</v>
      </c>
      <c r="K402" s="31" t="s">
        <v>307</v>
      </c>
      <c r="L402" s="31"/>
      <c r="M402" s="31"/>
      <c r="N402" s="27" t="s">
        <v>2479</v>
      </c>
      <c r="O402" s="27" t="s">
        <v>2124</v>
      </c>
      <c r="P402" s="27"/>
      <c r="Q402" s="27" t="s">
        <v>141</v>
      </c>
      <c r="R402" s="27"/>
      <c r="S402" s="27" t="s">
        <v>2480</v>
      </c>
      <c r="T402" s="27" t="s">
        <v>1647</v>
      </c>
      <c r="U402" s="27" t="s">
        <v>369</v>
      </c>
      <c r="V402" s="27"/>
      <c r="W402" s="27" t="s">
        <v>70</v>
      </c>
      <c r="X402" s="27" t="s">
        <v>144</v>
      </c>
      <c r="Y402" s="27" t="s">
        <v>145</v>
      </c>
      <c r="Z402" s="27" t="s">
        <v>73</v>
      </c>
      <c r="AA402" s="27" t="s">
        <v>74</v>
      </c>
      <c r="AB402" s="27" t="s">
        <v>111</v>
      </c>
      <c r="AC402" s="27"/>
      <c r="AD402" s="29" t="s">
        <v>2481</v>
      </c>
      <c r="AE402" s="29" t="s">
        <v>2437</v>
      </c>
    </row>
    <row r="403" spans="1:31" x14ac:dyDescent="0.3">
      <c r="A403" s="21" t="s">
        <v>2482</v>
      </c>
      <c r="B403" s="30" t="s">
        <v>4603</v>
      </c>
      <c r="C403" s="21" t="s">
        <v>2483</v>
      </c>
      <c r="D403" s="29" t="s">
        <v>2484</v>
      </c>
      <c r="E403" s="29"/>
      <c r="F403" s="27" t="s">
        <v>38</v>
      </c>
      <c r="G403" s="91">
        <v>35.4</v>
      </c>
      <c r="H403" s="91">
        <v>74.150000000000006</v>
      </c>
      <c r="I403" s="27" t="s">
        <v>2485</v>
      </c>
      <c r="J403" s="27"/>
      <c r="K403" s="27" t="s">
        <v>253</v>
      </c>
      <c r="L403" s="27" t="s">
        <v>95</v>
      </c>
      <c r="M403" s="27" t="s">
        <v>2486</v>
      </c>
      <c r="N403" s="27" t="s">
        <v>2487</v>
      </c>
      <c r="O403" s="27" t="s">
        <v>2488</v>
      </c>
      <c r="P403" s="27" t="s">
        <v>233</v>
      </c>
      <c r="Q403" s="27" t="s">
        <v>45</v>
      </c>
      <c r="R403" s="38">
        <v>6.3E-2</v>
      </c>
      <c r="S403" s="27" t="s">
        <v>2489</v>
      </c>
      <c r="T403" s="27"/>
      <c r="U403" s="27"/>
      <c r="V403" s="27" t="s">
        <v>2490</v>
      </c>
      <c r="W403" s="27"/>
      <c r="X403" s="27"/>
      <c r="Y403" s="27"/>
      <c r="Z403" s="27"/>
      <c r="AA403" s="27"/>
      <c r="AB403" s="27"/>
      <c r="AC403" s="27"/>
      <c r="AD403" s="29"/>
      <c r="AE403" s="29" t="s">
        <v>2491</v>
      </c>
    </row>
    <row r="404" spans="1:31" x14ac:dyDescent="0.3">
      <c r="A404" s="21" t="s">
        <v>2492</v>
      </c>
      <c r="B404" s="30" t="s">
        <v>4603</v>
      </c>
      <c r="C404" s="21" t="s">
        <v>2483</v>
      </c>
      <c r="D404" s="29" t="s">
        <v>2484</v>
      </c>
      <c r="E404" s="29"/>
      <c r="F404" s="27" t="s">
        <v>38</v>
      </c>
      <c r="G404" s="91">
        <v>35</v>
      </c>
      <c r="H404" s="91">
        <v>72.55</v>
      </c>
      <c r="I404" s="27">
        <v>150</v>
      </c>
      <c r="J404" s="27">
        <v>11</v>
      </c>
      <c r="K404" s="27" t="s">
        <v>253</v>
      </c>
      <c r="L404" s="27" t="s">
        <v>388</v>
      </c>
      <c r="M404" s="27" t="s">
        <v>2493</v>
      </c>
      <c r="N404" s="27" t="s">
        <v>2494</v>
      </c>
      <c r="O404" s="27" t="s">
        <v>2488</v>
      </c>
      <c r="P404" s="27"/>
      <c r="Q404" s="27" t="s">
        <v>45</v>
      </c>
      <c r="R404" s="27"/>
      <c r="S404" s="27" t="s">
        <v>2495</v>
      </c>
      <c r="T404" s="27" t="s">
        <v>2496</v>
      </c>
      <c r="U404" s="27" t="s">
        <v>2497</v>
      </c>
      <c r="V404" s="27"/>
      <c r="W404" s="27" t="s">
        <v>70</v>
      </c>
      <c r="X404" s="27" t="s">
        <v>144</v>
      </c>
      <c r="Y404" s="27" t="s">
        <v>72</v>
      </c>
      <c r="Z404" s="27" t="s">
        <v>73</v>
      </c>
      <c r="AA404" s="27" t="s">
        <v>74</v>
      </c>
      <c r="AB404" s="27" t="s">
        <v>2498</v>
      </c>
      <c r="AC404" s="27"/>
      <c r="AD404" s="29" t="s">
        <v>2499</v>
      </c>
      <c r="AE404" s="29" t="s">
        <v>2500</v>
      </c>
    </row>
    <row r="405" spans="1:31" x14ac:dyDescent="0.3">
      <c r="A405" s="21" t="s">
        <v>2501</v>
      </c>
      <c r="B405" s="30" t="s">
        <v>4603</v>
      </c>
      <c r="C405" s="21" t="s">
        <v>2502</v>
      </c>
      <c r="D405" s="29" t="s">
        <v>2503</v>
      </c>
      <c r="E405" s="29"/>
      <c r="F405" s="27" t="s">
        <v>2345</v>
      </c>
      <c r="G405" s="91">
        <v>38.020000000000003</v>
      </c>
      <c r="H405" s="91">
        <v>-7.86</v>
      </c>
      <c r="I405" s="27">
        <v>265</v>
      </c>
      <c r="J405" s="27"/>
      <c r="K405" s="27" t="s">
        <v>253</v>
      </c>
      <c r="L405" s="27" t="s">
        <v>95</v>
      </c>
      <c r="M405" s="27" t="s">
        <v>2504</v>
      </c>
      <c r="N405" s="27" t="s">
        <v>2505</v>
      </c>
      <c r="O405" s="27" t="s">
        <v>1489</v>
      </c>
      <c r="P405" s="27"/>
      <c r="Q405" s="27" t="s">
        <v>45</v>
      </c>
      <c r="R405" s="27"/>
      <c r="S405" s="27" t="s">
        <v>2506</v>
      </c>
      <c r="T405" s="27"/>
      <c r="U405" s="27"/>
      <c r="V405" s="27" t="s">
        <v>2507</v>
      </c>
      <c r="W405" s="27" t="s">
        <v>70</v>
      </c>
      <c r="X405" s="27" t="s">
        <v>71</v>
      </c>
      <c r="Y405" s="27" t="s">
        <v>223</v>
      </c>
      <c r="Z405" s="27" t="s">
        <v>258</v>
      </c>
      <c r="AA405" s="27" t="s">
        <v>74</v>
      </c>
      <c r="AB405" s="27" t="s">
        <v>111</v>
      </c>
      <c r="AC405" s="27"/>
      <c r="AD405" s="29"/>
      <c r="AE405" s="29" t="s">
        <v>2508</v>
      </c>
    </row>
    <row r="406" spans="1:31" ht="15.6" x14ac:dyDescent="0.3">
      <c r="A406" s="21"/>
      <c r="B406" s="21"/>
      <c r="C406" s="21"/>
      <c r="D406" s="21"/>
      <c r="E406" s="21"/>
      <c r="F406" s="27"/>
      <c r="G406" s="91"/>
      <c r="H406" s="91"/>
      <c r="I406" s="27"/>
      <c r="J406" s="27"/>
      <c r="K406" s="27"/>
      <c r="L406" s="27"/>
      <c r="M406" s="27"/>
      <c r="N406" s="27"/>
      <c r="O406" s="27"/>
      <c r="P406" s="27"/>
      <c r="Q406" s="27"/>
      <c r="R406" s="27"/>
      <c r="S406" s="27"/>
      <c r="T406" s="27"/>
      <c r="U406" s="27"/>
      <c r="V406" s="27"/>
      <c r="W406" s="27" t="s">
        <v>70</v>
      </c>
      <c r="X406" s="27" t="s">
        <v>236</v>
      </c>
      <c r="Y406" s="27" t="s">
        <v>2509</v>
      </c>
      <c r="Z406" s="27" t="s">
        <v>102</v>
      </c>
      <c r="AA406" s="27" t="s">
        <v>74</v>
      </c>
      <c r="AB406" s="27" t="s">
        <v>2510</v>
      </c>
      <c r="AC406" s="27" t="s">
        <v>2511</v>
      </c>
      <c r="AD406" s="29" t="s">
        <v>2512</v>
      </c>
      <c r="AE406" s="29"/>
    </row>
    <row r="407" spans="1:31" x14ac:dyDescent="0.3">
      <c r="A407" s="21" t="s">
        <v>2513</v>
      </c>
      <c r="B407" s="21" t="s">
        <v>4603</v>
      </c>
      <c r="C407" s="21" t="s">
        <v>2514</v>
      </c>
      <c r="D407" s="21" t="s">
        <v>5285</v>
      </c>
      <c r="E407" s="21" t="s">
        <v>5073</v>
      </c>
      <c r="F407" s="27" t="s">
        <v>284</v>
      </c>
      <c r="G407" s="91">
        <v>50.9</v>
      </c>
      <c r="H407" s="91">
        <v>40.1</v>
      </c>
      <c r="I407" s="27"/>
      <c r="J407" s="27"/>
      <c r="K407" s="27"/>
      <c r="L407" s="27"/>
      <c r="M407" s="27"/>
      <c r="N407" s="27"/>
      <c r="O407" s="27"/>
      <c r="P407" s="27"/>
      <c r="Q407" s="27"/>
      <c r="R407" s="27"/>
      <c r="S407" s="27"/>
      <c r="T407" s="27"/>
      <c r="U407" s="27"/>
      <c r="V407" s="27"/>
      <c r="W407" s="27"/>
      <c r="X407" s="27"/>
      <c r="Y407" s="27"/>
      <c r="Z407" s="27"/>
      <c r="AA407" s="27"/>
      <c r="AB407" s="27"/>
      <c r="AC407" s="27"/>
      <c r="AD407" s="29"/>
      <c r="AE407" s="29" t="s">
        <v>2515</v>
      </c>
    </row>
    <row r="408" spans="1:31" x14ac:dyDescent="0.3">
      <c r="A408" s="30" t="s">
        <v>2516</v>
      </c>
      <c r="B408" s="30" t="s">
        <v>4603</v>
      </c>
      <c r="C408" s="30" t="s">
        <v>2514</v>
      </c>
      <c r="D408" s="29" t="s">
        <v>5322</v>
      </c>
      <c r="E408" s="29"/>
      <c r="F408" s="27" t="s">
        <v>38</v>
      </c>
      <c r="G408" s="100">
        <v>54.7</v>
      </c>
      <c r="H408" s="100">
        <v>92.7</v>
      </c>
      <c r="I408" s="31"/>
      <c r="J408" s="31"/>
      <c r="K408" s="31"/>
      <c r="L408" s="27" t="s">
        <v>95</v>
      </c>
      <c r="M408" s="31">
        <v>1100</v>
      </c>
      <c r="N408" s="27" t="s">
        <v>2517</v>
      </c>
      <c r="O408" s="27"/>
      <c r="P408" s="27"/>
      <c r="Q408" s="27"/>
      <c r="R408" s="27"/>
      <c r="S408" s="27"/>
      <c r="T408" s="27"/>
      <c r="U408" s="27"/>
      <c r="V408" s="27"/>
      <c r="W408" s="27" t="s">
        <v>70</v>
      </c>
      <c r="X408" s="27" t="s">
        <v>144</v>
      </c>
      <c r="Y408" s="27"/>
      <c r="Z408" s="27"/>
      <c r="AA408" s="27"/>
      <c r="AB408" s="27"/>
      <c r="AC408" s="27"/>
      <c r="AD408" s="29"/>
      <c r="AE408" s="29" t="s">
        <v>2518</v>
      </c>
    </row>
    <row r="409" spans="1:31" x14ac:dyDescent="0.3">
      <c r="A409" s="21" t="s">
        <v>2519</v>
      </c>
      <c r="B409" s="21" t="s">
        <v>4603</v>
      </c>
      <c r="C409" s="21" t="s">
        <v>2514</v>
      </c>
      <c r="D409" s="21" t="s">
        <v>5285</v>
      </c>
      <c r="E409" s="21" t="s">
        <v>5073</v>
      </c>
      <c r="F409" s="27" t="s">
        <v>284</v>
      </c>
      <c r="G409" s="91">
        <v>50.05</v>
      </c>
      <c r="H409" s="91">
        <v>40.799999999999997</v>
      </c>
      <c r="I409" s="27"/>
      <c r="J409" s="27"/>
      <c r="K409" s="27"/>
      <c r="L409" s="27"/>
      <c r="M409" s="27"/>
      <c r="N409" s="27"/>
      <c r="O409" s="27"/>
      <c r="P409" s="27"/>
      <c r="Q409" s="27"/>
      <c r="R409" s="27"/>
      <c r="S409" s="27"/>
      <c r="T409" s="27"/>
      <c r="U409" s="27"/>
      <c r="V409" s="27"/>
      <c r="W409" s="27"/>
      <c r="X409" s="27"/>
      <c r="Y409" s="27"/>
      <c r="Z409" s="27"/>
      <c r="AA409" s="27"/>
      <c r="AB409" s="27"/>
      <c r="AC409" s="27"/>
      <c r="AD409" s="29"/>
      <c r="AE409" s="29" t="s">
        <v>2515</v>
      </c>
    </row>
    <row r="410" spans="1:31" x14ac:dyDescent="0.3">
      <c r="A410" s="21" t="s">
        <v>2523</v>
      </c>
      <c r="B410" s="21" t="s">
        <v>4603</v>
      </c>
      <c r="C410" s="21" t="s">
        <v>2514</v>
      </c>
      <c r="D410" s="21" t="s">
        <v>5285</v>
      </c>
      <c r="E410" s="21" t="s">
        <v>5073</v>
      </c>
      <c r="F410" s="27" t="s">
        <v>284</v>
      </c>
      <c r="G410" s="91">
        <v>50.8</v>
      </c>
      <c r="H410" s="91">
        <v>40.049999999999997</v>
      </c>
      <c r="I410" s="27"/>
      <c r="J410" s="27"/>
      <c r="K410" s="27"/>
      <c r="L410" s="27"/>
      <c r="M410" s="27"/>
      <c r="N410" s="27"/>
      <c r="O410" s="27"/>
      <c r="P410" s="27"/>
      <c r="Q410" s="27"/>
      <c r="R410" s="27"/>
      <c r="S410" s="27"/>
      <c r="T410" s="27"/>
      <c r="U410" s="27"/>
      <c r="V410" s="27"/>
      <c r="W410" s="27"/>
      <c r="X410" s="27"/>
      <c r="Y410" s="27"/>
      <c r="Z410" s="27"/>
      <c r="AA410" s="27"/>
      <c r="AB410" s="27"/>
      <c r="AC410" s="27"/>
      <c r="AD410" s="29"/>
      <c r="AE410" s="29" t="s">
        <v>2515</v>
      </c>
    </row>
    <row r="411" spans="1:31" ht="12.75" customHeight="1" x14ac:dyDescent="0.3">
      <c r="A411" s="30" t="s">
        <v>2525</v>
      </c>
      <c r="B411" s="30" t="s">
        <v>4603</v>
      </c>
      <c r="C411" s="30" t="s">
        <v>2514</v>
      </c>
      <c r="D411" s="30" t="s">
        <v>5339</v>
      </c>
      <c r="E411" s="30"/>
      <c r="F411" s="27" t="s">
        <v>38</v>
      </c>
      <c r="G411" s="100">
        <v>52.15</v>
      </c>
      <c r="H411" s="100">
        <v>88.44</v>
      </c>
      <c r="I411" s="31"/>
      <c r="J411" s="31"/>
      <c r="K411" s="31"/>
      <c r="L411" s="31"/>
      <c r="M411" s="31"/>
      <c r="N411" s="27"/>
      <c r="O411" s="27" t="s">
        <v>2526</v>
      </c>
      <c r="P411" s="27"/>
      <c r="Q411" s="27" t="s">
        <v>45</v>
      </c>
      <c r="R411" s="27"/>
      <c r="S411" s="27"/>
      <c r="T411" s="27"/>
      <c r="U411" s="27"/>
      <c r="V411" s="27"/>
      <c r="W411" s="27"/>
      <c r="X411" s="27"/>
      <c r="Y411" s="27"/>
      <c r="Z411" s="27"/>
      <c r="AA411" s="27"/>
      <c r="AB411" s="27"/>
      <c r="AC411" s="27"/>
      <c r="AD411" s="29"/>
      <c r="AE411" s="29" t="s">
        <v>2527</v>
      </c>
    </row>
    <row r="412" spans="1:31" ht="15" customHeight="1" x14ac:dyDescent="0.25">
      <c r="A412" s="30" t="s">
        <v>5340</v>
      </c>
      <c r="B412" s="95" t="s">
        <v>4603</v>
      </c>
      <c r="C412" s="30" t="s">
        <v>2514</v>
      </c>
      <c r="D412" s="30" t="s">
        <v>5339</v>
      </c>
      <c r="E412" s="30"/>
      <c r="F412" s="27" t="s">
        <v>38</v>
      </c>
      <c r="G412" s="100">
        <v>52.02</v>
      </c>
      <c r="H412" s="100">
        <v>88.17</v>
      </c>
      <c r="I412" s="31">
        <v>10</v>
      </c>
      <c r="J412" s="31">
        <v>4</v>
      </c>
      <c r="K412" s="31" t="s">
        <v>817</v>
      </c>
      <c r="L412" s="31"/>
      <c r="M412" s="31"/>
      <c r="N412" s="27" t="s">
        <v>2529</v>
      </c>
      <c r="O412" s="27" t="s">
        <v>2526</v>
      </c>
      <c r="P412" s="27"/>
      <c r="Q412" s="27" t="s">
        <v>45</v>
      </c>
      <c r="R412" s="27"/>
      <c r="S412" s="27"/>
      <c r="T412" s="27"/>
      <c r="U412" s="27"/>
      <c r="V412" s="27" t="s">
        <v>2530</v>
      </c>
      <c r="W412" s="27"/>
      <c r="X412" s="27"/>
      <c r="Y412" s="27"/>
      <c r="Z412" s="27"/>
      <c r="AA412" s="27"/>
      <c r="AB412" s="27"/>
      <c r="AC412" s="27"/>
      <c r="AD412" s="29"/>
      <c r="AE412" s="29" t="s">
        <v>2527</v>
      </c>
    </row>
    <row r="413" spans="1:31" x14ac:dyDescent="0.3">
      <c r="A413" s="21" t="s">
        <v>2533</v>
      </c>
      <c r="B413" s="30" t="s">
        <v>4603</v>
      </c>
      <c r="C413" s="21" t="s">
        <v>2514</v>
      </c>
      <c r="D413" s="21" t="s">
        <v>5351</v>
      </c>
      <c r="E413" s="21"/>
      <c r="F413" s="27" t="s">
        <v>4692</v>
      </c>
      <c r="G413" s="91">
        <v>54.97</v>
      </c>
      <c r="H413" s="91">
        <v>92.22</v>
      </c>
      <c r="I413" s="27">
        <v>16</v>
      </c>
      <c r="J413" s="27">
        <v>2.5</v>
      </c>
      <c r="K413" s="27" t="s">
        <v>185</v>
      </c>
      <c r="L413" s="27" t="s">
        <v>95</v>
      </c>
      <c r="M413" s="27" t="s">
        <v>2520</v>
      </c>
      <c r="N413" s="27" t="s">
        <v>2534</v>
      </c>
      <c r="O413" s="27" t="s">
        <v>275</v>
      </c>
      <c r="P413" s="27" t="s">
        <v>5352</v>
      </c>
      <c r="Q413" s="27" t="s">
        <v>45</v>
      </c>
      <c r="R413" s="27"/>
      <c r="S413" s="27" t="s">
        <v>854</v>
      </c>
      <c r="T413" s="27" t="s">
        <v>2535</v>
      </c>
      <c r="U413" s="27" t="s">
        <v>2536</v>
      </c>
      <c r="V413" s="27" t="s">
        <v>2537</v>
      </c>
      <c r="W413" s="27" t="s">
        <v>70</v>
      </c>
      <c r="X413" s="27" t="s">
        <v>144</v>
      </c>
      <c r="Y413" s="27" t="s">
        <v>72</v>
      </c>
      <c r="Z413" s="27" t="s">
        <v>146</v>
      </c>
      <c r="AA413" s="27" t="s">
        <v>74</v>
      </c>
      <c r="AB413" s="27" t="s">
        <v>520</v>
      </c>
      <c r="AC413" s="27"/>
      <c r="AD413" s="29"/>
      <c r="AE413" s="29" t="s">
        <v>2522</v>
      </c>
    </row>
    <row r="414" spans="1:31" ht="12.6" customHeight="1" x14ac:dyDescent="0.25">
      <c r="A414" s="20" t="s">
        <v>2538</v>
      </c>
      <c r="B414" s="30" t="s">
        <v>4603</v>
      </c>
      <c r="C414" s="20" t="s">
        <v>2514</v>
      </c>
      <c r="D414" s="29" t="s">
        <v>5324</v>
      </c>
      <c r="E414" s="29"/>
      <c r="F414" s="27" t="s">
        <v>5228</v>
      </c>
      <c r="G414" s="91">
        <v>53</v>
      </c>
      <c r="H414" s="91">
        <v>94.5</v>
      </c>
      <c r="I414" s="27">
        <v>100</v>
      </c>
      <c r="J414" s="27" t="s">
        <v>1266</v>
      </c>
      <c r="K414" s="27" t="s">
        <v>285</v>
      </c>
      <c r="L414" s="27" t="s">
        <v>99</v>
      </c>
      <c r="M414" s="27" t="s">
        <v>2539</v>
      </c>
      <c r="N414" s="27" t="s">
        <v>2540</v>
      </c>
      <c r="O414" s="27" t="s">
        <v>2541</v>
      </c>
      <c r="P414" s="27" t="s">
        <v>2542</v>
      </c>
      <c r="Q414" s="27" t="s">
        <v>890</v>
      </c>
      <c r="R414" s="37">
        <v>0.24</v>
      </c>
      <c r="S414" s="27" t="s">
        <v>2543</v>
      </c>
      <c r="T414" s="27" t="s">
        <v>2544</v>
      </c>
      <c r="U414" s="27" t="s">
        <v>2545</v>
      </c>
      <c r="V414" s="27" t="s">
        <v>2546</v>
      </c>
      <c r="W414" s="27"/>
      <c r="X414" s="27"/>
      <c r="Y414" s="27"/>
      <c r="Z414" s="27"/>
      <c r="AA414" s="27"/>
      <c r="AB414" s="27"/>
      <c r="AC414" s="27"/>
      <c r="AD414" s="29"/>
      <c r="AE414" s="29" t="s">
        <v>5325</v>
      </c>
    </row>
    <row r="415" spans="1:31" ht="15.6" x14ac:dyDescent="0.25">
      <c r="A415" s="20" t="s">
        <v>5360</v>
      </c>
      <c r="B415" s="20" t="s">
        <v>4603</v>
      </c>
      <c r="C415" s="20" t="s">
        <v>2514</v>
      </c>
      <c r="D415" s="21" t="s">
        <v>5363</v>
      </c>
      <c r="E415" s="21" t="s">
        <v>1736</v>
      </c>
      <c r="F415" s="27" t="s">
        <v>79</v>
      </c>
      <c r="G415" s="91">
        <v>61.99</v>
      </c>
      <c r="H415" s="91">
        <v>36.17</v>
      </c>
      <c r="I415" s="27">
        <v>630</v>
      </c>
      <c r="J415" s="27">
        <v>8</v>
      </c>
      <c r="K415" s="27" t="s">
        <v>253</v>
      </c>
      <c r="L415" s="27" t="s">
        <v>95</v>
      </c>
      <c r="M415" s="27" t="s">
        <v>5362</v>
      </c>
      <c r="N415" s="27" t="s">
        <v>5359</v>
      </c>
      <c r="O415" s="27" t="s">
        <v>96</v>
      </c>
      <c r="P415" s="27" t="s">
        <v>755</v>
      </c>
      <c r="Q415" s="27" t="s">
        <v>189</v>
      </c>
      <c r="R415" s="27"/>
      <c r="S415" s="27" t="s">
        <v>2547</v>
      </c>
      <c r="T415" s="27" t="s">
        <v>2548</v>
      </c>
      <c r="U415" s="27" t="s">
        <v>1293</v>
      </c>
      <c r="V415" s="27" t="s">
        <v>2549</v>
      </c>
      <c r="W415" s="26" t="s">
        <v>2550</v>
      </c>
      <c r="X415" s="27" t="s">
        <v>763</v>
      </c>
      <c r="Y415" s="27" t="s">
        <v>764</v>
      </c>
      <c r="Z415" s="27" t="s">
        <v>146</v>
      </c>
      <c r="AA415" s="27" t="s">
        <v>74</v>
      </c>
      <c r="AB415" s="27" t="s">
        <v>480</v>
      </c>
      <c r="AC415" s="27">
        <v>200</v>
      </c>
      <c r="AD415" s="29" t="s">
        <v>2551</v>
      </c>
      <c r="AE415" s="29" t="s">
        <v>5361</v>
      </c>
    </row>
    <row r="416" spans="1:31" x14ac:dyDescent="0.3">
      <c r="A416" s="21" t="s">
        <v>2552</v>
      </c>
      <c r="B416" s="21" t="s">
        <v>4603</v>
      </c>
      <c r="C416" s="21" t="s">
        <v>2514</v>
      </c>
      <c r="D416" s="21" t="s">
        <v>5285</v>
      </c>
      <c r="E416" s="21" t="s">
        <v>5073</v>
      </c>
      <c r="F416" s="27" t="s">
        <v>284</v>
      </c>
      <c r="G416" s="91">
        <v>50.02</v>
      </c>
      <c r="H416" s="91">
        <v>40.700000000000003</v>
      </c>
      <c r="I416" s="27"/>
      <c r="J416" s="27"/>
      <c r="K416" s="27"/>
      <c r="L416" s="27"/>
      <c r="M416" s="27"/>
      <c r="N416" s="27"/>
      <c r="O416" s="27"/>
      <c r="P416" s="27"/>
      <c r="Q416" s="27"/>
      <c r="R416" s="27"/>
      <c r="S416" s="27"/>
      <c r="T416" s="27"/>
      <c r="U416" s="27"/>
      <c r="V416" s="27"/>
      <c r="W416" s="27"/>
      <c r="X416" s="27"/>
      <c r="Y416" s="27"/>
      <c r="Z416" s="27"/>
      <c r="AA416" s="27"/>
      <c r="AB416" s="27"/>
      <c r="AC416" s="27"/>
      <c r="AD416" s="29"/>
      <c r="AE416" s="29" t="s">
        <v>2515</v>
      </c>
    </row>
    <row r="417" spans="1:31" x14ac:dyDescent="0.3">
      <c r="A417" s="21" t="s">
        <v>2554</v>
      </c>
      <c r="B417" s="21" t="s">
        <v>4603</v>
      </c>
      <c r="C417" s="21" t="s">
        <v>2514</v>
      </c>
      <c r="D417" s="21" t="s">
        <v>5394</v>
      </c>
      <c r="E417" s="21"/>
      <c r="F417" s="27" t="s">
        <v>284</v>
      </c>
      <c r="G417" s="91">
        <v>56.33</v>
      </c>
      <c r="H417" s="91">
        <v>118.22</v>
      </c>
      <c r="I417" s="27">
        <v>130</v>
      </c>
      <c r="J417" s="27">
        <v>2.5</v>
      </c>
      <c r="K417" s="27" t="s">
        <v>285</v>
      </c>
      <c r="L417" s="27" t="s">
        <v>95</v>
      </c>
      <c r="M417" s="27" t="s">
        <v>2555</v>
      </c>
      <c r="N417" s="27" t="s">
        <v>2556</v>
      </c>
      <c r="O417" s="27" t="s">
        <v>275</v>
      </c>
      <c r="P417" s="27" t="s">
        <v>2557</v>
      </c>
      <c r="Q417" s="27" t="s">
        <v>345</v>
      </c>
      <c r="R417" s="38">
        <v>5.8000000000000003E-2</v>
      </c>
      <c r="S417" s="27" t="s">
        <v>2558</v>
      </c>
      <c r="T417" s="27" t="s">
        <v>2559</v>
      </c>
      <c r="U417" s="27" t="s">
        <v>2560</v>
      </c>
      <c r="V417" s="27" t="s">
        <v>2561</v>
      </c>
      <c r="W417" s="27" t="s">
        <v>5463</v>
      </c>
      <c r="X417" s="27" t="s">
        <v>144</v>
      </c>
      <c r="Y417" s="27" t="s">
        <v>2562</v>
      </c>
      <c r="Z417" s="27" t="s">
        <v>102</v>
      </c>
      <c r="AA417" s="27" t="s">
        <v>74</v>
      </c>
      <c r="AB417" s="27" t="s">
        <v>242</v>
      </c>
      <c r="AC417" s="27"/>
      <c r="AD417" s="29" t="s">
        <v>2563</v>
      </c>
      <c r="AE417" s="29" t="s">
        <v>2564</v>
      </c>
    </row>
    <row r="418" spans="1:31" ht="13.2" customHeight="1" x14ac:dyDescent="0.3">
      <c r="A418" s="21"/>
      <c r="B418" s="21"/>
      <c r="C418" s="21"/>
      <c r="D418" s="21"/>
      <c r="E418" s="21"/>
      <c r="F418" s="27"/>
      <c r="G418" s="91"/>
      <c r="H418" s="91"/>
      <c r="I418" s="27"/>
      <c r="J418" s="27"/>
      <c r="K418" s="27"/>
      <c r="L418" s="27"/>
      <c r="M418" s="27"/>
      <c r="N418" s="27"/>
      <c r="O418" s="27"/>
      <c r="P418" s="27"/>
      <c r="Q418" s="27"/>
      <c r="R418" s="39"/>
      <c r="S418" s="27"/>
      <c r="T418" s="27"/>
      <c r="U418" s="27"/>
      <c r="V418" s="27"/>
      <c r="W418" s="27" t="s">
        <v>2565</v>
      </c>
      <c r="X418" s="27" t="s">
        <v>144</v>
      </c>
      <c r="Y418" s="27" t="s">
        <v>223</v>
      </c>
      <c r="Z418" s="27" t="s">
        <v>102</v>
      </c>
      <c r="AA418" s="27" t="s">
        <v>74</v>
      </c>
      <c r="AB418" s="27" t="s">
        <v>242</v>
      </c>
      <c r="AC418" s="27"/>
      <c r="AD418" s="29" t="s">
        <v>2566</v>
      </c>
      <c r="AE418" s="29"/>
    </row>
    <row r="419" spans="1:31" ht="12.6" customHeight="1" x14ac:dyDescent="0.3">
      <c r="A419" s="21"/>
      <c r="B419" s="21"/>
      <c r="C419" s="21"/>
      <c r="D419" s="21"/>
      <c r="E419" s="21"/>
      <c r="F419" s="27"/>
      <c r="G419" s="91"/>
      <c r="H419" s="91"/>
      <c r="I419" s="27"/>
      <c r="J419" s="27"/>
      <c r="K419" s="27"/>
      <c r="L419" s="27"/>
      <c r="M419" s="27"/>
      <c r="N419" s="27"/>
      <c r="O419" s="27"/>
      <c r="P419" s="27"/>
      <c r="Q419" s="27"/>
      <c r="R419" s="39"/>
      <c r="S419" s="27"/>
      <c r="T419" s="27"/>
      <c r="U419" s="27"/>
      <c r="V419" s="27"/>
      <c r="W419" s="27" t="s">
        <v>2567</v>
      </c>
      <c r="X419" s="27" t="s">
        <v>236</v>
      </c>
      <c r="Y419" s="27" t="s">
        <v>764</v>
      </c>
      <c r="Z419" s="27" t="s">
        <v>146</v>
      </c>
      <c r="AA419" s="27" t="s">
        <v>74</v>
      </c>
      <c r="AB419" s="27" t="s">
        <v>147</v>
      </c>
      <c r="AC419" s="27">
        <v>1500</v>
      </c>
      <c r="AD419" s="29" t="s">
        <v>2568</v>
      </c>
      <c r="AE419" s="29"/>
    </row>
    <row r="420" spans="1:31" ht="13.2" customHeight="1" x14ac:dyDescent="0.3">
      <c r="A420" s="21"/>
      <c r="B420" s="21"/>
      <c r="C420" s="21"/>
      <c r="D420" s="21"/>
      <c r="E420" s="21"/>
      <c r="F420" s="27"/>
      <c r="G420" s="91"/>
      <c r="H420" s="91"/>
      <c r="I420" s="27"/>
      <c r="J420" s="27"/>
      <c r="K420" s="27"/>
      <c r="L420" s="27"/>
      <c r="M420" s="27"/>
      <c r="N420" s="27"/>
      <c r="O420" s="27"/>
      <c r="P420" s="27"/>
      <c r="Q420" s="27"/>
      <c r="R420" s="27"/>
      <c r="S420" s="27"/>
      <c r="T420" s="27"/>
      <c r="U420" s="27"/>
      <c r="V420" s="27"/>
      <c r="W420" s="27" t="s">
        <v>2569</v>
      </c>
      <c r="X420" s="27" t="s">
        <v>236</v>
      </c>
      <c r="Y420" s="27" t="s">
        <v>1739</v>
      </c>
      <c r="Z420" s="27" t="s">
        <v>146</v>
      </c>
      <c r="AA420" s="27" t="s">
        <v>74</v>
      </c>
      <c r="AB420" s="27" t="s">
        <v>147</v>
      </c>
      <c r="AC420" s="27">
        <v>500</v>
      </c>
      <c r="AD420" s="29" t="s">
        <v>2568</v>
      </c>
      <c r="AE420" s="29"/>
    </row>
    <row r="421" spans="1:31" x14ac:dyDescent="0.25">
      <c r="A421" s="20" t="s">
        <v>5258</v>
      </c>
      <c r="B421" s="20" t="s">
        <v>1594</v>
      </c>
      <c r="C421" s="21" t="s">
        <v>2514</v>
      </c>
      <c r="D421" s="106" t="s">
        <v>5259</v>
      </c>
      <c r="E421" s="106" t="s">
        <v>5264</v>
      </c>
      <c r="F421" s="27" t="s">
        <v>38</v>
      </c>
      <c r="G421" s="91">
        <v>59.3</v>
      </c>
      <c r="H421" s="91">
        <v>60.02</v>
      </c>
      <c r="I421" s="27"/>
      <c r="J421" s="27"/>
      <c r="K421" s="27" t="s">
        <v>51</v>
      </c>
      <c r="L421" s="35" t="s">
        <v>388</v>
      </c>
      <c r="M421" s="27" t="s">
        <v>2570</v>
      </c>
      <c r="N421" s="27" t="s">
        <v>2571</v>
      </c>
      <c r="O421" s="27" t="s">
        <v>287</v>
      </c>
      <c r="P421" s="27"/>
      <c r="Q421" s="27" t="s">
        <v>890</v>
      </c>
      <c r="R421" s="27"/>
      <c r="S421" s="27"/>
      <c r="T421" s="27"/>
      <c r="U421" s="27"/>
      <c r="V421" s="27"/>
      <c r="W421" s="27"/>
      <c r="X421" s="27"/>
      <c r="Y421" s="27"/>
      <c r="Z421" s="27"/>
      <c r="AA421" s="27"/>
      <c r="AB421" s="27"/>
      <c r="AC421" s="27"/>
      <c r="AD421" s="29"/>
      <c r="AE421" s="29" t="s">
        <v>6052</v>
      </c>
    </row>
    <row r="422" spans="1:31" x14ac:dyDescent="0.3">
      <c r="A422" s="21" t="s">
        <v>2572</v>
      </c>
      <c r="B422" s="30" t="s">
        <v>4603</v>
      </c>
      <c r="C422" s="21" t="s">
        <v>2514</v>
      </c>
      <c r="D422" s="30" t="s">
        <v>2607</v>
      </c>
      <c r="E422" s="21" t="s">
        <v>2573</v>
      </c>
      <c r="F422" s="27" t="s">
        <v>284</v>
      </c>
      <c r="G422" s="91">
        <v>56.5</v>
      </c>
      <c r="H422" s="91">
        <v>110</v>
      </c>
      <c r="I422" s="27">
        <f>26*2.5</f>
        <v>65</v>
      </c>
      <c r="J422" s="27">
        <v>3.5</v>
      </c>
      <c r="K422" s="27" t="s">
        <v>185</v>
      </c>
      <c r="L422" s="27" t="s">
        <v>95</v>
      </c>
      <c r="M422" s="27" t="s">
        <v>2574</v>
      </c>
      <c r="N422" s="27" t="s">
        <v>2575</v>
      </c>
      <c r="O422" s="27" t="s">
        <v>275</v>
      </c>
      <c r="P422" s="27" t="s">
        <v>559</v>
      </c>
      <c r="Q422" s="27" t="s">
        <v>890</v>
      </c>
      <c r="R422" s="37" t="s">
        <v>2576</v>
      </c>
      <c r="S422" s="27" t="s">
        <v>2577</v>
      </c>
      <c r="T422" s="27" t="s">
        <v>2578</v>
      </c>
      <c r="U422" s="27"/>
      <c r="V422" s="27" t="s">
        <v>2579</v>
      </c>
      <c r="W422" s="27" t="s">
        <v>70</v>
      </c>
      <c r="X422" s="27" t="s">
        <v>71</v>
      </c>
      <c r="Y422" s="27" t="s">
        <v>72</v>
      </c>
      <c r="Z422" s="27" t="s">
        <v>73</v>
      </c>
      <c r="AA422" s="27" t="s">
        <v>74</v>
      </c>
      <c r="AB422" s="27" t="s">
        <v>1104</v>
      </c>
      <c r="AC422" s="27"/>
      <c r="AD422" s="29" t="s">
        <v>2580</v>
      </c>
      <c r="AE422" s="29" t="s">
        <v>2581</v>
      </c>
    </row>
    <row r="423" spans="1:31" ht="13.2" customHeight="1" x14ac:dyDescent="0.25">
      <c r="A423" s="21" t="s">
        <v>2582</v>
      </c>
      <c r="B423" s="21" t="s">
        <v>4603</v>
      </c>
      <c r="C423" s="21" t="s">
        <v>2514</v>
      </c>
      <c r="D423" s="95" t="s">
        <v>2583</v>
      </c>
      <c r="E423" s="95"/>
      <c r="F423" s="27" t="s">
        <v>38</v>
      </c>
      <c r="G423" s="91">
        <v>53.32</v>
      </c>
      <c r="H423" s="91">
        <v>157.13</v>
      </c>
      <c r="I423" s="27"/>
      <c r="J423" s="27">
        <v>0.7</v>
      </c>
      <c r="K423" s="27" t="s">
        <v>285</v>
      </c>
      <c r="L423" s="27" t="s">
        <v>95</v>
      </c>
      <c r="M423" s="27" t="s">
        <v>2584</v>
      </c>
      <c r="N423" s="27" t="s">
        <v>2585</v>
      </c>
      <c r="O423" s="27" t="s">
        <v>63</v>
      </c>
      <c r="P423" s="27"/>
      <c r="Q423" s="27"/>
      <c r="R423" s="27"/>
      <c r="S423" s="27" t="s">
        <v>2587</v>
      </c>
      <c r="T423" s="27" t="s">
        <v>2588</v>
      </c>
      <c r="U423" s="27" t="s">
        <v>2589</v>
      </c>
      <c r="V423" s="27" t="s">
        <v>2590</v>
      </c>
      <c r="W423" s="27" t="s">
        <v>70</v>
      </c>
      <c r="X423" s="27" t="s">
        <v>71</v>
      </c>
      <c r="Y423" s="27"/>
      <c r="Z423" s="27"/>
      <c r="AA423" s="27"/>
      <c r="AB423" s="27"/>
      <c r="AC423" s="27"/>
      <c r="AD423" s="29"/>
      <c r="AE423" s="29" t="s">
        <v>2591</v>
      </c>
    </row>
    <row r="424" spans="1:31" x14ac:dyDescent="0.3">
      <c r="A424" s="21" t="s">
        <v>5291</v>
      </c>
      <c r="B424" s="21" t="s">
        <v>4603</v>
      </c>
      <c r="C424" s="21" t="s">
        <v>2514</v>
      </c>
      <c r="D424" s="21" t="s">
        <v>5285</v>
      </c>
      <c r="E424" s="21" t="s">
        <v>5073</v>
      </c>
      <c r="F424" s="27" t="s">
        <v>284</v>
      </c>
      <c r="G424" s="91">
        <v>51.1</v>
      </c>
      <c r="H424" s="91">
        <v>41.2</v>
      </c>
      <c r="I424" s="27">
        <v>120</v>
      </c>
      <c r="J424" s="27"/>
      <c r="K424" s="27"/>
      <c r="L424" s="27" t="s">
        <v>95</v>
      </c>
      <c r="M424" s="27" t="s">
        <v>5288</v>
      </c>
      <c r="N424" s="27" t="s">
        <v>3424</v>
      </c>
      <c r="O424" s="27" t="s">
        <v>275</v>
      </c>
      <c r="P424" s="27"/>
      <c r="Q424" s="27"/>
      <c r="R424" s="27"/>
      <c r="S424" s="27"/>
      <c r="T424" s="27"/>
      <c r="U424" s="27"/>
      <c r="V424" s="27"/>
      <c r="W424" s="27" t="s">
        <v>5292</v>
      </c>
      <c r="X424" s="27" t="s">
        <v>71</v>
      </c>
      <c r="Y424" s="27"/>
      <c r="Z424" s="27" t="s">
        <v>73</v>
      </c>
      <c r="AA424" s="27" t="s">
        <v>74</v>
      </c>
      <c r="AB424" s="27"/>
      <c r="AC424" s="27"/>
      <c r="AD424" s="29"/>
      <c r="AE424" s="29" t="s">
        <v>5290</v>
      </c>
    </row>
    <row r="425" spans="1:31" ht="13.2" customHeight="1" x14ac:dyDescent="0.3">
      <c r="A425" s="21" t="s">
        <v>2593</v>
      </c>
      <c r="B425" s="21" t="s">
        <v>4603</v>
      </c>
      <c r="C425" s="21" t="s">
        <v>2514</v>
      </c>
      <c r="D425" s="21" t="s">
        <v>5285</v>
      </c>
      <c r="E425" s="21" t="s">
        <v>5073</v>
      </c>
      <c r="F425" s="27" t="s">
        <v>284</v>
      </c>
      <c r="G425" s="91">
        <v>51.1</v>
      </c>
      <c r="H425" s="91">
        <v>40.1</v>
      </c>
      <c r="I425" s="27"/>
      <c r="J425" s="27"/>
      <c r="K425" s="27"/>
      <c r="L425" s="27"/>
      <c r="M425" s="27"/>
      <c r="N425" s="27"/>
      <c r="O425" s="27"/>
      <c r="P425" s="27"/>
      <c r="Q425" s="27"/>
      <c r="R425" s="27"/>
      <c r="S425" s="27"/>
      <c r="T425" s="27"/>
      <c r="U425" s="27"/>
      <c r="V425" s="27"/>
      <c r="W425" s="27" t="s">
        <v>70</v>
      </c>
      <c r="X425" s="27" t="s">
        <v>71</v>
      </c>
      <c r="Y425" s="27"/>
      <c r="Z425" s="27" t="s">
        <v>73</v>
      </c>
      <c r="AA425" s="27" t="s">
        <v>74</v>
      </c>
      <c r="AB425" s="27"/>
      <c r="AC425" s="27"/>
      <c r="AD425" s="29"/>
      <c r="AE425" s="29" t="s">
        <v>2515</v>
      </c>
    </row>
    <row r="426" spans="1:31" x14ac:dyDescent="0.25">
      <c r="A426" s="30" t="s">
        <v>2594</v>
      </c>
      <c r="B426" s="30" t="s">
        <v>1594</v>
      </c>
      <c r="C426" s="21" t="s">
        <v>2514</v>
      </c>
      <c r="D426" s="20" t="s">
        <v>2595</v>
      </c>
      <c r="E426" s="20"/>
      <c r="F426" s="27" t="s">
        <v>38</v>
      </c>
      <c r="G426" s="100">
        <v>61.33</v>
      </c>
      <c r="H426" s="100">
        <v>171.33</v>
      </c>
      <c r="I426" s="31" t="s">
        <v>5273</v>
      </c>
      <c r="J426" s="31"/>
      <c r="K426" s="27" t="s">
        <v>51</v>
      </c>
      <c r="L426" s="31" t="s">
        <v>388</v>
      </c>
      <c r="M426" s="31" t="s">
        <v>5272</v>
      </c>
      <c r="N426" s="27" t="s">
        <v>2571</v>
      </c>
      <c r="O426" s="27" t="s">
        <v>287</v>
      </c>
      <c r="P426" s="27"/>
      <c r="Q426" s="27"/>
      <c r="R426" s="27"/>
      <c r="S426" s="27"/>
      <c r="T426" s="27"/>
      <c r="U426" s="27"/>
      <c r="V426" s="27"/>
      <c r="W426" s="27" t="s">
        <v>70</v>
      </c>
      <c r="X426" s="27" t="s">
        <v>144</v>
      </c>
      <c r="Y426" s="27" t="s">
        <v>2596</v>
      </c>
      <c r="Z426" s="27" t="s">
        <v>310</v>
      </c>
      <c r="AA426" s="27" t="s">
        <v>74</v>
      </c>
      <c r="AB426" s="27" t="s">
        <v>2597</v>
      </c>
      <c r="AC426" s="27"/>
      <c r="AD426" s="29"/>
      <c r="AE426" s="29" t="s">
        <v>5274</v>
      </c>
    </row>
    <row r="427" spans="1:31" ht="12.6" customHeight="1" x14ac:dyDescent="0.3">
      <c r="A427" s="21" t="s">
        <v>2598</v>
      </c>
      <c r="B427" s="21" t="s">
        <v>4603</v>
      </c>
      <c r="C427" s="21" t="s">
        <v>2514</v>
      </c>
      <c r="D427" s="21" t="s">
        <v>1785</v>
      </c>
      <c r="E427" s="21" t="s">
        <v>1736</v>
      </c>
      <c r="F427" s="27" t="s">
        <v>79</v>
      </c>
      <c r="G427" s="91">
        <v>67.510000000000005</v>
      </c>
      <c r="H427" s="91">
        <v>35.33</v>
      </c>
      <c r="I427" s="27" t="s">
        <v>5402</v>
      </c>
      <c r="J427" s="27" t="s">
        <v>5401</v>
      </c>
      <c r="K427" s="31" t="s">
        <v>729</v>
      </c>
      <c r="L427" s="27" t="s">
        <v>95</v>
      </c>
      <c r="M427" s="27" t="s">
        <v>5400</v>
      </c>
      <c r="N427" s="27" t="s">
        <v>2599</v>
      </c>
      <c r="O427" s="27" t="s">
        <v>96</v>
      </c>
      <c r="P427" s="27"/>
      <c r="Q427" s="27" t="s">
        <v>189</v>
      </c>
      <c r="R427" s="27"/>
      <c r="S427" s="29" t="s">
        <v>2600</v>
      </c>
      <c r="T427" s="27" t="s">
        <v>2601</v>
      </c>
      <c r="U427" s="27"/>
      <c r="V427" s="27" t="s">
        <v>2602</v>
      </c>
      <c r="W427" s="27" t="s">
        <v>2603</v>
      </c>
      <c r="X427" s="27" t="s">
        <v>71</v>
      </c>
      <c r="Y427" s="27" t="s">
        <v>72</v>
      </c>
      <c r="Z427" s="27" t="s">
        <v>102</v>
      </c>
      <c r="AA427" s="27" t="s">
        <v>74</v>
      </c>
      <c r="AB427" s="27" t="s">
        <v>2604</v>
      </c>
      <c r="AC427" s="27"/>
      <c r="AD427" s="29" t="s">
        <v>2605</v>
      </c>
      <c r="AE427" s="29" t="s">
        <v>6053</v>
      </c>
    </row>
    <row r="428" spans="1:31" ht="12" customHeight="1" x14ac:dyDescent="0.3">
      <c r="A428" s="30" t="s">
        <v>2606</v>
      </c>
      <c r="B428" s="30" t="s">
        <v>4603</v>
      </c>
      <c r="C428" s="30" t="s">
        <v>2514</v>
      </c>
      <c r="D428" s="30" t="s">
        <v>2607</v>
      </c>
      <c r="E428" s="21" t="s">
        <v>2573</v>
      </c>
      <c r="F428" s="27" t="s">
        <v>284</v>
      </c>
      <c r="G428" s="100">
        <v>55.2</v>
      </c>
      <c r="H428" s="100">
        <v>96</v>
      </c>
      <c r="I428" s="31"/>
      <c r="J428" s="31"/>
      <c r="K428" s="31"/>
      <c r="L428" s="31" t="s">
        <v>40</v>
      </c>
      <c r="M428" s="31" t="s">
        <v>5310</v>
      </c>
      <c r="N428" s="27" t="s">
        <v>5307</v>
      </c>
      <c r="O428" s="27" t="s">
        <v>2872</v>
      </c>
      <c r="P428" s="27"/>
      <c r="Q428" s="27" t="s">
        <v>890</v>
      </c>
      <c r="R428" s="27"/>
      <c r="S428" s="27"/>
      <c r="T428" s="27"/>
      <c r="U428" s="27"/>
      <c r="V428" s="27"/>
      <c r="W428" s="27" t="s">
        <v>70</v>
      </c>
      <c r="X428" s="27" t="s">
        <v>144</v>
      </c>
      <c r="Y428" s="27" t="s">
        <v>72</v>
      </c>
      <c r="Z428" s="27" t="s">
        <v>73</v>
      </c>
      <c r="AA428" s="27" t="s">
        <v>74</v>
      </c>
      <c r="AB428" s="27"/>
      <c r="AC428" s="27"/>
      <c r="AD428" s="29"/>
      <c r="AE428" s="29" t="s">
        <v>2608</v>
      </c>
    </row>
    <row r="429" spans="1:31" ht="13.2" customHeight="1" x14ac:dyDescent="0.3">
      <c r="A429" s="21" t="s">
        <v>2609</v>
      </c>
      <c r="B429" s="21" t="s">
        <v>4603</v>
      </c>
      <c r="C429" s="21" t="s">
        <v>2514</v>
      </c>
      <c r="D429" s="21" t="s">
        <v>5285</v>
      </c>
      <c r="E429" s="21" t="s">
        <v>5073</v>
      </c>
      <c r="F429" s="27" t="s">
        <v>284</v>
      </c>
      <c r="G429" s="91">
        <v>50.83</v>
      </c>
      <c r="H429" s="91">
        <v>40.03</v>
      </c>
      <c r="I429" s="27"/>
      <c r="J429" s="27"/>
      <c r="K429" s="27"/>
      <c r="L429" s="27"/>
      <c r="M429" s="27"/>
      <c r="N429" s="27"/>
      <c r="O429" s="27"/>
      <c r="P429" s="27"/>
      <c r="Q429" s="27"/>
      <c r="R429" s="27"/>
      <c r="S429" s="27"/>
      <c r="T429" s="27"/>
      <c r="U429" s="27"/>
      <c r="V429" s="27"/>
      <c r="W429" s="27"/>
      <c r="X429" s="27"/>
      <c r="Y429" s="27"/>
      <c r="Z429" s="27"/>
      <c r="AA429" s="27"/>
      <c r="AB429" s="27"/>
      <c r="AC429" s="27"/>
      <c r="AD429" s="29"/>
      <c r="AE429" s="29" t="s">
        <v>2515</v>
      </c>
    </row>
    <row r="430" spans="1:31" ht="13.2" customHeight="1" x14ac:dyDescent="0.3">
      <c r="A430" s="30" t="s">
        <v>2610</v>
      </c>
      <c r="B430" s="30" t="s">
        <v>4603</v>
      </c>
      <c r="C430" s="30" t="s">
        <v>2514</v>
      </c>
      <c r="D430" s="29" t="s">
        <v>5335</v>
      </c>
      <c r="E430" s="29"/>
      <c r="F430" s="27" t="s">
        <v>38</v>
      </c>
      <c r="G430" s="100">
        <v>55.2</v>
      </c>
      <c r="H430" s="100">
        <v>127</v>
      </c>
      <c r="I430" s="31"/>
      <c r="J430" s="31"/>
      <c r="K430" s="31" t="s">
        <v>51</v>
      </c>
      <c r="L430" s="31" t="s">
        <v>40</v>
      </c>
      <c r="M430" s="31" t="s">
        <v>2677</v>
      </c>
      <c r="N430" s="27" t="s">
        <v>5326</v>
      </c>
      <c r="O430" s="27" t="s">
        <v>63</v>
      </c>
      <c r="P430" s="27"/>
      <c r="Q430" s="27"/>
      <c r="R430" s="27"/>
      <c r="S430" s="27"/>
      <c r="T430" s="27"/>
      <c r="U430" s="27"/>
      <c r="V430" s="27"/>
      <c r="W430" s="27" t="s">
        <v>70</v>
      </c>
      <c r="X430" s="27" t="s">
        <v>71</v>
      </c>
      <c r="Y430" s="27" t="s">
        <v>72</v>
      </c>
      <c r="Z430" s="27" t="s">
        <v>73</v>
      </c>
      <c r="AA430" s="27" t="s">
        <v>74</v>
      </c>
      <c r="AB430" s="27" t="s">
        <v>1104</v>
      </c>
      <c r="AC430" s="27"/>
      <c r="AD430" s="29" t="s">
        <v>5327</v>
      </c>
      <c r="AE430" s="29" t="s">
        <v>5334</v>
      </c>
    </row>
    <row r="431" spans="1:31" x14ac:dyDescent="0.25">
      <c r="A431" s="20" t="s">
        <v>2611</v>
      </c>
      <c r="B431" s="20" t="s">
        <v>4603</v>
      </c>
      <c r="C431" s="20" t="s">
        <v>2514</v>
      </c>
      <c r="D431" s="21" t="s">
        <v>1785</v>
      </c>
      <c r="E431" s="21" t="s">
        <v>1736</v>
      </c>
      <c r="F431" s="27" t="s">
        <v>79</v>
      </c>
      <c r="G431" s="105">
        <v>67.28</v>
      </c>
      <c r="H431" s="105">
        <v>33.22</v>
      </c>
      <c r="I431" s="27" t="s">
        <v>5372</v>
      </c>
      <c r="J431" s="27">
        <v>3.5</v>
      </c>
      <c r="K431" s="27" t="s">
        <v>285</v>
      </c>
      <c r="L431" s="27" t="s">
        <v>95</v>
      </c>
      <c r="M431" s="27" t="s">
        <v>2612</v>
      </c>
      <c r="N431" s="27" t="s">
        <v>2613</v>
      </c>
      <c r="O431" s="27" t="s">
        <v>2614</v>
      </c>
      <c r="P431" s="27" t="s">
        <v>2615</v>
      </c>
      <c r="Q431" s="27" t="s">
        <v>345</v>
      </c>
      <c r="R431" s="27"/>
      <c r="S431" s="27"/>
      <c r="T431" s="27" t="s">
        <v>1481</v>
      </c>
      <c r="U431" s="27"/>
      <c r="V431" s="27" t="s">
        <v>1322</v>
      </c>
      <c r="W431" s="27" t="s">
        <v>2616</v>
      </c>
      <c r="X431" s="27" t="s">
        <v>321</v>
      </c>
      <c r="Y431" s="27" t="s">
        <v>838</v>
      </c>
      <c r="Z431" s="27" t="s">
        <v>258</v>
      </c>
      <c r="AA431" s="27" t="s">
        <v>74</v>
      </c>
      <c r="AB431" s="27" t="s">
        <v>265</v>
      </c>
      <c r="AC431" s="27"/>
      <c r="AD431" s="29"/>
      <c r="AE431" s="29" t="s">
        <v>6044</v>
      </c>
    </row>
    <row r="432" spans="1:31" ht="13.2" customHeight="1" x14ac:dyDescent="0.25">
      <c r="A432" s="21" t="s">
        <v>2617</v>
      </c>
      <c r="B432" s="21" t="s">
        <v>1594</v>
      </c>
      <c r="C432" s="21" t="s">
        <v>2514</v>
      </c>
      <c r="D432" s="106" t="s">
        <v>5259</v>
      </c>
      <c r="E432" s="106" t="s">
        <v>5264</v>
      </c>
      <c r="F432" s="27" t="s">
        <v>38</v>
      </c>
      <c r="G432" s="91">
        <v>58.01</v>
      </c>
      <c r="H432" s="91">
        <v>60.02</v>
      </c>
      <c r="I432" s="27"/>
      <c r="J432" s="27"/>
      <c r="K432" s="27" t="s">
        <v>51</v>
      </c>
      <c r="L432" s="35" t="s">
        <v>40</v>
      </c>
      <c r="M432" s="27" t="s">
        <v>5265</v>
      </c>
      <c r="N432" s="27" t="s">
        <v>2571</v>
      </c>
      <c r="O432" s="27" t="s">
        <v>287</v>
      </c>
      <c r="P432" s="27"/>
      <c r="Q432" s="27" t="s">
        <v>890</v>
      </c>
      <c r="R432" s="27"/>
      <c r="S432" s="27" t="s">
        <v>2618</v>
      </c>
      <c r="T432" s="27"/>
      <c r="U432" s="27"/>
      <c r="V432" s="27"/>
      <c r="W432" s="27" t="s">
        <v>5266</v>
      </c>
      <c r="X432" s="27" t="s">
        <v>236</v>
      </c>
      <c r="Y432" s="27" t="s">
        <v>764</v>
      </c>
      <c r="Z432" s="27" t="s">
        <v>73</v>
      </c>
      <c r="AA432" s="27" t="s">
        <v>74</v>
      </c>
      <c r="AB432" s="27" t="s">
        <v>906</v>
      </c>
      <c r="AC432" s="27">
        <v>9300</v>
      </c>
      <c r="AD432" s="29" t="s">
        <v>5267</v>
      </c>
      <c r="AE432" s="29" t="s">
        <v>5268</v>
      </c>
    </row>
    <row r="433" spans="1:31" ht="12.6" customHeight="1" x14ac:dyDescent="0.3">
      <c r="A433" s="21"/>
      <c r="B433" s="21"/>
      <c r="C433" s="21"/>
      <c r="D433" s="21"/>
      <c r="E433" s="21"/>
      <c r="F433" s="27"/>
      <c r="G433" s="91"/>
      <c r="H433" s="91"/>
      <c r="I433" s="27"/>
      <c r="J433" s="27"/>
      <c r="K433" s="27"/>
      <c r="L433" s="27"/>
      <c r="M433" s="27"/>
      <c r="N433" s="27"/>
      <c r="O433" s="27"/>
      <c r="P433" s="27"/>
      <c r="Q433" s="27"/>
      <c r="R433" s="27"/>
      <c r="S433" s="27"/>
      <c r="T433" s="27"/>
      <c r="U433" s="27"/>
      <c r="V433" s="27"/>
      <c r="W433" s="27" t="s">
        <v>2617</v>
      </c>
      <c r="X433" s="27" t="s">
        <v>236</v>
      </c>
      <c r="Y433" s="27" t="s">
        <v>359</v>
      </c>
      <c r="Z433" s="27" t="s">
        <v>146</v>
      </c>
      <c r="AA433" s="27" t="s">
        <v>74</v>
      </c>
      <c r="AB433" s="27" t="s">
        <v>242</v>
      </c>
      <c r="AC433" s="27"/>
      <c r="AD433" s="29"/>
      <c r="AE433" s="29" t="s">
        <v>2620</v>
      </c>
    </row>
    <row r="434" spans="1:31" x14ac:dyDescent="0.25">
      <c r="A434" s="30" t="s">
        <v>2621</v>
      </c>
      <c r="B434" s="30" t="s">
        <v>4603</v>
      </c>
      <c r="C434" s="30" t="s">
        <v>2514</v>
      </c>
      <c r="D434" s="95" t="s">
        <v>5446</v>
      </c>
      <c r="E434" s="95" t="s">
        <v>5447</v>
      </c>
      <c r="F434" s="102" t="s">
        <v>5448</v>
      </c>
      <c r="G434" s="100">
        <v>52.42</v>
      </c>
      <c r="H434" s="100">
        <v>87.2</v>
      </c>
      <c r="I434" s="31"/>
      <c r="J434" s="31"/>
      <c r="K434" s="31"/>
      <c r="L434" s="31"/>
      <c r="M434" s="31"/>
      <c r="N434" s="27"/>
      <c r="O434" s="27" t="s">
        <v>935</v>
      </c>
      <c r="P434" s="27"/>
      <c r="Q434" s="27"/>
      <c r="R434" s="27"/>
      <c r="S434" s="27"/>
      <c r="T434" s="27"/>
      <c r="U434" s="27"/>
      <c r="V434" s="27"/>
      <c r="W434" s="27"/>
      <c r="X434" s="27"/>
      <c r="Y434" s="27"/>
      <c r="Z434" s="27"/>
      <c r="AA434" s="27"/>
      <c r="AB434" s="27"/>
      <c r="AC434" s="27"/>
      <c r="AD434" s="29"/>
      <c r="AE434" s="29" t="s">
        <v>2622</v>
      </c>
    </row>
    <row r="435" spans="1:31" ht="13.2" customHeight="1" x14ac:dyDescent="0.3">
      <c r="A435" s="30" t="s">
        <v>2623</v>
      </c>
      <c r="B435" s="30" t="s">
        <v>6103</v>
      </c>
      <c r="C435" s="30" t="s">
        <v>2514</v>
      </c>
      <c r="D435" s="30" t="s">
        <v>5453</v>
      </c>
      <c r="E435" s="30" t="s">
        <v>2776</v>
      </c>
      <c r="F435" s="31" t="s">
        <v>229</v>
      </c>
      <c r="G435" s="100">
        <v>69.349999999999994</v>
      </c>
      <c r="H435" s="100">
        <v>88.17</v>
      </c>
      <c r="I435" s="31">
        <v>70</v>
      </c>
      <c r="J435" s="31" t="s">
        <v>2624</v>
      </c>
      <c r="K435" s="31" t="s">
        <v>1982</v>
      </c>
      <c r="L435" s="27" t="s">
        <v>95</v>
      </c>
      <c r="M435" s="31" t="s">
        <v>2625</v>
      </c>
      <c r="N435" s="27" t="s">
        <v>2626</v>
      </c>
      <c r="O435" s="27" t="s">
        <v>2627</v>
      </c>
      <c r="P435" s="27" t="s">
        <v>2628</v>
      </c>
      <c r="Q435" s="27" t="s">
        <v>345</v>
      </c>
      <c r="R435" s="27"/>
      <c r="S435" s="27" t="s">
        <v>2629</v>
      </c>
      <c r="T435" s="27"/>
      <c r="U435" s="27"/>
      <c r="V435" s="27">
        <v>84.55</v>
      </c>
      <c r="W435" s="27" t="s">
        <v>2630</v>
      </c>
      <c r="X435" s="27" t="s">
        <v>71</v>
      </c>
      <c r="Y435" s="27" t="s">
        <v>1062</v>
      </c>
      <c r="Z435" s="27" t="s">
        <v>73</v>
      </c>
      <c r="AA435" s="27" t="s">
        <v>74</v>
      </c>
      <c r="AB435" s="27"/>
      <c r="AC435" s="27">
        <v>3230</v>
      </c>
      <c r="AD435" s="29" t="s">
        <v>2631</v>
      </c>
      <c r="AE435" s="29" t="s">
        <v>2632</v>
      </c>
    </row>
    <row r="436" spans="1:31" ht="13.2" customHeight="1" x14ac:dyDescent="0.3">
      <c r="A436" s="30" t="s">
        <v>2633</v>
      </c>
      <c r="B436" s="30" t="s">
        <v>4603</v>
      </c>
      <c r="C436" s="30" t="s">
        <v>2514</v>
      </c>
      <c r="D436" s="30" t="s">
        <v>2634</v>
      </c>
      <c r="E436" s="30"/>
      <c r="F436" s="31" t="s">
        <v>5169</v>
      </c>
      <c r="G436" s="100">
        <v>51.68</v>
      </c>
      <c r="H436" s="100">
        <v>82.83</v>
      </c>
      <c r="I436" s="31">
        <v>12</v>
      </c>
      <c r="J436" s="31"/>
      <c r="K436" s="31" t="s">
        <v>51</v>
      </c>
      <c r="L436" s="31" t="s">
        <v>40</v>
      </c>
      <c r="M436" s="31" t="s">
        <v>5457</v>
      </c>
      <c r="N436" s="27" t="s">
        <v>3258</v>
      </c>
      <c r="O436" s="27" t="s">
        <v>63</v>
      </c>
      <c r="P436" s="27"/>
      <c r="Q436" s="27"/>
      <c r="R436" s="27"/>
      <c r="S436" s="27"/>
      <c r="T436" s="27"/>
      <c r="U436" s="27"/>
      <c r="V436" s="27"/>
      <c r="W436" s="27" t="s">
        <v>2633</v>
      </c>
      <c r="X436" s="27" t="s">
        <v>236</v>
      </c>
      <c r="Y436" s="27" t="s">
        <v>838</v>
      </c>
      <c r="Z436" s="27" t="s">
        <v>258</v>
      </c>
      <c r="AA436" s="27" t="s">
        <v>74</v>
      </c>
      <c r="AB436" s="27" t="s">
        <v>242</v>
      </c>
      <c r="AC436" s="27">
        <v>3500</v>
      </c>
      <c r="AD436" s="29" t="s">
        <v>5455</v>
      </c>
      <c r="AE436" s="29" t="s">
        <v>5456</v>
      </c>
    </row>
    <row r="437" spans="1:31" ht="13.2" customHeight="1" x14ac:dyDescent="0.3">
      <c r="A437" s="30" t="s">
        <v>5418</v>
      </c>
      <c r="B437" s="30" t="s">
        <v>4601</v>
      </c>
      <c r="C437" s="30" t="s">
        <v>2514</v>
      </c>
      <c r="D437" s="30" t="s">
        <v>5420</v>
      </c>
      <c r="E437" s="30" t="s">
        <v>5421</v>
      </c>
      <c r="F437" s="27" t="s">
        <v>79</v>
      </c>
      <c r="G437" s="91">
        <v>66.5</v>
      </c>
      <c r="H437" s="91">
        <v>34.1</v>
      </c>
      <c r="I437" s="31">
        <v>1327</v>
      </c>
      <c r="J437" s="31">
        <v>15</v>
      </c>
      <c r="K437" s="31" t="s">
        <v>51</v>
      </c>
      <c r="L437" s="31" t="s">
        <v>95</v>
      </c>
      <c r="M437" s="31" t="s">
        <v>5419</v>
      </c>
      <c r="N437" s="27" t="s">
        <v>2636</v>
      </c>
      <c r="O437" s="27" t="s">
        <v>1241</v>
      </c>
      <c r="P437" s="27"/>
      <c r="Q437" s="27" t="s">
        <v>276</v>
      </c>
      <c r="R437" s="27"/>
      <c r="S437" s="27"/>
      <c r="T437" s="27"/>
      <c r="U437" s="27"/>
      <c r="V437" s="36" t="s">
        <v>2637</v>
      </c>
      <c r="W437" s="27" t="s">
        <v>2635</v>
      </c>
      <c r="X437" s="27" t="s">
        <v>2638</v>
      </c>
      <c r="Y437" s="27" t="s">
        <v>838</v>
      </c>
      <c r="Z437" s="27" t="s">
        <v>146</v>
      </c>
      <c r="AA437" s="27" t="s">
        <v>74</v>
      </c>
      <c r="AB437" s="27" t="s">
        <v>2639</v>
      </c>
      <c r="AC437" s="27"/>
      <c r="AD437" s="29" t="s">
        <v>2640</v>
      </c>
      <c r="AE437" s="29" t="s">
        <v>2641</v>
      </c>
    </row>
    <row r="438" spans="1:31" ht="13.2" customHeight="1" x14ac:dyDescent="0.3">
      <c r="A438" s="30" t="s">
        <v>5319</v>
      </c>
      <c r="B438" s="30" t="s">
        <v>4603</v>
      </c>
      <c r="C438" s="30" t="s">
        <v>2514</v>
      </c>
      <c r="D438" s="30" t="s">
        <v>2607</v>
      </c>
      <c r="E438" s="30" t="s">
        <v>2573</v>
      </c>
      <c r="F438" s="27" t="s">
        <v>284</v>
      </c>
      <c r="G438" s="100">
        <v>55.3</v>
      </c>
      <c r="H438" s="100">
        <v>95.5</v>
      </c>
      <c r="I438" s="31">
        <v>2</v>
      </c>
      <c r="J438" s="31"/>
      <c r="K438" s="31" t="s">
        <v>285</v>
      </c>
      <c r="L438" s="27" t="s">
        <v>372</v>
      </c>
      <c r="M438" s="31" t="s">
        <v>5305</v>
      </c>
      <c r="N438" s="27" t="s">
        <v>5304</v>
      </c>
      <c r="O438" s="27" t="s">
        <v>2872</v>
      </c>
      <c r="P438" s="27"/>
      <c r="Q438" s="27" t="s">
        <v>890</v>
      </c>
      <c r="R438" s="27"/>
      <c r="S438" s="27"/>
      <c r="T438" s="27"/>
      <c r="U438" s="27"/>
      <c r="V438" s="27"/>
      <c r="W438" s="27" t="s">
        <v>2642</v>
      </c>
      <c r="X438" s="27" t="s">
        <v>144</v>
      </c>
      <c r="Y438" s="27" t="s">
        <v>223</v>
      </c>
      <c r="Z438" s="27" t="s">
        <v>73</v>
      </c>
      <c r="AA438" s="27" t="s">
        <v>74</v>
      </c>
      <c r="AB438" s="27" t="s">
        <v>2643</v>
      </c>
      <c r="AC438" s="27">
        <v>219</v>
      </c>
      <c r="AD438" s="29" t="s">
        <v>5306</v>
      </c>
      <c r="AE438" s="29" t="s">
        <v>6057</v>
      </c>
    </row>
    <row r="439" spans="1:31" ht="13.2" customHeight="1" x14ac:dyDescent="0.3">
      <c r="A439" s="21" t="s">
        <v>2644</v>
      </c>
      <c r="B439" s="21" t="s">
        <v>4603</v>
      </c>
      <c r="C439" s="21" t="s">
        <v>2514</v>
      </c>
      <c r="D439" s="21" t="s">
        <v>1735</v>
      </c>
      <c r="E439" s="21" t="s">
        <v>1736</v>
      </c>
      <c r="F439" s="27" t="s">
        <v>79</v>
      </c>
      <c r="G439" s="91">
        <v>65.89</v>
      </c>
      <c r="H439" s="91">
        <v>31.6</v>
      </c>
      <c r="I439" s="27" t="s">
        <v>5424</v>
      </c>
      <c r="J439" s="27">
        <v>2</v>
      </c>
      <c r="K439" s="31" t="s">
        <v>51</v>
      </c>
      <c r="L439" s="27" t="s">
        <v>95</v>
      </c>
      <c r="M439" s="27" t="s">
        <v>5422</v>
      </c>
      <c r="N439" s="27" t="s">
        <v>2645</v>
      </c>
      <c r="O439" s="27" t="s">
        <v>96</v>
      </c>
      <c r="P439" s="27" t="s">
        <v>5423</v>
      </c>
      <c r="Q439" s="27" t="s">
        <v>189</v>
      </c>
      <c r="R439" s="27"/>
      <c r="S439" s="27" t="s">
        <v>2646</v>
      </c>
      <c r="T439" s="27" t="s">
        <v>48</v>
      </c>
      <c r="U439" s="27" t="s">
        <v>2647</v>
      </c>
      <c r="V439" s="27" t="s">
        <v>2648</v>
      </c>
      <c r="W439" s="27" t="s">
        <v>2649</v>
      </c>
      <c r="X439" s="27" t="s">
        <v>144</v>
      </c>
      <c r="Y439" s="27" t="s">
        <v>72</v>
      </c>
      <c r="Z439" s="27" t="s">
        <v>73</v>
      </c>
      <c r="AA439" s="27" t="s">
        <v>74</v>
      </c>
      <c r="AB439" s="27" t="s">
        <v>520</v>
      </c>
      <c r="AC439" s="27"/>
      <c r="AD439" s="29" t="s">
        <v>2650</v>
      </c>
      <c r="AE439" s="29" t="s">
        <v>5425</v>
      </c>
    </row>
    <row r="440" spans="1:31" x14ac:dyDescent="0.3">
      <c r="A440" s="30" t="s">
        <v>2651</v>
      </c>
      <c r="B440" s="30" t="s">
        <v>4603</v>
      </c>
      <c r="C440" s="30" t="s">
        <v>2514</v>
      </c>
      <c r="D440" s="30" t="s">
        <v>5459</v>
      </c>
      <c r="E440" s="21" t="s">
        <v>4675</v>
      </c>
      <c r="F440" s="27" t="s">
        <v>79</v>
      </c>
      <c r="G440" s="100">
        <v>64.010000000000005</v>
      </c>
      <c r="H440" s="100">
        <v>37.89</v>
      </c>
      <c r="I440" s="31" t="s">
        <v>5458</v>
      </c>
      <c r="J440" s="31"/>
      <c r="K440" s="31" t="s">
        <v>98</v>
      </c>
      <c r="L440" s="27" t="s">
        <v>95</v>
      </c>
      <c r="M440" s="31">
        <v>2437</v>
      </c>
      <c r="N440" s="27" t="s">
        <v>549</v>
      </c>
      <c r="O440" s="27" t="s">
        <v>1241</v>
      </c>
      <c r="P440" s="27"/>
      <c r="Q440" s="27"/>
      <c r="R440" s="27"/>
      <c r="S440" s="27"/>
      <c r="T440" s="27"/>
      <c r="U440" s="27"/>
      <c r="V440" s="27"/>
      <c r="W440" s="27"/>
      <c r="X440" s="27"/>
      <c r="Y440" s="27"/>
      <c r="Z440" s="27"/>
      <c r="AA440" s="27"/>
      <c r="AB440" s="27"/>
      <c r="AC440" s="27"/>
      <c r="AD440" s="29"/>
      <c r="AE440" s="29" t="s">
        <v>6058</v>
      </c>
    </row>
    <row r="441" spans="1:31" ht="34.799999999999997" customHeight="1" x14ac:dyDescent="0.25">
      <c r="A441" s="30" t="s">
        <v>2652</v>
      </c>
      <c r="B441" s="95" t="s">
        <v>4603</v>
      </c>
      <c r="C441" s="30" t="s">
        <v>2514</v>
      </c>
      <c r="D441" s="30" t="s">
        <v>5339</v>
      </c>
      <c r="E441" s="30"/>
      <c r="F441" s="27" t="s">
        <v>38</v>
      </c>
      <c r="G441" s="100">
        <v>52.8</v>
      </c>
      <c r="H441" s="100">
        <v>88.6</v>
      </c>
      <c r="I441" s="31"/>
      <c r="J441" s="31"/>
      <c r="K441" s="31"/>
      <c r="L441" s="31"/>
      <c r="M441" s="31"/>
      <c r="N441" s="27" t="s">
        <v>2529</v>
      </c>
      <c r="O441" s="27" t="s">
        <v>2526</v>
      </c>
      <c r="P441" s="27"/>
      <c r="Q441" s="27" t="s">
        <v>45</v>
      </c>
      <c r="R441" s="27"/>
      <c r="S441" s="27"/>
      <c r="T441" s="27"/>
      <c r="U441" s="27"/>
      <c r="V441" s="27"/>
      <c r="W441" s="27"/>
      <c r="X441" s="27"/>
      <c r="Y441" s="27"/>
      <c r="Z441" s="27"/>
      <c r="AA441" s="27"/>
      <c r="AB441" s="27"/>
      <c r="AC441" s="27"/>
      <c r="AD441" s="29"/>
      <c r="AE441" s="29" t="s">
        <v>2527</v>
      </c>
    </row>
    <row r="442" spans="1:31" x14ac:dyDescent="0.25">
      <c r="A442" s="107" t="s">
        <v>5346</v>
      </c>
      <c r="B442" s="107" t="s">
        <v>4603</v>
      </c>
      <c r="C442" s="21" t="s">
        <v>2514</v>
      </c>
      <c r="D442" s="21" t="s">
        <v>5345</v>
      </c>
      <c r="E442" s="21"/>
      <c r="F442" s="27" t="s">
        <v>38</v>
      </c>
      <c r="G442" s="91">
        <v>46.16</v>
      </c>
      <c r="H442" s="91">
        <v>134.04</v>
      </c>
      <c r="I442" s="27">
        <f>17*2</f>
        <v>34</v>
      </c>
      <c r="J442" s="27"/>
      <c r="K442" s="27" t="s">
        <v>3452</v>
      </c>
      <c r="L442" s="27" t="s">
        <v>40</v>
      </c>
      <c r="M442" s="27" t="s">
        <v>5349</v>
      </c>
      <c r="N442" s="27" t="s">
        <v>1783</v>
      </c>
      <c r="O442" s="27" t="s">
        <v>1936</v>
      </c>
      <c r="P442" s="27"/>
      <c r="Q442" s="27" t="s">
        <v>345</v>
      </c>
      <c r="R442" s="27"/>
      <c r="S442" s="27"/>
      <c r="T442" s="27"/>
      <c r="U442" s="27"/>
      <c r="V442" s="27"/>
      <c r="W442" s="27" t="s">
        <v>70</v>
      </c>
      <c r="X442" s="27" t="s">
        <v>236</v>
      </c>
      <c r="Y442" s="27" t="s">
        <v>5348</v>
      </c>
      <c r="Z442" s="27" t="s">
        <v>258</v>
      </c>
      <c r="AA442" s="27" t="s">
        <v>74</v>
      </c>
      <c r="AB442" s="27" t="s">
        <v>906</v>
      </c>
      <c r="AC442" s="27"/>
      <c r="AD442" s="29"/>
      <c r="AE442" s="29" t="s">
        <v>5347</v>
      </c>
    </row>
    <row r="443" spans="1:31" x14ac:dyDescent="0.3">
      <c r="A443" s="21" t="s">
        <v>2653</v>
      </c>
      <c r="B443" s="21" t="s">
        <v>4603</v>
      </c>
      <c r="C443" s="21" t="s">
        <v>2514</v>
      </c>
      <c r="D443" s="21" t="s">
        <v>1785</v>
      </c>
      <c r="E443" s="21" t="s">
        <v>1736</v>
      </c>
      <c r="F443" s="27" t="s">
        <v>79</v>
      </c>
      <c r="G443" s="105">
        <v>67.52</v>
      </c>
      <c r="H443" s="105">
        <v>32.6</v>
      </c>
      <c r="I443" s="27" t="s">
        <v>5428</v>
      </c>
      <c r="J443" s="27">
        <v>2</v>
      </c>
      <c r="K443" s="27" t="s">
        <v>2654</v>
      </c>
      <c r="L443" s="27" t="s">
        <v>95</v>
      </c>
      <c r="M443" s="27" t="s">
        <v>2655</v>
      </c>
      <c r="N443" s="27" t="s">
        <v>2656</v>
      </c>
      <c r="O443" s="27" t="s">
        <v>84</v>
      </c>
      <c r="P443" s="27"/>
      <c r="Q443" s="27" t="s">
        <v>276</v>
      </c>
      <c r="R443" s="27"/>
      <c r="S443" s="27"/>
      <c r="T443" s="27" t="s">
        <v>2657</v>
      </c>
      <c r="U443" s="27" t="s">
        <v>2286</v>
      </c>
      <c r="V443" s="27" t="s">
        <v>2658</v>
      </c>
      <c r="W443" s="27"/>
      <c r="X443" s="27"/>
      <c r="Y443" s="27"/>
      <c r="Z443" s="27"/>
      <c r="AA443" s="27"/>
      <c r="AB443" s="27"/>
      <c r="AC443" s="27"/>
      <c r="AD443" s="29"/>
      <c r="AE443" s="29" t="s">
        <v>2659</v>
      </c>
    </row>
    <row r="444" spans="1:31" ht="12" customHeight="1" x14ac:dyDescent="0.3">
      <c r="A444" s="30" t="s">
        <v>5443</v>
      </c>
      <c r="B444" s="21" t="s">
        <v>5432</v>
      </c>
      <c r="C444" s="21" t="s">
        <v>2514</v>
      </c>
      <c r="D444" s="21" t="s">
        <v>5429</v>
      </c>
      <c r="E444" s="21" t="s">
        <v>5433</v>
      </c>
      <c r="F444" s="27" t="s">
        <v>284</v>
      </c>
      <c r="G444" s="91">
        <v>57.1</v>
      </c>
      <c r="H444" s="91">
        <v>135.5</v>
      </c>
      <c r="I444" s="27" t="s">
        <v>5430</v>
      </c>
      <c r="J444" s="27"/>
      <c r="K444" s="27" t="s">
        <v>51</v>
      </c>
      <c r="L444" s="27" t="s">
        <v>476</v>
      </c>
      <c r="M444" s="27" t="s">
        <v>5431</v>
      </c>
      <c r="N444" s="27" t="s">
        <v>2660</v>
      </c>
      <c r="O444" s="27" t="s">
        <v>96</v>
      </c>
      <c r="P444" s="27"/>
      <c r="Q444" s="27"/>
      <c r="R444" s="27"/>
      <c r="S444" s="27" t="s">
        <v>4620</v>
      </c>
      <c r="T444" s="27"/>
      <c r="U444" s="27"/>
      <c r="V444" s="27"/>
      <c r="W444" s="27" t="s">
        <v>2661</v>
      </c>
      <c r="X444" s="27" t="s">
        <v>144</v>
      </c>
      <c r="Y444" s="27" t="s">
        <v>2596</v>
      </c>
      <c r="Z444" s="27" t="s">
        <v>310</v>
      </c>
      <c r="AA444" s="27" t="s">
        <v>74</v>
      </c>
      <c r="AB444" s="27" t="s">
        <v>2597</v>
      </c>
      <c r="AC444" s="27" t="s">
        <v>2662</v>
      </c>
      <c r="AD444" s="29"/>
      <c r="AE444" s="29" t="s">
        <v>6059</v>
      </c>
    </row>
    <row r="445" spans="1:31" x14ac:dyDescent="0.3">
      <c r="A445" s="30" t="s">
        <v>5276</v>
      </c>
      <c r="B445" s="30" t="s">
        <v>4603</v>
      </c>
      <c r="C445" s="30" t="s">
        <v>2514</v>
      </c>
      <c r="D445" s="30" t="s">
        <v>5275</v>
      </c>
      <c r="E445" s="30" t="s">
        <v>5282</v>
      </c>
      <c r="F445" s="27" t="s">
        <v>79</v>
      </c>
      <c r="G445" s="100">
        <v>55.05</v>
      </c>
      <c r="H445" s="100">
        <v>59.2</v>
      </c>
      <c r="I445" s="31"/>
      <c r="J445" s="31"/>
      <c r="K445" s="31" t="s">
        <v>3452</v>
      </c>
      <c r="L445" s="31" t="s">
        <v>40</v>
      </c>
      <c r="M445" s="31" t="s">
        <v>5280</v>
      </c>
      <c r="N445" s="27" t="s">
        <v>5278</v>
      </c>
      <c r="O445" s="27" t="s">
        <v>275</v>
      </c>
      <c r="P445" s="27"/>
      <c r="Q445" s="27"/>
      <c r="R445" s="27"/>
      <c r="S445" s="27"/>
      <c r="T445" s="27"/>
      <c r="U445" s="27"/>
      <c r="V445" s="27"/>
      <c r="W445" s="27" t="s">
        <v>2663</v>
      </c>
      <c r="X445" s="27" t="s">
        <v>236</v>
      </c>
      <c r="Y445" s="27" t="s">
        <v>1739</v>
      </c>
      <c r="Z445" s="27" t="s">
        <v>73</v>
      </c>
      <c r="AA445" s="27" t="s">
        <v>74</v>
      </c>
      <c r="AB445" s="27" t="s">
        <v>5277</v>
      </c>
      <c r="AC445" s="27"/>
      <c r="AD445" s="29"/>
      <c r="AE445" s="29" t="s">
        <v>2664</v>
      </c>
    </row>
    <row r="446" spans="1:31" ht="12" customHeight="1" x14ac:dyDescent="0.3">
      <c r="A446" s="21" t="s">
        <v>2665</v>
      </c>
      <c r="B446" s="21" t="s">
        <v>4603</v>
      </c>
      <c r="C446" s="21" t="s">
        <v>2514</v>
      </c>
      <c r="D446" s="21" t="s">
        <v>1785</v>
      </c>
      <c r="E446" s="21" t="s">
        <v>1736</v>
      </c>
      <c r="F446" s="27" t="s">
        <v>79</v>
      </c>
      <c r="G446" s="91">
        <v>67.5</v>
      </c>
      <c r="H446" s="91">
        <v>31</v>
      </c>
      <c r="I446" s="27"/>
      <c r="J446" s="27"/>
      <c r="K446" s="27" t="s">
        <v>98</v>
      </c>
      <c r="L446" s="27" t="s">
        <v>388</v>
      </c>
      <c r="M446" s="27" t="s">
        <v>2666</v>
      </c>
      <c r="N446" s="27" t="s">
        <v>1883</v>
      </c>
      <c r="O446" s="27" t="s">
        <v>1886</v>
      </c>
      <c r="P446" s="27"/>
      <c r="Q446" s="27"/>
      <c r="R446" s="27"/>
      <c r="S446" s="27"/>
      <c r="T446" s="27"/>
      <c r="U446" s="27"/>
      <c r="V446" s="27"/>
      <c r="W446" s="27"/>
      <c r="X446" s="27"/>
      <c r="Y446" s="27"/>
      <c r="Z446" s="27"/>
      <c r="AA446" s="27"/>
      <c r="AB446" s="27"/>
      <c r="AC446" s="27"/>
      <c r="AD446" s="29"/>
      <c r="AE446" s="29" t="s">
        <v>5444</v>
      </c>
    </row>
    <row r="447" spans="1:31" ht="13.2" customHeight="1" x14ac:dyDescent="0.25">
      <c r="A447" s="30" t="s">
        <v>2667</v>
      </c>
      <c r="B447" s="95" t="s">
        <v>4603</v>
      </c>
      <c r="C447" s="30" t="s">
        <v>2514</v>
      </c>
      <c r="D447" s="30" t="s">
        <v>5339</v>
      </c>
      <c r="E447" s="30"/>
      <c r="F447" s="27" t="s">
        <v>38</v>
      </c>
      <c r="G447" s="100">
        <v>52.2</v>
      </c>
      <c r="H447" s="100">
        <v>88.62</v>
      </c>
      <c r="I447" s="31"/>
      <c r="J447" s="31"/>
      <c r="K447" s="31"/>
      <c r="L447" s="31"/>
      <c r="M447" s="31"/>
      <c r="N447" s="27"/>
      <c r="O447" s="27" t="s">
        <v>2526</v>
      </c>
      <c r="P447" s="27"/>
      <c r="Q447" s="27" t="s">
        <v>45</v>
      </c>
      <c r="R447" s="27"/>
      <c r="S447" s="27"/>
      <c r="T447" s="27"/>
      <c r="U447" s="27"/>
      <c r="V447" s="27"/>
      <c r="W447" s="27"/>
      <c r="X447" s="27"/>
      <c r="Y447" s="27"/>
      <c r="Z447" s="27"/>
      <c r="AA447" s="27"/>
      <c r="AB447" s="27"/>
      <c r="AC447" s="27"/>
      <c r="AD447" s="29"/>
      <c r="AE447" s="29" t="s">
        <v>2527</v>
      </c>
    </row>
    <row r="448" spans="1:31" ht="13.2" customHeight="1" x14ac:dyDescent="0.25">
      <c r="A448" s="21" t="s">
        <v>2668</v>
      </c>
      <c r="B448" s="21" t="s">
        <v>1594</v>
      </c>
      <c r="C448" s="21" t="s">
        <v>2514</v>
      </c>
      <c r="D448" s="106" t="s">
        <v>5259</v>
      </c>
      <c r="E448" s="106" t="s">
        <v>5264</v>
      </c>
      <c r="F448" s="27" t="s">
        <v>38</v>
      </c>
      <c r="G448" s="91">
        <v>59.1</v>
      </c>
      <c r="H448" s="91">
        <v>60.02</v>
      </c>
      <c r="I448" s="27"/>
      <c r="J448" s="27"/>
      <c r="K448" s="27" t="s">
        <v>51</v>
      </c>
      <c r="L448" s="35" t="s">
        <v>388</v>
      </c>
      <c r="M448" s="27" t="s">
        <v>2669</v>
      </c>
      <c r="N448" s="27" t="s">
        <v>2571</v>
      </c>
      <c r="O448" s="27" t="s">
        <v>287</v>
      </c>
      <c r="P448" s="27"/>
      <c r="Q448" s="27" t="s">
        <v>890</v>
      </c>
      <c r="R448" s="27"/>
      <c r="S448" s="27"/>
      <c r="T448" s="27"/>
      <c r="U448" s="27"/>
      <c r="V448" s="27"/>
      <c r="W448" s="27"/>
      <c r="X448" s="27"/>
      <c r="Y448" s="27"/>
      <c r="Z448" s="27"/>
      <c r="AA448" s="27"/>
      <c r="AB448" s="27"/>
      <c r="AC448" s="27"/>
      <c r="AD448" s="29"/>
      <c r="AE448" s="29" t="s">
        <v>6054</v>
      </c>
    </row>
    <row r="449" spans="1:31" x14ac:dyDescent="0.3">
      <c r="A449" s="30" t="s">
        <v>5283</v>
      </c>
      <c r="B449" s="30" t="s">
        <v>4603</v>
      </c>
      <c r="C449" s="30" t="s">
        <v>2514</v>
      </c>
      <c r="D449" s="30" t="s">
        <v>5275</v>
      </c>
      <c r="E449" s="30" t="s">
        <v>5282</v>
      </c>
      <c r="F449" s="27" t="s">
        <v>79</v>
      </c>
      <c r="G449" s="100">
        <v>55.2</v>
      </c>
      <c r="H449" s="100">
        <v>59.35</v>
      </c>
      <c r="I449" s="31"/>
      <c r="J449" s="31"/>
      <c r="K449" s="31" t="s">
        <v>3452</v>
      </c>
      <c r="L449" s="31" t="s">
        <v>40</v>
      </c>
      <c r="M449" s="31" t="s">
        <v>5280</v>
      </c>
      <c r="N449" s="27" t="s">
        <v>242</v>
      </c>
      <c r="O449" s="27" t="s">
        <v>275</v>
      </c>
      <c r="P449" s="27"/>
      <c r="Q449" s="27"/>
      <c r="R449" s="27"/>
      <c r="S449" s="27"/>
      <c r="T449" s="27"/>
      <c r="U449" s="27"/>
      <c r="V449" s="27"/>
      <c r="W449" s="27"/>
      <c r="X449" s="27"/>
      <c r="Y449" s="27"/>
      <c r="Z449" s="27"/>
      <c r="AA449" s="27"/>
      <c r="AB449" s="27"/>
      <c r="AC449" s="27"/>
      <c r="AD449" s="29"/>
      <c r="AE449" s="29" t="s">
        <v>2664</v>
      </c>
    </row>
    <row r="450" spans="1:31" ht="13.8" customHeight="1" x14ac:dyDescent="0.25">
      <c r="A450" s="21" t="s">
        <v>2671</v>
      </c>
      <c r="B450" s="21" t="s">
        <v>4603</v>
      </c>
      <c r="C450" s="21" t="s">
        <v>2514</v>
      </c>
      <c r="D450" s="95" t="s">
        <v>5426</v>
      </c>
      <c r="E450" s="95"/>
      <c r="F450" s="27" t="s">
        <v>38</v>
      </c>
      <c r="G450" s="91">
        <v>53.62</v>
      </c>
      <c r="H450" s="91">
        <v>157.25</v>
      </c>
      <c r="I450" s="27">
        <v>30</v>
      </c>
      <c r="J450" s="27"/>
      <c r="K450" s="27" t="s">
        <v>285</v>
      </c>
      <c r="L450" s="27" t="s">
        <v>95</v>
      </c>
      <c r="M450" s="27" t="s">
        <v>5427</v>
      </c>
      <c r="N450" s="27" t="s">
        <v>2585</v>
      </c>
      <c r="O450" s="27" t="s">
        <v>2586</v>
      </c>
      <c r="P450" s="27"/>
      <c r="Q450" s="27"/>
      <c r="R450" s="27"/>
      <c r="S450" s="27" t="s">
        <v>2672</v>
      </c>
      <c r="T450" s="27"/>
      <c r="U450" s="27" t="s">
        <v>57</v>
      </c>
      <c r="V450" s="27" t="s">
        <v>2673</v>
      </c>
      <c r="W450" s="27" t="s">
        <v>70</v>
      </c>
      <c r="X450" s="27" t="s">
        <v>71</v>
      </c>
      <c r="Y450" s="27"/>
      <c r="Z450" s="27"/>
      <c r="AA450" s="27"/>
      <c r="AB450" s="27"/>
      <c r="AC450" s="27"/>
      <c r="AD450" s="29"/>
      <c r="AE450" s="29" t="s">
        <v>2674</v>
      </c>
    </row>
    <row r="451" spans="1:31" x14ac:dyDescent="0.25">
      <c r="A451" s="21" t="s">
        <v>2675</v>
      </c>
      <c r="B451" s="21" t="s">
        <v>1594</v>
      </c>
      <c r="C451" s="21" t="s">
        <v>2514</v>
      </c>
      <c r="D451" s="106" t="s">
        <v>5259</v>
      </c>
      <c r="E451" s="106" t="s">
        <v>5264</v>
      </c>
      <c r="F451" s="27" t="s">
        <v>38</v>
      </c>
      <c r="G451" s="91">
        <v>59</v>
      </c>
      <c r="H451" s="91">
        <v>60.02</v>
      </c>
      <c r="I451" s="27">
        <v>725</v>
      </c>
      <c r="J451" s="27"/>
      <c r="K451" s="27" t="s">
        <v>98</v>
      </c>
      <c r="L451" s="35" t="s">
        <v>388</v>
      </c>
      <c r="M451" s="27" t="s">
        <v>5260</v>
      </c>
      <c r="N451" s="27" t="s">
        <v>2571</v>
      </c>
      <c r="O451" s="27" t="s">
        <v>287</v>
      </c>
      <c r="P451" s="27"/>
      <c r="Q451" s="27" t="s">
        <v>890</v>
      </c>
      <c r="R451" s="27"/>
      <c r="S451" s="27"/>
      <c r="T451" s="27"/>
      <c r="U451" s="27"/>
      <c r="V451" s="27"/>
      <c r="W451" s="27" t="s">
        <v>5270</v>
      </c>
      <c r="X451" s="27" t="s">
        <v>144</v>
      </c>
      <c r="Y451" s="27" t="s">
        <v>322</v>
      </c>
      <c r="Z451" s="27" t="s">
        <v>73</v>
      </c>
      <c r="AA451" s="27" t="s">
        <v>74</v>
      </c>
      <c r="AB451" s="27" t="s">
        <v>103</v>
      </c>
      <c r="AC451" s="27"/>
      <c r="AD451" s="29" t="s">
        <v>5271</v>
      </c>
      <c r="AE451" s="29" t="s">
        <v>5269</v>
      </c>
    </row>
    <row r="452" spans="1:31" x14ac:dyDescent="0.3">
      <c r="A452" s="21" t="s">
        <v>2676</v>
      </c>
      <c r="B452" s="21" t="s">
        <v>4603</v>
      </c>
      <c r="C452" s="21" t="s">
        <v>2514</v>
      </c>
      <c r="D452" s="21" t="s">
        <v>5285</v>
      </c>
      <c r="E452" s="21" t="s">
        <v>5073</v>
      </c>
      <c r="F452" s="27" t="s">
        <v>284</v>
      </c>
      <c r="G452" s="91">
        <v>51.05</v>
      </c>
      <c r="H452" s="91">
        <v>40.6</v>
      </c>
      <c r="I452" s="27" t="s">
        <v>5293</v>
      </c>
      <c r="J452" s="27" t="s">
        <v>5294</v>
      </c>
      <c r="K452" s="27"/>
      <c r="L452" s="27"/>
      <c r="M452" s="27"/>
      <c r="N452" s="27" t="s">
        <v>5296</v>
      </c>
      <c r="O452" s="27" t="s">
        <v>275</v>
      </c>
      <c r="P452" s="27"/>
      <c r="Q452" s="27"/>
      <c r="R452" s="27"/>
      <c r="S452" s="27"/>
      <c r="T452" s="27"/>
      <c r="U452" s="27"/>
      <c r="V452" s="27"/>
      <c r="W452" s="27" t="s">
        <v>5297</v>
      </c>
      <c r="X452" s="27" t="s">
        <v>71</v>
      </c>
      <c r="Y452" s="27" t="s">
        <v>145</v>
      </c>
      <c r="Z452" s="27" t="s">
        <v>146</v>
      </c>
      <c r="AA452" s="27" t="s">
        <v>74</v>
      </c>
      <c r="AB452" s="27" t="s">
        <v>111</v>
      </c>
      <c r="AC452" s="27"/>
      <c r="AD452" s="29" t="s">
        <v>5298</v>
      </c>
      <c r="AE452" s="29" t="s">
        <v>2515</v>
      </c>
    </row>
    <row r="453" spans="1:31" x14ac:dyDescent="0.3">
      <c r="A453" s="30" t="s">
        <v>5323</v>
      </c>
      <c r="B453" s="30" t="s">
        <v>4603</v>
      </c>
      <c r="C453" s="30" t="s">
        <v>2514</v>
      </c>
      <c r="D453" s="29" t="s">
        <v>5322</v>
      </c>
      <c r="E453" s="29"/>
      <c r="F453" s="27" t="s">
        <v>38</v>
      </c>
      <c r="G453" s="100">
        <v>54.8</v>
      </c>
      <c r="H453" s="100">
        <v>93</v>
      </c>
      <c r="I453" s="31"/>
      <c r="J453" s="31"/>
      <c r="K453" s="31"/>
      <c r="L453" s="31"/>
      <c r="M453" s="31"/>
      <c r="N453" s="27"/>
      <c r="O453" s="27"/>
      <c r="P453" s="27"/>
      <c r="Q453" s="27"/>
      <c r="R453" s="27"/>
      <c r="S453" s="27"/>
      <c r="T453" s="27"/>
      <c r="U453" s="27"/>
      <c r="V453" s="27"/>
      <c r="W453" s="27"/>
      <c r="X453" s="27"/>
      <c r="Y453" s="27"/>
      <c r="Z453" s="27"/>
      <c r="AA453" s="27"/>
      <c r="AB453" s="27"/>
      <c r="AC453" s="27"/>
      <c r="AD453" s="29"/>
      <c r="AE453" s="29" t="s">
        <v>2524</v>
      </c>
    </row>
    <row r="454" spans="1:31" x14ac:dyDescent="0.3">
      <c r="A454" s="30" t="s">
        <v>5328</v>
      </c>
      <c r="B454" s="30" t="s">
        <v>4603</v>
      </c>
      <c r="C454" s="30" t="s">
        <v>2514</v>
      </c>
      <c r="D454" s="29" t="s">
        <v>5335</v>
      </c>
      <c r="E454" s="29"/>
      <c r="F454" s="27" t="s">
        <v>38</v>
      </c>
      <c r="G454" s="100">
        <v>55.1</v>
      </c>
      <c r="H454" s="100">
        <v>127.5</v>
      </c>
      <c r="I454" s="31">
        <v>250</v>
      </c>
      <c r="J454" s="31"/>
      <c r="K454" s="31" t="s">
        <v>51</v>
      </c>
      <c r="L454" s="27" t="s">
        <v>95</v>
      </c>
      <c r="M454" s="31" t="s">
        <v>2677</v>
      </c>
      <c r="N454" s="27" t="s">
        <v>5330</v>
      </c>
      <c r="O454" s="27" t="s">
        <v>63</v>
      </c>
      <c r="P454" s="27"/>
      <c r="Q454" s="27" t="s">
        <v>345</v>
      </c>
      <c r="R454" s="27"/>
      <c r="S454" s="27"/>
      <c r="T454" s="27"/>
      <c r="U454" s="27"/>
      <c r="V454" s="27"/>
      <c r="W454" s="27" t="s">
        <v>5329</v>
      </c>
      <c r="X454" s="27" t="s">
        <v>71</v>
      </c>
      <c r="Y454" s="27" t="s">
        <v>72</v>
      </c>
      <c r="Z454" s="27" t="s">
        <v>5331</v>
      </c>
      <c r="AA454" s="27" t="s">
        <v>74</v>
      </c>
      <c r="AB454" s="27" t="s">
        <v>520</v>
      </c>
      <c r="AC454" s="27" t="s">
        <v>5332</v>
      </c>
      <c r="AD454" s="29" t="s">
        <v>5333</v>
      </c>
      <c r="AE454" s="29" t="s">
        <v>5334</v>
      </c>
    </row>
    <row r="455" spans="1:31" ht="12" customHeight="1" x14ac:dyDescent="0.3">
      <c r="A455" s="30" t="s">
        <v>2678</v>
      </c>
      <c r="B455" s="30" t="s">
        <v>4603</v>
      </c>
      <c r="C455" s="30" t="s">
        <v>2514</v>
      </c>
      <c r="D455" s="29" t="s">
        <v>5335</v>
      </c>
      <c r="E455" s="29"/>
      <c r="F455" s="27" t="s">
        <v>38</v>
      </c>
      <c r="G455" s="100">
        <v>54.9</v>
      </c>
      <c r="H455" s="100">
        <v>126.5</v>
      </c>
      <c r="I455" s="31">
        <v>48</v>
      </c>
      <c r="J455" s="31"/>
      <c r="K455" s="31" t="s">
        <v>3452</v>
      </c>
      <c r="L455" s="27" t="s">
        <v>388</v>
      </c>
      <c r="M455" s="31" t="s">
        <v>2679</v>
      </c>
      <c r="N455" s="27" t="s">
        <v>5336</v>
      </c>
      <c r="O455" s="27" t="s">
        <v>63</v>
      </c>
      <c r="P455" s="27"/>
      <c r="Q455" s="27"/>
      <c r="R455" s="27"/>
      <c r="S455" s="27"/>
      <c r="T455" s="27"/>
      <c r="U455" s="27"/>
      <c r="V455" s="27"/>
      <c r="W455" s="27" t="s">
        <v>70</v>
      </c>
      <c r="X455" s="27" t="s">
        <v>71</v>
      </c>
      <c r="Y455" s="27" t="s">
        <v>72</v>
      </c>
      <c r="Z455" s="27" t="s">
        <v>73</v>
      </c>
      <c r="AA455" s="27" t="s">
        <v>74</v>
      </c>
      <c r="AB455" s="27" t="s">
        <v>1104</v>
      </c>
      <c r="AC455" s="27"/>
      <c r="AD455" s="29" t="s">
        <v>5327</v>
      </c>
      <c r="AE455" s="29" t="s">
        <v>6055</v>
      </c>
    </row>
    <row r="456" spans="1:31" ht="13.2" customHeight="1" x14ac:dyDescent="0.3">
      <c r="A456" s="21" t="s">
        <v>2681</v>
      </c>
      <c r="B456" s="21" t="s">
        <v>4603</v>
      </c>
      <c r="C456" s="21" t="s">
        <v>2514</v>
      </c>
      <c r="D456" s="21" t="s">
        <v>5435</v>
      </c>
      <c r="E456" s="21" t="s">
        <v>1736</v>
      </c>
      <c r="F456" s="27" t="s">
        <v>79</v>
      </c>
      <c r="G456" s="91">
        <v>65.900000000000006</v>
      </c>
      <c r="H456" s="91">
        <v>31.6</v>
      </c>
      <c r="I456" s="27">
        <f>8*5.5</f>
        <v>44</v>
      </c>
      <c r="J456" s="27">
        <v>4.5999999999999996</v>
      </c>
      <c r="K456" s="27" t="s">
        <v>285</v>
      </c>
      <c r="L456" s="27" t="s">
        <v>95</v>
      </c>
      <c r="M456" s="27" t="s">
        <v>5434</v>
      </c>
      <c r="N456" s="27" t="s">
        <v>2682</v>
      </c>
      <c r="O456" s="27" t="s">
        <v>1241</v>
      </c>
      <c r="P456" s="27"/>
      <c r="Q456" s="27" t="s">
        <v>141</v>
      </c>
      <c r="R456" s="27" t="s">
        <v>2683</v>
      </c>
      <c r="S456" s="27"/>
      <c r="T456" s="27" t="s">
        <v>2278</v>
      </c>
      <c r="U456" s="27" t="s">
        <v>989</v>
      </c>
      <c r="V456" s="27" t="s">
        <v>2684</v>
      </c>
      <c r="W456" s="27" t="s">
        <v>2685</v>
      </c>
      <c r="X456" s="27" t="s">
        <v>144</v>
      </c>
      <c r="Y456" s="27" t="s">
        <v>72</v>
      </c>
      <c r="Z456" s="27" t="s">
        <v>258</v>
      </c>
      <c r="AA456" s="27" t="s">
        <v>74</v>
      </c>
      <c r="AB456" s="27" t="s">
        <v>520</v>
      </c>
      <c r="AC456" s="27"/>
      <c r="AD456" s="29" t="s">
        <v>2686</v>
      </c>
      <c r="AE456" s="29" t="s">
        <v>6060</v>
      </c>
    </row>
    <row r="457" spans="1:31" x14ac:dyDescent="0.25">
      <c r="A457" s="30" t="s">
        <v>2687</v>
      </c>
      <c r="B457" s="95" t="s">
        <v>4603</v>
      </c>
      <c r="C457" s="30" t="s">
        <v>2514</v>
      </c>
      <c r="D457" s="30" t="s">
        <v>5339</v>
      </c>
      <c r="E457" s="30"/>
      <c r="F457" s="27" t="s">
        <v>38</v>
      </c>
      <c r="G457" s="100">
        <v>52.1</v>
      </c>
      <c r="H457" s="100">
        <v>88.92</v>
      </c>
      <c r="I457" s="31"/>
      <c r="J457" s="31"/>
      <c r="K457" s="31"/>
      <c r="L457" s="31"/>
      <c r="M457" s="31"/>
      <c r="N457" s="27" t="s">
        <v>1575</v>
      </c>
      <c r="O457" s="27" t="s">
        <v>2526</v>
      </c>
      <c r="P457" s="27"/>
      <c r="Q457" s="27" t="s">
        <v>45</v>
      </c>
      <c r="R457" s="27"/>
      <c r="S457" s="27"/>
      <c r="T457" s="27"/>
      <c r="U457" s="27"/>
      <c r="V457" s="27"/>
      <c r="W457" s="27"/>
      <c r="X457" s="27"/>
      <c r="Y457" s="27"/>
      <c r="Z457" s="27"/>
      <c r="AA457" s="27"/>
      <c r="AB457" s="27"/>
      <c r="AC457" s="27"/>
      <c r="AD457" s="29"/>
      <c r="AE457" s="29" t="s">
        <v>2527</v>
      </c>
    </row>
    <row r="458" spans="1:31" ht="12.6" customHeight="1" x14ac:dyDescent="0.3">
      <c r="A458" s="30" t="s">
        <v>2688</v>
      </c>
      <c r="B458" s="30" t="s">
        <v>4603</v>
      </c>
      <c r="C458" s="30" t="s">
        <v>2514</v>
      </c>
      <c r="D458" s="30" t="s">
        <v>5339</v>
      </c>
      <c r="E458" s="30"/>
      <c r="F458" s="27" t="s">
        <v>38</v>
      </c>
      <c r="G458" s="100">
        <v>52.04</v>
      </c>
      <c r="H458" s="100">
        <v>88.15</v>
      </c>
      <c r="I458" s="31">
        <v>12</v>
      </c>
      <c r="J458" s="31">
        <v>2</v>
      </c>
      <c r="K458" s="31" t="s">
        <v>996</v>
      </c>
      <c r="L458" s="31"/>
      <c r="M458" s="31"/>
      <c r="N458" s="27" t="s">
        <v>1575</v>
      </c>
      <c r="O458" s="27" t="s">
        <v>2526</v>
      </c>
      <c r="P458" s="27"/>
      <c r="Q458" s="27" t="s">
        <v>45</v>
      </c>
      <c r="R458" s="27"/>
      <c r="S458" s="27"/>
      <c r="T458" s="27"/>
      <c r="U458" s="27"/>
      <c r="V458" s="27" t="s">
        <v>2530</v>
      </c>
      <c r="W458" s="27"/>
      <c r="X458" s="27"/>
      <c r="Y458" s="27"/>
      <c r="Z458" s="27"/>
      <c r="AA458" s="27"/>
      <c r="AB458" s="27"/>
      <c r="AC458" s="27"/>
      <c r="AD458" s="29"/>
      <c r="AE458" s="29" t="s">
        <v>2527</v>
      </c>
    </row>
    <row r="459" spans="1:31" x14ac:dyDescent="0.3">
      <c r="A459" s="30" t="s">
        <v>2689</v>
      </c>
      <c r="B459" s="30" t="s">
        <v>4603</v>
      </c>
      <c r="C459" s="30" t="s">
        <v>2514</v>
      </c>
      <c r="D459" s="30" t="s">
        <v>2607</v>
      </c>
      <c r="E459" s="21" t="s">
        <v>2573</v>
      </c>
      <c r="F459" s="27" t="s">
        <v>284</v>
      </c>
      <c r="G459" s="100">
        <v>55</v>
      </c>
      <c r="H459" s="100">
        <v>104</v>
      </c>
      <c r="I459" s="31"/>
      <c r="J459" s="31"/>
      <c r="K459" s="31"/>
      <c r="L459" s="31" t="s">
        <v>40</v>
      </c>
      <c r="M459" s="31" t="s">
        <v>5310</v>
      </c>
      <c r="N459" s="27" t="s">
        <v>5307</v>
      </c>
      <c r="O459" s="27" t="s">
        <v>2872</v>
      </c>
      <c r="P459" s="27"/>
      <c r="Q459" s="27" t="s">
        <v>890</v>
      </c>
      <c r="R459" s="27"/>
      <c r="S459" s="27"/>
      <c r="T459" s="27"/>
      <c r="U459" s="27"/>
      <c r="V459" s="27"/>
      <c r="W459" s="27" t="s">
        <v>70</v>
      </c>
      <c r="X459" s="27" t="s">
        <v>144</v>
      </c>
      <c r="Y459" s="27" t="s">
        <v>72</v>
      </c>
      <c r="Z459" s="27" t="s">
        <v>73</v>
      </c>
      <c r="AA459" s="27" t="s">
        <v>74</v>
      </c>
      <c r="AB459" s="27"/>
      <c r="AC459" s="27"/>
      <c r="AD459" s="29"/>
      <c r="AE459" s="29" t="s">
        <v>2608</v>
      </c>
    </row>
    <row r="460" spans="1:31" ht="12.75" customHeight="1" x14ac:dyDescent="0.3">
      <c r="A460" s="21" t="s">
        <v>5286</v>
      </c>
      <c r="B460" s="21" t="s">
        <v>4603</v>
      </c>
      <c r="C460" s="21" t="s">
        <v>2514</v>
      </c>
      <c r="D460" s="21" t="s">
        <v>5285</v>
      </c>
      <c r="E460" s="21" t="s">
        <v>5073</v>
      </c>
      <c r="F460" s="27" t="s">
        <v>284</v>
      </c>
      <c r="G460" s="91">
        <v>50.2</v>
      </c>
      <c r="H460" s="91">
        <v>40.6</v>
      </c>
      <c r="I460" s="27"/>
      <c r="J460" s="27"/>
      <c r="K460" s="27"/>
      <c r="L460" s="27" t="s">
        <v>95</v>
      </c>
      <c r="M460" s="27" t="s">
        <v>5289</v>
      </c>
      <c r="N460" s="27" t="s">
        <v>5287</v>
      </c>
      <c r="O460" s="27" t="s">
        <v>275</v>
      </c>
      <c r="P460" s="27"/>
      <c r="Q460" s="27"/>
      <c r="R460" s="27"/>
      <c r="S460" s="27"/>
      <c r="T460" s="27"/>
      <c r="U460" s="27"/>
      <c r="V460" s="27"/>
      <c r="W460" s="31" t="s">
        <v>5302</v>
      </c>
      <c r="X460" s="27" t="s">
        <v>71</v>
      </c>
      <c r="Y460" s="27" t="s">
        <v>72</v>
      </c>
      <c r="Z460" s="27" t="s">
        <v>73</v>
      </c>
      <c r="AA460" s="27" t="s">
        <v>74</v>
      </c>
      <c r="AB460" s="27" t="s">
        <v>480</v>
      </c>
      <c r="AC460" s="27"/>
      <c r="AD460" s="29"/>
      <c r="AE460" s="29" t="s">
        <v>5290</v>
      </c>
    </row>
    <row r="461" spans="1:31" ht="13.2" customHeight="1" x14ac:dyDescent="0.3">
      <c r="A461" s="30" t="s">
        <v>5338</v>
      </c>
      <c r="B461" s="30" t="s">
        <v>4603</v>
      </c>
      <c r="C461" s="30" t="s">
        <v>2514</v>
      </c>
      <c r="D461" s="29" t="s">
        <v>5337</v>
      </c>
      <c r="E461" s="29"/>
      <c r="F461" s="27" t="s">
        <v>38</v>
      </c>
      <c r="G461" s="100">
        <v>54.45</v>
      </c>
      <c r="H461" s="100">
        <v>127.04</v>
      </c>
      <c r="I461" s="31"/>
      <c r="J461" s="31"/>
      <c r="K461" s="31"/>
      <c r="L461" s="27" t="s">
        <v>95</v>
      </c>
      <c r="M461" s="31" t="s">
        <v>2695</v>
      </c>
      <c r="N461" s="27" t="s">
        <v>2696</v>
      </c>
      <c r="O461" s="27"/>
      <c r="P461" s="27"/>
      <c r="Q461" s="27"/>
      <c r="R461" s="27"/>
      <c r="S461" s="27"/>
      <c r="T461" s="27"/>
      <c r="U461" s="27"/>
      <c r="V461" s="27"/>
      <c r="W461" s="27"/>
      <c r="X461" s="27"/>
      <c r="Y461" s="27"/>
      <c r="Z461" s="27"/>
      <c r="AA461" s="27"/>
      <c r="AB461" s="27"/>
      <c r="AC461" s="27"/>
      <c r="AD461" s="29"/>
      <c r="AE461" s="29" t="s">
        <v>2697</v>
      </c>
    </row>
    <row r="462" spans="1:31" ht="30.6" customHeight="1" x14ac:dyDescent="0.3">
      <c r="A462" s="30" t="s">
        <v>5284</v>
      </c>
      <c r="B462" s="30" t="s">
        <v>4603</v>
      </c>
      <c r="C462" s="30" t="s">
        <v>2514</v>
      </c>
      <c r="D462" s="30" t="s">
        <v>5275</v>
      </c>
      <c r="E462" s="30" t="s">
        <v>5282</v>
      </c>
      <c r="F462" s="27" t="s">
        <v>79</v>
      </c>
      <c r="G462" s="100">
        <v>55</v>
      </c>
      <c r="H462" s="100">
        <v>59</v>
      </c>
      <c r="I462" s="31"/>
      <c r="J462" s="31"/>
      <c r="K462" s="31" t="s">
        <v>3452</v>
      </c>
      <c r="L462" s="31" t="s">
        <v>40</v>
      </c>
      <c r="M462" s="31" t="s">
        <v>5280</v>
      </c>
      <c r="N462" s="27" t="s">
        <v>242</v>
      </c>
      <c r="O462" s="27" t="s">
        <v>275</v>
      </c>
      <c r="P462" s="27"/>
      <c r="Q462" s="27"/>
      <c r="R462" s="27"/>
      <c r="S462" s="27"/>
      <c r="T462" s="27"/>
      <c r="U462" s="27"/>
      <c r="V462" s="27"/>
      <c r="W462" s="27"/>
      <c r="X462" s="27"/>
      <c r="Y462" s="27"/>
      <c r="Z462" s="27"/>
      <c r="AA462" s="27"/>
      <c r="AB462" s="27"/>
      <c r="AC462" s="27"/>
      <c r="AD462" s="29"/>
      <c r="AE462" s="29" t="s">
        <v>2664</v>
      </c>
    </row>
    <row r="463" spans="1:31" x14ac:dyDescent="0.25">
      <c r="A463" s="95" t="s">
        <v>2699</v>
      </c>
      <c r="B463" s="95" t="s">
        <v>4603</v>
      </c>
      <c r="C463" s="30" t="s">
        <v>2514</v>
      </c>
      <c r="D463" s="30" t="s">
        <v>5339</v>
      </c>
      <c r="E463" s="95"/>
      <c r="F463" s="31" t="s">
        <v>1390</v>
      </c>
      <c r="G463" s="100">
        <v>51.9</v>
      </c>
      <c r="H463" s="100">
        <v>95.8</v>
      </c>
      <c r="I463" s="31"/>
      <c r="J463" s="31"/>
      <c r="K463" s="31"/>
      <c r="L463" s="31" t="s">
        <v>95</v>
      </c>
      <c r="M463" s="31" t="s">
        <v>5342</v>
      </c>
      <c r="N463" s="27" t="s">
        <v>2701</v>
      </c>
      <c r="O463" s="27" t="s">
        <v>63</v>
      </c>
      <c r="P463" s="27"/>
      <c r="Q463" s="27" t="s">
        <v>45</v>
      </c>
      <c r="R463" s="27"/>
      <c r="S463" s="27"/>
      <c r="T463" s="27"/>
      <c r="U463" s="27"/>
      <c r="V463" s="27" t="s">
        <v>5343</v>
      </c>
      <c r="W463" s="27"/>
      <c r="X463" s="27"/>
      <c r="Y463" s="27"/>
      <c r="Z463" s="27"/>
      <c r="AA463" s="27"/>
      <c r="AB463" s="27"/>
      <c r="AC463" s="27"/>
      <c r="AD463" s="29"/>
      <c r="AE463" s="29" t="s">
        <v>5341</v>
      </c>
    </row>
    <row r="464" spans="1:31" x14ac:dyDescent="0.3">
      <c r="A464" s="30" t="s">
        <v>5279</v>
      </c>
      <c r="B464" s="30" t="s">
        <v>4603</v>
      </c>
      <c r="C464" s="30" t="s">
        <v>2514</v>
      </c>
      <c r="D464" s="30" t="s">
        <v>5275</v>
      </c>
      <c r="E464" s="30" t="s">
        <v>5282</v>
      </c>
      <c r="F464" s="27" t="s">
        <v>79</v>
      </c>
      <c r="G464" s="100">
        <v>55.13</v>
      </c>
      <c r="H464" s="100">
        <v>59.3</v>
      </c>
      <c r="I464" s="31"/>
      <c r="J464" s="31"/>
      <c r="K464" s="31" t="s">
        <v>3452</v>
      </c>
      <c r="L464" s="31" t="s">
        <v>95</v>
      </c>
      <c r="M464" s="31" t="s">
        <v>5280</v>
      </c>
      <c r="N464" s="27" t="s">
        <v>5278</v>
      </c>
      <c r="O464" s="27" t="s">
        <v>275</v>
      </c>
      <c r="P464" s="27"/>
      <c r="Q464" s="27"/>
      <c r="R464" s="27"/>
      <c r="S464" s="27"/>
      <c r="T464" s="27"/>
      <c r="U464" s="27"/>
      <c r="V464" s="27"/>
      <c r="W464" s="27" t="s">
        <v>2702</v>
      </c>
      <c r="X464" s="27" t="s">
        <v>236</v>
      </c>
      <c r="Y464" s="27" t="s">
        <v>1739</v>
      </c>
      <c r="Z464" s="27" t="s">
        <v>73</v>
      </c>
      <c r="AA464" s="27" t="s">
        <v>74</v>
      </c>
      <c r="AB464" s="27" t="s">
        <v>5277</v>
      </c>
      <c r="AC464" s="27"/>
      <c r="AD464" s="29"/>
      <c r="AE464" s="29" t="s">
        <v>5281</v>
      </c>
    </row>
    <row r="465" spans="1:31" ht="26.4" x14ac:dyDescent="0.3">
      <c r="A465" s="30" t="s">
        <v>5441</v>
      </c>
      <c r="B465" s="30" t="s">
        <v>4603</v>
      </c>
      <c r="C465" s="21" t="s">
        <v>2514</v>
      </c>
      <c r="D465" s="21" t="s">
        <v>5442</v>
      </c>
      <c r="E465" s="21"/>
      <c r="F465" s="27" t="s">
        <v>38</v>
      </c>
      <c r="G465" s="100">
        <v>52.05</v>
      </c>
      <c r="H465" s="100">
        <v>107.12</v>
      </c>
      <c r="I465" s="31">
        <v>48</v>
      </c>
      <c r="J465" s="31"/>
      <c r="K465" s="31" t="s">
        <v>98</v>
      </c>
      <c r="L465" s="27" t="s">
        <v>99</v>
      </c>
      <c r="M465" s="31" t="s">
        <v>2531</v>
      </c>
      <c r="N465" s="27" t="s">
        <v>2704</v>
      </c>
      <c r="O465" s="27" t="s">
        <v>63</v>
      </c>
      <c r="P465" s="27"/>
      <c r="Q465" s="27" t="s">
        <v>45</v>
      </c>
      <c r="R465" s="39">
        <v>0.11600000000000001</v>
      </c>
      <c r="S465" s="27"/>
      <c r="T465" s="27"/>
      <c r="U465" s="27"/>
      <c r="V465" s="27"/>
      <c r="W465" s="27"/>
      <c r="X465" s="27"/>
      <c r="Y465" s="27"/>
      <c r="Z465" s="27"/>
      <c r="AA465" s="27"/>
      <c r="AB465" s="27"/>
      <c r="AC465" s="27"/>
      <c r="AD465" s="29"/>
      <c r="AE465" s="29" t="s">
        <v>2532</v>
      </c>
    </row>
    <row r="466" spans="1:31" s="79" customFormat="1" ht="31.8" customHeight="1" x14ac:dyDescent="0.3">
      <c r="A466" s="21" t="s">
        <v>2705</v>
      </c>
      <c r="B466" s="21" t="s">
        <v>4603</v>
      </c>
      <c r="C466" s="21" t="s">
        <v>2514</v>
      </c>
      <c r="D466" s="21" t="s">
        <v>5285</v>
      </c>
      <c r="E466" s="21" t="s">
        <v>5073</v>
      </c>
      <c r="F466" s="27" t="s">
        <v>284</v>
      </c>
      <c r="G466" s="91">
        <v>51</v>
      </c>
      <c r="H466" s="91">
        <v>40.5</v>
      </c>
      <c r="I466" s="27"/>
      <c r="J466" s="27"/>
      <c r="K466" s="27"/>
      <c r="L466" s="27"/>
      <c r="M466" s="27"/>
      <c r="N466" s="27"/>
      <c r="O466" s="27"/>
      <c r="P466" s="27"/>
      <c r="Q466" s="27"/>
      <c r="R466" s="27"/>
      <c r="S466" s="27"/>
      <c r="T466" s="27"/>
      <c r="U466" s="27"/>
      <c r="V466" s="27"/>
      <c r="W466" s="27"/>
      <c r="X466" s="27"/>
      <c r="Y466" s="27"/>
      <c r="Z466" s="27"/>
      <c r="AA466" s="27"/>
      <c r="AB466" s="27"/>
      <c r="AC466" s="27"/>
      <c r="AD466" s="29"/>
      <c r="AE466" s="29" t="s">
        <v>2515</v>
      </c>
    </row>
    <row r="467" spans="1:31" ht="13.2" customHeight="1" x14ac:dyDescent="0.3">
      <c r="A467" s="21" t="s">
        <v>2706</v>
      </c>
      <c r="B467" s="21" t="s">
        <v>4603</v>
      </c>
      <c r="C467" s="21" t="s">
        <v>2514</v>
      </c>
      <c r="D467" s="21" t="s">
        <v>1785</v>
      </c>
      <c r="E467" s="21" t="s">
        <v>1736</v>
      </c>
      <c r="F467" s="27" t="s">
        <v>79</v>
      </c>
      <c r="G467" s="105">
        <v>67.55</v>
      </c>
      <c r="H467" s="105">
        <v>32.5</v>
      </c>
      <c r="I467" s="27" t="s">
        <v>2707</v>
      </c>
      <c r="J467" s="27">
        <v>2.7</v>
      </c>
      <c r="K467" s="27" t="s">
        <v>2708</v>
      </c>
      <c r="L467" s="27" t="s">
        <v>372</v>
      </c>
      <c r="M467" s="27" t="s">
        <v>5373</v>
      </c>
      <c r="N467" s="27" t="s">
        <v>2709</v>
      </c>
      <c r="O467" s="27" t="s">
        <v>84</v>
      </c>
      <c r="P467" s="27" t="s">
        <v>866</v>
      </c>
      <c r="Q467" s="27" t="s">
        <v>189</v>
      </c>
      <c r="R467" s="27" t="s">
        <v>2710</v>
      </c>
      <c r="S467" s="27" t="s">
        <v>2176</v>
      </c>
      <c r="T467" s="27" t="s">
        <v>1459</v>
      </c>
      <c r="U467" s="27" t="s">
        <v>2711</v>
      </c>
      <c r="V467" s="27" t="s">
        <v>2712</v>
      </c>
      <c r="W467" s="27" t="s">
        <v>2713</v>
      </c>
      <c r="X467" s="27" t="s">
        <v>144</v>
      </c>
      <c r="Y467" s="27" t="s">
        <v>1877</v>
      </c>
      <c r="Z467" s="27" t="s">
        <v>102</v>
      </c>
      <c r="AA467" s="27" t="s">
        <v>74</v>
      </c>
      <c r="AB467" s="27" t="s">
        <v>480</v>
      </c>
      <c r="AC467" s="27">
        <v>27.8</v>
      </c>
      <c r="AD467" s="29" t="s">
        <v>2714</v>
      </c>
      <c r="AE467" s="29" t="s">
        <v>5374</v>
      </c>
    </row>
    <row r="468" spans="1:31" x14ac:dyDescent="0.3">
      <c r="A468" s="21" t="s">
        <v>2715</v>
      </c>
      <c r="B468" s="21" t="s">
        <v>4603</v>
      </c>
      <c r="C468" s="21" t="s">
        <v>2514</v>
      </c>
      <c r="D468" s="21" t="s">
        <v>1785</v>
      </c>
      <c r="E468" s="21" t="s">
        <v>1736</v>
      </c>
      <c r="F468" s="27" t="s">
        <v>79</v>
      </c>
      <c r="G468" s="105">
        <v>69.55</v>
      </c>
      <c r="H468" s="105">
        <v>30.92</v>
      </c>
      <c r="I468" s="27">
        <f>3.5*1.5</f>
        <v>5.25</v>
      </c>
      <c r="J468" s="27">
        <v>1.7</v>
      </c>
      <c r="K468" s="27" t="s">
        <v>94</v>
      </c>
      <c r="L468" s="27" t="s">
        <v>95</v>
      </c>
      <c r="M468" s="27" t="s">
        <v>5375</v>
      </c>
      <c r="N468" s="27" t="s">
        <v>2716</v>
      </c>
      <c r="O468" s="27" t="s">
        <v>96</v>
      </c>
      <c r="P468" s="27"/>
      <c r="Q468" s="27"/>
      <c r="R468" s="27"/>
      <c r="S468" s="27"/>
      <c r="T468" s="27"/>
      <c r="U468" s="27"/>
      <c r="V468" s="27"/>
      <c r="W468" s="27" t="s">
        <v>2715</v>
      </c>
      <c r="X468" s="27" t="s">
        <v>71</v>
      </c>
      <c r="Y468" s="27" t="s">
        <v>145</v>
      </c>
      <c r="Z468" s="27" t="s">
        <v>73</v>
      </c>
      <c r="AA468" s="27" t="s">
        <v>74</v>
      </c>
      <c r="AB468" s="27" t="s">
        <v>2717</v>
      </c>
      <c r="AC468" s="27"/>
      <c r="AD468" s="29"/>
      <c r="AE468" s="29" t="s">
        <v>2718</v>
      </c>
    </row>
    <row r="469" spans="1:31" ht="11.4" customHeight="1" x14ac:dyDescent="0.3">
      <c r="A469" s="30" t="s">
        <v>5350</v>
      </c>
      <c r="B469" s="30" t="s">
        <v>4603</v>
      </c>
      <c r="C469" s="30" t="s">
        <v>2514</v>
      </c>
      <c r="D469" s="21" t="s">
        <v>5351</v>
      </c>
      <c r="E469" s="30"/>
      <c r="F469" s="27" t="s">
        <v>4692</v>
      </c>
      <c r="G469" s="91">
        <v>54.97</v>
      </c>
      <c r="H469" s="100">
        <v>92.2</v>
      </c>
      <c r="I469" s="31">
        <v>4</v>
      </c>
      <c r="J469" s="31">
        <v>0.4</v>
      </c>
      <c r="K469" s="31" t="s">
        <v>51</v>
      </c>
      <c r="L469" s="31" t="s">
        <v>40</v>
      </c>
      <c r="M469" s="31" t="s">
        <v>2520</v>
      </c>
      <c r="N469" s="31" t="s">
        <v>874</v>
      </c>
      <c r="O469" s="31" t="s">
        <v>2521</v>
      </c>
      <c r="P469" s="31"/>
      <c r="Q469" s="27" t="s">
        <v>45</v>
      </c>
      <c r="R469" s="31"/>
      <c r="S469" s="31">
        <v>84</v>
      </c>
      <c r="T469" s="31"/>
      <c r="U469" s="31"/>
      <c r="V469" s="27" t="s">
        <v>2537</v>
      </c>
      <c r="W469" s="31" t="s">
        <v>70</v>
      </c>
      <c r="X469" s="31" t="s">
        <v>144</v>
      </c>
      <c r="Y469" s="31"/>
      <c r="Z469" s="31"/>
      <c r="AA469" s="31"/>
      <c r="AB469" s="31"/>
      <c r="AC469" s="31"/>
      <c r="AD469" s="108"/>
      <c r="AE469" s="108" t="s">
        <v>2522</v>
      </c>
    </row>
    <row r="470" spans="1:31" x14ac:dyDescent="0.25">
      <c r="A470" s="20" t="s">
        <v>2719</v>
      </c>
      <c r="B470" s="20" t="s">
        <v>1594</v>
      </c>
      <c r="C470" s="20" t="s">
        <v>2514</v>
      </c>
      <c r="D470" s="106" t="s">
        <v>5259</v>
      </c>
      <c r="E470" s="106" t="s">
        <v>5264</v>
      </c>
      <c r="F470" s="27" t="s">
        <v>38</v>
      </c>
      <c r="G470" s="91">
        <v>57.55</v>
      </c>
      <c r="H470" s="91">
        <v>59.57</v>
      </c>
      <c r="I470" s="27">
        <v>47</v>
      </c>
      <c r="J470" s="94" t="s">
        <v>2720</v>
      </c>
      <c r="K470" s="94" t="s">
        <v>98</v>
      </c>
      <c r="L470" s="27" t="s">
        <v>95</v>
      </c>
      <c r="M470" s="27" t="s">
        <v>5265</v>
      </c>
      <c r="N470" s="27" t="s">
        <v>2721</v>
      </c>
      <c r="O470" s="27" t="s">
        <v>287</v>
      </c>
      <c r="P470" s="27"/>
      <c r="Q470" s="27" t="s">
        <v>890</v>
      </c>
      <c r="R470" s="27"/>
      <c r="S470" s="27" t="s">
        <v>836</v>
      </c>
      <c r="T470" s="27"/>
      <c r="U470" s="27"/>
      <c r="V470" s="27"/>
      <c r="W470" s="27" t="s">
        <v>70</v>
      </c>
      <c r="X470" s="27" t="s">
        <v>144</v>
      </c>
      <c r="Y470" s="27" t="s">
        <v>72</v>
      </c>
      <c r="Z470" s="27" t="s">
        <v>73</v>
      </c>
      <c r="AA470" s="27" t="s">
        <v>74</v>
      </c>
      <c r="AB470" s="27" t="s">
        <v>2619</v>
      </c>
      <c r="AC470" s="27"/>
      <c r="AD470" s="29" t="s">
        <v>2722</v>
      </c>
      <c r="AE470" s="29" t="s">
        <v>2723</v>
      </c>
    </row>
    <row r="471" spans="1:31" x14ac:dyDescent="0.3">
      <c r="A471" s="30" t="s">
        <v>2724</v>
      </c>
      <c r="B471" s="30" t="s">
        <v>6103</v>
      </c>
      <c r="C471" s="30" t="s">
        <v>2514</v>
      </c>
      <c r="D471" s="30" t="s">
        <v>5453</v>
      </c>
      <c r="E471" s="30" t="s">
        <v>2776</v>
      </c>
      <c r="F471" s="31" t="s">
        <v>229</v>
      </c>
      <c r="G471" s="100">
        <v>69.3</v>
      </c>
      <c r="H471" s="100">
        <v>87.9</v>
      </c>
      <c r="I471" s="31">
        <v>30</v>
      </c>
      <c r="J471" s="31">
        <v>0.2</v>
      </c>
      <c r="K471" s="31" t="s">
        <v>1982</v>
      </c>
      <c r="L471" s="31" t="s">
        <v>95</v>
      </c>
      <c r="M471" s="31" t="s">
        <v>2725</v>
      </c>
      <c r="N471" s="27" t="s">
        <v>2626</v>
      </c>
      <c r="O471" s="27" t="s">
        <v>2627</v>
      </c>
      <c r="P471" s="27" t="s">
        <v>2628</v>
      </c>
      <c r="Q471" s="27" t="s">
        <v>345</v>
      </c>
      <c r="R471" s="27"/>
      <c r="S471" s="27" t="s">
        <v>2726</v>
      </c>
      <c r="T471" s="27"/>
      <c r="U471" s="27"/>
      <c r="V471" s="27" t="s">
        <v>1937</v>
      </c>
      <c r="W471" s="27" t="s">
        <v>2724</v>
      </c>
      <c r="X471" s="27" t="s">
        <v>71</v>
      </c>
      <c r="Y471" s="27" t="s">
        <v>223</v>
      </c>
      <c r="Z471" s="27" t="s">
        <v>73</v>
      </c>
      <c r="AA471" s="27" t="s">
        <v>74</v>
      </c>
      <c r="AB471" s="27" t="s">
        <v>75</v>
      </c>
      <c r="AC471" s="27">
        <v>33</v>
      </c>
      <c r="AD471" s="29" t="s">
        <v>2727</v>
      </c>
      <c r="AE471" s="29" t="s">
        <v>2632</v>
      </c>
    </row>
    <row r="472" spans="1:31" x14ac:dyDescent="0.3">
      <c r="A472" s="30" t="s">
        <v>2728</v>
      </c>
      <c r="B472" s="30" t="s">
        <v>4603</v>
      </c>
      <c r="C472" s="30" t="s">
        <v>2514</v>
      </c>
      <c r="D472" s="30" t="s">
        <v>2729</v>
      </c>
      <c r="E472" s="30"/>
      <c r="F472" s="31" t="s">
        <v>5438</v>
      </c>
      <c r="G472" s="100">
        <v>54.46</v>
      </c>
      <c r="H472" s="100">
        <v>59.39</v>
      </c>
      <c r="I472" s="31" t="s">
        <v>3637</v>
      </c>
      <c r="J472" s="31">
        <v>1.5</v>
      </c>
      <c r="K472" s="31" t="s">
        <v>51</v>
      </c>
      <c r="L472" s="104" t="s">
        <v>95</v>
      </c>
      <c r="M472" s="31" t="s">
        <v>5437</v>
      </c>
      <c r="N472" s="27" t="s">
        <v>2730</v>
      </c>
      <c r="O472" s="27" t="s">
        <v>2731</v>
      </c>
      <c r="P472" s="27"/>
      <c r="Q472" s="27"/>
      <c r="R472" s="27"/>
      <c r="S472" s="27"/>
      <c r="T472" s="27"/>
      <c r="U472" s="27"/>
      <c r="V472" s="27"/>
      <c r="W472" s="27" t="s">
        <v>70</v>
      </c>
      <c r="X472" s="27" t="s">
        <v>763</v>
      </c>
      <c r="Y472" s="27" t="s">
        <v>359</v>
      </c>
      <c r="Z472" s="27" t="s">
        <v>73</v>
      </c>
      <c r="AA472" s="27" t="s">
        <v>74</v>
      </c>
      <c r="AB472" s="27" t="s">
        <v>265</v>
      </c>
      <c r="AC472" s="27"/>
      <c r="AD472" s="29"/>
      <c r="AE472" s="29" t="s">
        <v>5439</v>
      </c>
    </row>
    <row r="473" spans="1:31" ht="13.2" customHeight="1" x14ac:dyDescent="0.3">
      <c r="A473" s="30" t="s">
        <v>5309</v>
      </c>
      <c r="B473" s="30" t="s">
        <v>4603</v>
      </c>
      <c r="C473" s="30" t="s">
        <v>2514</v>
      </c>
      <c r="D473" s="30" t="s">
        <v>2607</v>
      </c>
      <c r="E473" s="21" t="s">
        <v>2573</v>
      </c>
      <c r="F473" s="27" t="s">
        <v>284</v>
      </c>
      <c r="G473" s="100">
        <v>55.1</v>
      </c>
      <c r="H473" s="100">
        <v>96.9</v>
      </c>
      <c r="I473" s="31">
        <v>2</v>
      </c>
      <c r="J473" s="31"/>
      <c r="K473" s="31"/>
      <c r="L473" s="31" t="s">
        <v>40</v>
      </c>
      <c r="M473" s="31" t="s">
        <v>5310</v>
      </c>
      <c r="N473" s="27" t="s">
        <v>5307</v>
      </c>
      <c r="O473" s="27" t="s">
        <v>84</v>
      </c>
      <c r="P473" s="27"/>
      <c r="Q473" s="27" t="s">
        <v>890</v>
      </c>
      <c r="R473" s="27"/>
      <c r="S473" s="27"/>
      <c r="T473" s="27"/>
      <c r="U473" s="27"/>
      <c r="V473" s="27"/>
      <c r="W473" s="27" t="s">
        <v>70</v>
      </c>
      <c r="X473" s="27" t="s">
        <v>144</v>
      </c>
      <c r="Y473" s="27" t="s">
        <v>72</v>
      </c>
      <c r="Z473" s="27" t="s">
        <v>73</v>
      </c>
      <c r="AA473" s="27" t="s">
        <v>74</v>
      </c>
      <c r="AB473" s="27"/>
      <c r="AC473" s="27"/>
      <c r="AD473" s="29"/>
      <c r="AE473" s="29" t="s">
        <v>5316</v>
      </c>
    </row>
    <row r="474" spans="1:31" x14ac:dyDescent="0.3">
      <c r="A474" s="30" t="s">
        <v>2732</v>
      </c>
      <c r="B474" s="30" t="s">
        <v>4603</v>
      </c>
      <c r="C474" s="30" t="s">
        <v>2514</v>
      </c>
      <c r="D474" s="30" t="s">
        <v>5396</v>
      </c>
      <c r="E474" s="30" t="s">
        <v>5993</v>
      </c>
      <c r="F474" s="31" t="s">
        <v>79</v>
      </c>
      <c r="G474" s="100">
        <v>68.069999999999993</v>
      </c>
      <c r="H474" s="100">
        <v>29.2</v>
      </c>
      <c r="I474" s="31">
        <v>13</v>
      </c>
      <c r="J474" s="31">
        <v>2.1</v>
      </c>
      <c r="K474" s="31" t="s">
        <v>51</v>
      </c>
      <c r="L474" s="31" t="s">
        <v>388</v>
      </c>
      <c r="M474" s="31" t="s">
        <v>5393</v>
      </c>
      <c r="N474" s="27" t="s">
        <v>2733</v>
      </c>
      <c r="O474" s="27" t="s">
        <v>84</v>
      </c>
      <c r="P474" s="27"/>
      <c r="Q474" s="27" t="s">
        <v>45</v>
      </c>
      <c r="R474" s="39">
        <v>0.14000000000000001</v>
      </c>
      <c r="S474" s="27" t="s">
        <v>2734</v>
      </c>
      <c r="T474" s="27" t="s">
        <v>2734</v>
      </c>
      <c r="U474" s="27"/>
      <c r="V474" s="27"/>
      <c r="W474" s="27" t="s">
        <v>2735</v>
      </c>
      <c r="X474" s="27" t="s">
        <v>763</v>
      </c>
      <c r="Y474" s="27" t="s">
        <v>764</v>
      </c>
      <c r="Z474" s="27" t="s">
        <v>146</v>
      </c>
      <c r="AA474" s="27" t="s">
        <v>74</v>
      </c>
      <c r="AB474" s="27" t="s">
        <v>265</v>
      </c>
      <c r="AC474" s="27"/>
      <c r="AD474" s="29" t="s">
        <v>2736</v>
      </c>
      <c r="AE474" s="29" t="s">
        <v>5395</v>
      </c>
    </row>
    <row r="475" spans="1:31" ht="12" customHeight="1" x14ac:dyDescent="0.3">
      <c r="A475" s="21" t="s">
        <v>2737</v>
      </c>
      <c r="B475" s="21" t="s">
        <v>4603</v>
      </c>
      <c r="C475" s="21" t="s">
        <v>2514</v>
      </c>
      <c r="D475" s="21" t="s">
        <v>1785</v>
      </c>
      <c r="E475" s="30" t="s">
        <v>5993</v>
      </c>
      <c r="F475" s="27" t="s">
        <v>79</v>
      </c>
      <c r="G475" s="105">
        <v>67.510000000000005</v>
      </c>
      <c r="H475" s="105">
        <v>35.33</v>
      </c>
      <c r="I475" s="27" t="s">
        <v>5399</v>
      </c>
      <c r="J475" s="27">
        <v>4</v>
      </c>
      <c r="K475" s="27" t="s">
        <v>127</v>
      </c>
      <c r="L475" s="27" t="s">
        <v>95</v>
      </c>
      <c r="M475" s="27" t="s">
        <v>5398</v>
      </c>
      <c r="N475" s="27" t="s">
        <v>2599</v>
      </c>
      <c r="O475" s="27" t="s">
        <v>96</v>
      </c>
      <c r="P475" s="27"/>
      <c r="Q475" s="27" t="s">
        <v>189</v>
      </c>
      <c r="R475" s="27"/>
      <c r="S475" s="29" t="s">
        <v>2600</v>
      </c>
      <c r="T475" s="27" t="s">
        <v>2601</v>
      </c>
      <c r="U475" s="27"/>
      <c r="V475" s="27" t="s">
        <v>2602</v>
      </c>
      <c r="W475" s="27" t="s">
        <v>2738</v>
      </c>
      <c r="X475" s="27" t="s">
        <v>144</v>
      </c>
      <c r="Y475" s="27" t="s">
        <v>72</v>
      </c>
      <c r="Z475" s="27" t="s">
        <v>146</v>
      </c>
      <c r="AA475" s="27" t="s">
        <v>74</v>
      </c>
      <c r="AB475" s="27" t="s">
        <v>520</v>
      </c>
      <c r="AC475" s="27"/>
      <c r="AD475" s="29" t="s">
        <v>2739</v>
      </c>
      <c r="AE475" s="29" t="s">
        <v>6056</v>
      </c>
    </row>
    <row r="476" spans="1:31" ht="12" customHeight="1" x14ac:dyDescent="0.25">
      <c r="A476" s="25" t="s">
        <v>2740</v>
      </c>
      <c r="B476" s="25" t="s">
        <v>1594</v>
      </c>
      <c r="C476" s="25" t="s">
        <v>2514</v>
      </c>
      <c r="D476" s="106" t="s">
        <v>5259</v>
      </c>
      <c r="E476" s="106" t="s">
        <v>5264</v>
      </c>
      <c r="F476" s="27" t="s">
        <v>38</v>
      </c>
      <c r="G476" s="105">
        <v>58.2</v>
      </c>
      <c r="H476" s="105">
        <v>60.02</v>
      </c>
      <c r="I476" s="35"/>
      <c r="J476" s="35"/>
      <c r="K476" s="35" t="s">
        <v>98</v>
      </c>
      <c r="L476" s="35" t="s">
        <v>40</v>
      </c>
      <c r="M476" s="27" t="s">
        <v>5265</v>
      </c>
      <c r="N476" s="35" t="s">
        <v>2571</v>
      </c>
      <c r="O476" s="35" t="s">
        <v>287</v>
      </c>
      <c r="P476" s="35"/>
      <c r="Q476" s="27" t="s">
        <v>890</v>
      </c>
      <c r="R476" s="35"/>
      <c r="S476" s="35"/>
      <c r="T476" s="35"/>
      <c r="U476" s="35"/>
      <c r="V476" s="35"/>
      <c r="W476" s="35"/>
      <c r="X476" s="35"/>
      <c r="Y476" s="35"/>
      <c r="Z476" s="35"/>
      <c r="AA476" s="35"/>
      <c r="AB476" s="35"/>
      <c r="AC476" s="35"/>
      <c r="AD476" s="97"/>
      <c r="AE476" s="97" t="s">
        <v>2741</v>
      </c>
    </row>
    <row r="477" spans="1:31" ht="12.6" customHeight="1" x14ac:dyDescent="0.3">
      <c r="A477" s="25" t="s">
        <v>2742</v>
      </c>
      <c r="B477" s="21" t="s">
        <v>4603</v>
      </c>
      <c r="C477" s="25" t="s">
        <v>2514</v>
      </c>
      <c r="D477" s="21" t="s">
        <v>5285</v>
      </c>
      <c r="E477" s="21" t="s">
        <v>5073</v>
      </c>
      <c r="F477" s="35" t="s">
        <v>284</v>
      </c>
      <c r="G477" s="91">
        <v>50.8</v>
      </c>
      <c r="H477" s="91">
        <v>40.03</v>
      </c>
      <c r="I477" s="35"/>
      <c r="J477" s="35"/>
      <c r="K477" s="35"/>
      <c r="L477" s="35"/>
      <c r="M477" s="35"/>
      <c r="N477" s="35"/>
      <c r="O477" s="35"/>
      <c r="P477" s="35"/>
      <c r="Q477" s="35"/>
      <c r="R477" s="35"/>
      <c r="S477" s="35"/>
      <c r="T477" s="35"/>
      <c r="U477" s="35"/>
      <c r="V477" s="35"/>
      <c r="W477" s="35"/>
      <c r="X477" s="35"/>
      <c r="Y477" s="35"/>
      <c r="Z477" s="35"/>
      <c r="AA477" s="35"/>
      <c r="AB477" s="35"/>
      <c r="AC477" s="35"/>
      <c r="AD477" s="97"/>
      <c r="AE477" s="97" t="s">
        <v>2743</v>
      </c>
    </row>
    <row r="478" spans="1:31" s="53" customFormat="1" ht="13.2" customHeight="1" x14ac:dyDescent="0.3">
      <c r="A478" s="21" t="s">
        <v>5404</v>
      </c>
      <c r="B478" s="21" t="s">
        <v>4603</v>
      </c>
      <c r="C478" s="21" t="s">
        <v>2514</v>
      </c>
      <c r="D478" s="21" t="s">
        <v>1785</v>
      </c>
      <c r="E478" s="21" t="s">
        <v>2745</v>
      </c>
      <c r="F478" s="27" t="s">
        <v>79</v>
      </c>
      <c r="G478" s="91">
        <v>69</v>
      </c>
      <c r="H478" s="91">
        <v>30</v>
      </c>
      <c r="I478" s="27">
        <f>1.5*3</f>
        <v>4.5</v>
      </c>
      <c r="J478" s="27">
        <v>0.6</v>
      </c>
      <c r="K478" s="27" t="s">
        <v>253</v>
      </c>
      <c r="L478" s="27" t="s">
        <v>2346</v>
      </c>
      <c r="M478" s="27" t="s">
        <v>5408</v>
      </c>
      <c r="N478" s="27" t="s">
        <v>874</v>
      </c>
      <c r="O478" s="27" t="s">
        <v>478</v>
      </c>
      <c r="P478" s="27" t="s">
        <v>5407</v>
      </c>
      <c r="Q478" s="27" t="s">
        <v>5406</v>
      </c>
      <c r="R478" s="27"/>
      <c r="S478" s="27"/>
      <c r="T478" s="27"/>
      <c r="U478" s="27"/>
      <c r="V478" s="27"/>
      <c r="W478" s="27" t="s">
        <v>5404</v>
      </c>
      <c r="X478" s="27" t="s">
        <v>71</v>
      </c>
      <c r="Y478" s="27" t="s">
        <v>223</v>
      </c>
      <c r="Z478" s="27" t="s">
        <v>102</v>
      </c>
      <c r="AA478" s="27" t="s">
        <v>74</v>
      </c>
      <c r="AB478" s="27" t="s">
        <v>1486</v>
      </c>
      <c r="AC478" s="27" t="s">
        <v>2746</v>
      </c>
      <c r="AD478" s="29" t="s">
        <v>2747</v>
      </c>
      <c r="AE478" s="29" t="s">
        <v>5403</v>
      </c>
    </row>
    <row r="479" spans="1:31" s="53" customFormat="1" x14ac:dyDescent="0.3">
      <c r="A479" s="21"/>
      <c r="B479" s="21"/>
      <c r="C479" s="21"/>
      <c r="D479" s="21"/>
      <c r="E479" s="21"/>
      <c r="F479" s="27"/>
      <c r="G479" s="91"/>
      <c r="H479" s="91"/>
      <c r="I479" s="27"/>
      <c r="J479" s="27"/>
      <c r="K479" s="27"/>
      <c r="L479" s="27"/>
      <c r="M479" s="27"/>
      <c r="N479" s="27"/>
      <c r="O479" s="27"/>
      <c r="P479" s="27"/>
      <c r="Q479" s="27"/>
      <c r="R479" s="27"/>
      <c r="S479" s="27"/>
      <c r="T479" s="27"/>
      <c r="U479" s="27"/>
      <c r="V479" s="27"/>
      <c r="W479" s="27" t="s">
        <v>70</v>
      </c>
      <c r="X479" s="27" t="s">
        <v>236</v>
      </c>
      <c r="Y479" s="27" t="s">
        <v>322</v>
      </c>
      <c r="Z479" s="27" t="s">
        <v>258</v>
      </c>
      <c r="AA479" s="27" t="s">
        <v>74</v>
      </c>
      <c r="AB479" s="27"/>
      <c r="AC479" s="27"/>
      <c r="AD479" s="29"/>
      <c r="AE479" s="29"/>
    </row>
    <row r="480" spans="1:31" s="53" customFormat="1" ht="13.2" customHeight="1" x14ac:dyDescent="0.3">
      <c r="A480" s="21" t="s">
        <v>2748</v>
      </c>
      <c r="B480" s="21" t="s">
        <v>4603</v>
      </c>
      <c r="C480" s="21" t="s">
        <v>2514</v>
      </c>
      <c r="D480" s="21" t="s">
        <v>5285</v>
      </c>
      <c r="E480" s="21" t="s">
        <v>5073</v>
      </c>
      <c r="F480" s="27" t="s">
        <v>284</v>
      </c>
      <c r="G480" s="91">
        <v>50.04</v>
      </c>
      <c r="H480" s="91">
        <v>40.65</v>
      </c>
      <c r="I480" s="27"/>
      <c r="J480" s="27"/>
      <c r="K480" s="27"/>
      <c r="L480" s="27"/>
      <c r="M480" s="27"/>
      <c r="N480" s="27"/>
      <c r="O480" s="27"/>
      <c r="P480" s="27"/>
      <c r="Q480" s="27"/>
      <c r="R480" s="27"/>
      <c r="S480" s="27"/>
      <c r="T480" s="27"/>
      <c r="U480" s="27"/>
      <c r="V480" s="27"/>
      <c r="W480" s="27"/>
      <c r="X480" s="27"/>
      <c r="Y480" s="27"/>
      <c r="Z480" s="27"/>
      <c r="AA480" s="27"/>
      <c r="AB480" s="27"/>
      <c r="AC480" s="27"/>
      <c r="AD480" s="29"/>
      <c r="AE480" s="29" t="s">
        <v>2515</v>
      </c>
    </row>
    <row r="481" spans="1:31" ht="36" customHeight="1" x14ac:dyDescent="0.25">
      <c r="A481" s="95" t="s">
        <v>2749</v>
      </c>
      <c r="B481" s="95" t="s">
        <v>4603</v>
      </c>
      <c r="C481" s="30" t="s">
        <v>2514</v>
      </c>
      <c r="D481" s="30" t="s">
        <v>5339</v>
      </c>
      <c r="E481" s="95"/>
      <c r="F481" s="31" t="s">
        <v>1390</v>
      </c>
      <c r="G481" s="100">
        <v>50.18</v>
      </c>
      <c r="H481" s="100">
        <v>95.1</v>
      </c>
      <c r="I481" s="31"/>
      <c r="J481" s="31"/>
      <c r="K481" s="31"/>
      <c r="L481" s="31" t="s">
        <v>99</v>
      </c>
      <c r="M481" s="31" t="s">
        <v>2700</v>
      </c>
      <c r="N481" s="27" t="s">
        <v>2701</v>
      </c>
      <c r="O481" s="27" t="s">
        <v>63</v>
      </c>
      <c r="P481" s="27"/>
      <c r="Q481" s="27" t="s">
        <v>45</v>
      </c>
      <c r="R481" s="27"/>
      <c r="S481" s="27"/>
      <c r="T481" s="27"/>
      <c r="U481" s="27"/>
      <c r="V481" s="27"/>
      <c r="W481" s="27"/>
      <c r="X481" s="27"/>
      <c r="Y481" s="27"/>
      <c r="Z481" s="27"/>
      <c r="AA481" s="27"/>
      <c r="AB481" s="27"/>
      <c r="AC481" s="27"/>
      <c r="AD481" s="29"/>
      <c r="AE481" s="29" t="s">
        <v>2527</v>
      </c>
    </row>
    <row r="482" spans="1:31" x14ac:dyDescent="0.3">
      <c r="A482" s="21" t="s">
        <v>2750</v>
      </c>
      <c r="B482" s="21" t="s">
        <v>4603</v>
      </c>
      <c r="C482" s="21" t="s">
        <v>2514</v>
      </c>
      <c r="D482" s="21" t="s">
        <v>1785</v>
      </c>
      <c r="E482" s="21" t="s">
        <v>4675</v>
      </c>
      <c r="F482" s="27" t="s">
        <v>79</v>
      </c>
      <c r="G482" s="105">
        <v>67.540000000000006</v>
      </c>
      <c r="H482" s="105">
        <v>31</v>
      </c>
      <c r="I482" s="27">
        <v>100</v>
      </c>
      <c r="J482" s="27" t="s">
        <v>1942</v>
      </c>
      <c r="K482" s="27" t="s">
        <v>80</v>
      </c>
      <c r="L482" s="27" t="s">
        <v>95</v>
      </c>
      <c r="M482" s="27" t="s">
        <v>2751</v>
      </c>
      <c r="N482" s="27" t="s">
        <v>2752</v>
      </c>
      <c r="O482" s="27" t="s">
        <v>84</v>
      </c>
      <c r="P482" s="27"/>
      <c r="Q482" s="27" t="s">
        <v>276</v>
      </c>
      <c r="R482" s="27"/>
      <c r="S482" s="27"/>
      <c r="T482" s="27"/>
      <c r="U482" s="27"/>
      <c r="V482" s="27" t="s">
        <v>1293</v>
      </c>
      <c r="W482" s="27"/>
      <c r="X482" s="27"/>
      <c r="Y482" s="27"/>
      <c r="Z482" s="27"/>
      <c r="AA482" s="27"/>
      <c r="AB482" s="27"/>
      <c r="AC482" s="27"/>
      <c r="AD482" s="29"/>
      <c r="AE482" s="29" t="s">
        <v>5413</v>
      </c>
    </row>
    <row r="483" spans="1:31" ht="13.2" customHeight="1" x14ac:dyDescent="0.3">
      <c r="A483" s="21" t="s">
        <v>2753</v>
      </c>
      <c r="B483" s="21" t="s">
        <v>6103</v>
      </c>
      <c r="C483" s="21" t="s">
        <v>2514</v>
      </c>
      <c r="D483" s="21" t="s">
        <v>5397</v>
      </c>
      <c r="E483" s="21" t="s">
        <v>4675</v>
      </c>
      <c r="F483" s="27" t="s">
        <v>79</v>
      </c>
      <c r="G483" s="91">
        <v>63.8</v>
      </c>
      <c r="H483" s="91">
        <v>35.799999999999997</v>
      </c>
      <c r="I483" s="27">
        <v>20</v>
      </c>
      <c r="J483" s="27">
        <v>0.81</v>
      </c>
      <c r="K483" s="27" t="s">
        <v>51</v>
      </c>
      <c r="L483" s="27" t="s">
        <v>388</v>
      </c>
      <c r="M483" s="27" t="s">
        <v>2754</v>
      </c>
      <c r="N483" s="27" t="s">
        <v>2755</v>
      </c>
      <c r="O483" s="27" t="s">
        <v>222</v>
      </c>
      <c r="P483" s="27" t="s">
        <v>2756</v>
      </c>
      <c r="Q483" s="27" t="s">
        <v>320</v>
      </c>
      <c r="R483" s="27"/>
      <c r="S483" s="27" t="s">
        <v>2757</v>
      </c>
      <c r="T483" s="27" t="s">
        <v>2758</v>
      </c>
      <c r="U483" s="27" t="s">
        <v>2759</v>
      </c>
      <c r="V483" s="27"/>
      <c r="W483" s="27"/>
      <c r="X483" s="27"/>
      <c r="Y483" s="27"/>
      <c r="Z483" s="27"/>
      <c r="AA483" s="27"/>
      <c r="AB483" s="27"/>
      <c r="AC483" s="27"/>
      <c r="AD483" s="29"/>
      <c r="AE483" s="29" t="s">
        <v>2760</v>
      </c>
    </row>
    <row r="484" spans="1:31" ht="26.4" x14ac:dyDescent="0.3">
      <c r="A484" s="30" t="s">
        <v>5449</v>
      </c>
      <c r="B484" s="30" t="s">
        <v>4603</v>
      </c>
      <c r="C484" s="30" t="s">
        <v>2514</v>
      </c>
      <c r="D484" s="21" t="s">
        <v>5452</v>
      </c>
      <c r="E484" s="21" t="s">
        <v>5451</v>
      </c>
      <c r="F484" s="27" t="s">
        <v>284</v>
      </c>
      <c r="G484" s="100">
        <v>58.51</v>
      </c>
      <c r="H484" s="100">
        <v>58.71</v>
      </c>
      <c r="I484" s="31" t="s">
        <v>5450</v>
      </c>
      <c r="J484" s="31">
        <v>0.24</v>
      </c>
      <c r="K484" s="31" t="s">
        <v>745</v>
      </c>
      <c r="L484" s="27" t="s">
        <v>95</v>
      </c>
      <c r="M484" s="31" t="s">
        <v>2762</v>
      </c>
      <c r="N484" s="27" t="s">
        <v>5462</v>
      </c>
      <c r="O484" s="27"/>
      <c r="P484" s="27"/>
      <c r="Q484" s="27"/>
      <c r="R484" s="27"/>
      <c r="S484" s="27"/>
      <c r="T484" s="27"/>
      <c r="U484" s="27"/>
      <c r="V484" s="27"/>
      <c r="W484" s="27" t="s">
        <v>2764</v>
      </c>
      <c r="X484" s="27" t="s">
        <v>763</v>
      </c>
      <c r="Y484" s="27" t="s">
        <v>2765</v>
      </c>
      <c r="Z484" s="27" t="s">
        <v>73</v>
      </c>
      <c r="AA484" s="27" t="s">
        <v>74</v>
      </c>
      <c r="AB484" s="27"/>
      <c r="AC484" s="27"/>
      <c r="AD484" s="29"/>
      <c r="AE484" s="29" t="s">
        <v>2766</v>
      </c>
    </row>
    <row r="485" spans="1:31" x14ac:dyDescent="0.25">
      <c r="A485" s="30" t="s">
        <v>2767</v>
      </c>
      <c r="B485" s="30" t="s">
        <v>4603</v>
      </c>
      <c r="C485" s="30" t="s">
        <v>2514</v>
      </c>
      <c r="D485" s="95" t="s">
        <v>5446</v>
      </c>
      <c r="E485" s="95" t="s">
        <v>5447</v>
      </c>
      <c r="F485" s="102" t="s">
        <v>5448</v>
      </c>
      <c r="G485" s="100">
        <v>52.35</v>
      </c>
      <c r="H485" s="100">
        <v>87.41</v>
      </c>
      <c r="I485" s="31">
        <v>36</v>
      </c>
      <c r="J485" s="31"/>
      <c r="K485" s="31"/>
      <c r="L485" s="31"/>
      <c r="M485" s="31"/>
      <c r="N485" s="27" t="s">
        <v>1575</v>
      </c>
      <c r="O485" s="27" t="s">
        <v>935</v>
      </c>
      <c r="P485" s="27"/>
      <c r="Q485" s="27"/>
      <c r="R485" s="27"/>
      <c r="S485" s="27"/>
      <c r="T485" s="27"/>
      <c r="U485" s="27"/>
      <c r="V485" s="27"/>
      <c r="W485" s="27" t="s">
        <v>70</v>
      </c>
      <c r="X485" s="27" t="s">
        <v>71</v>
      </c>
      <c r="Y485" s="27" t="s">
        <v>72</v>
      </c>
      <c r="Z485" s="27" t="s">
        <v>73</v>
      </c>
      <c r="AA485" s="27" t="s">
        <v>74</v>
      </c>
      <c r="AB485" s="27" t="s">
        <v>480</v>
      </c>
      <c r="AC485" s="27"/>
      <c r="AD485" s="29"/>
      <c r="AE485" s="29" t="s">
        <v>2768</v>
      </c>
    </row>
    <row r="486" spans="1:31" x14ac:dyDescent="0.3">
      <c r="A486" s="30" t="s">
        <v>5344</v>
      </c>
      <c r="B486" s="30" t="s">
        <v>4603</v>
      </c>
      <c r="C486" s="30" t="s">
        <v>2514</v>
      </c>
      <c r="D486" s="30" t="s">
        <v>5339</v>
      </c>
      <c r="E486" s="30"/>
      <c r="F486" s="27" t="s">
        <v>38</v>
      </c>
      <c r="G486" s="100">
        <v>52.1</v>
      </c>
      <c r="H486" s="100">
        <v>89.1</v>
      </c>
      <c r="I486" s="31"/>
      <c r="J486" s="31"/>
      <c r="K486" s="31"/>
      <c r="L486" s="31"/>
      <c r="M486" s="31"/>
      <c r="N486" s="27" t="s">
        <v>1575</v>
      </c>
      <c r="O486" s="27" t="s">
        <v>2526</v>
      </c>
      <c r="P486" s="27"/>
      <c r="Q486" s="27" t="s">
        <v>45</v>
      </c>
      <c r="R486" s="27"/>
      <c r="S486" s="27"/>
      <c r="T486" s="27"/>
      <c r="U486" s="27"/>
      <c r="V486" s="27"/>
      <c r="W486" s="27"/>
      <c r="X486" s="27"/>
      <c r="Y486" s="27"/>
      <c r="Z486" s="27"/>
      <c r="AA486" s="27"/>
      <c r="AB486" s="27"/>
      <c r="AC486" s="27"/>
      <c r="AD486" s="29"/>
      <c r="AE486" s="29" t="s">
        <v>2527</v>
      </c>
    </row>
    <row r="487" spans="1:31" x14ac:dyDescent="0.3">
      <c r="A487" s="21" t="s">
        <v>2770</v>
      </c>
      <c r="B487" s="21" t="s">
        <v>4603</v>
      </c>
      <c r="C487" s="21" t="s">
        <v>2514</v>
      </c>
      <c r="D487" s="21" t="s">
        <v>5285</v>
      </c>
      <c r="E487" s="21" t="s">
        <v>5073</v>
      </c>
      <c r="F487" s="27" t="s">
        <v>284</v>
      </c>
      <c r="G487" s="91">
        <v>50.05</v>
      </c>
      <c r="H487" s="91">
        <v>40.700000000000003</v>
      </c>
      <c r="I487" s="27"/>
      <c r="J487" s="27" t="s">
        <v>5299</v>
      </c>
      <c r="K487" s="27"/>
      <c r="L487" s="27"/>
      <c r="M487" s="27"/>
      <c r="N487" s="27" t="s">
        <v>5300</v>
      </c>
      <c r="O487" s="27" t="s">
        <v>2854</v>
      </c>
      <c r="P487" s="27"/>
      <c r="Q487" s="27"/>
      <c r="R487" s="27"/>
      <c r="S487" s="27"/>
      <c r="T487" s="27"/>
      <c r="U487" s="27"/>
      <c r="V487" s="27"/>
      <c r="W487" s="27" t="s">
        <v>2770</v>
      </c>
      <c r="X487" s="27" t="s">
        <v>71</v>
      </c>
      <c r="Y487" s="27" t="s">
        <v>72</v>
      </c>
      <c r="Z487" s="27" t="s">
        <v>73</v>
      </c>
      <c r="AA487" s="27" t="s">
        <v>74</v>
      </c>
      <c r="AB487" s="27" t="s">
        <v>758</v>
      </c>
      <c r="AC487" s="27"/>
      <c r="AD487" s="29" t="s">
        <v>5301</v>
      </c>
      <c r="AE487" s="29" t="s">
        <v>2515</v>
      </c>
    </row>
    <row r="488" spans="1:31" ht="13.2" customHeight="1" x14ac:dyDescent="0.3">
      <c r="A488" s="21" t="s">
        <v>2771</v>
      </c>
      <c r="B488" s="21" t="s">
        <v>4603</v>
      </c>
      <c r="C488" s="21" t="s">
        <v>2514</v>
      </c>
      <c r="D488" s="21" t="s">
        <v>5285</v>
      </c>
      <c r="E488" s="21" t="s">
        <v>5073</v>
      </c>
      <c r="F488" s="27" t="s">
        <v>284</v>
      </c>
      <c r="G488" s="91">
        <v>50.9</v>
      </c>
      <c r="H488" s="91">
        <v>40.049999999999997</v>
      </c>
      <c r="I488" s="27"/>
      <c r="J488" s="27"/>
      <c r="K488" s="27"/>
      <c r="L488" s="27"/>
      <c r="M488" s="27"/>
      <c r="N488" s="27"/>
      <c r="O488" s="27"/>
      <c r="P488" s="27"/>
      <c r="Q488" s="27"/>
      <c r="R488" s="27"/>
      <c r="S488" s="27"/>
      <c r="T488" s="27"/>
      <c r="U488" s="27"/>
      <c r="V488" s="27"/>
      <c r="W488" s="27"/>
      <c r="X488" s="27"/>
      <c r="Y488" s="27"/>
      <c r="Z488" s="27"/>
      <c r="AA488" s="27"/>
      <c r="AB488" s="27"/>
      <c r="AC488" s="27"/>
      <c r="AD488" s="29"/>
      <c r="AE488" s="29" t="s">
        <v>2515</v>
      </c>
    </row>
    <row r="489" spans="1:31" x14ac:dyDescent="0.3">
      <c r="A489" s="30" t="s">
        <v>2772</v>
      </c>
      <c r="B489" s="30" t="s">
        <v>4603</v>
      </c>
      <c r="C489" s="30" t="s">
        <v>2514</v>
      </c>
      <c r="D489" s="30" t="s">
        <v>2607</v>
      </c>
      <c r="E489" s="21" t="s">
        <v>2573</v>
      </c>
      <c r="F489" s="27" t="s">
        <v>284</v>
      </c>
      <c r="G489" s="100">
        <v>55.5</v>
      </c>
      <c r="H489" s="100">
        <v>95.5</v>
      </c>
      <c r="I489" s="31"/>
      <c r="J489" s="31"/>
      <c r="K489" s="31"/>
      <c r="L489" s="31" t="s">
        <v>40</v>
      </c>
      <c r="M489" s="31" t="s">
        <v>5310</v>
      </c>
      <c r="N489" s="27" t="s">
        <v>5307</v>
      </c>
      <c r="O489" s="27" t="s">
        <v>2872</v>
      </c>
      <c r="P489" s="27"/>
      <c r="Q489" s="27" t="s">
        <v>890</v>
      </c>
      <c r="R489" s="27"/>
      <c r="S489" s="27"/>
      <c r="T489" s="27"/>
      <c r="U489" s="27"/>
      <c r="V489" s="27"/>
      <c r="W489" s="27" t="s">
        <v>70</v>
      </c>
      <c r="X489" s="27" t="s">
        <v>144</v>
      </c>
      <c r="Y489" s="27" t="s">
        <v>72</v>
      </c>
      <c r="Z489" s="27" t="s">
        <v>73</v>
      </c>
      <c r="AA489" s="27" t="s">
        <v>74</v>
      </c>
      <c r="AB489" s="27"/>
      <c r="AC489" s="27"/>
      <c r="AD489" s="29"/>
      <c r="AE489" s="29" t="s">
        <v>2608</v>
      </c>
    </row>
    <row r="490" spans="1:31" ht="13.2" customHeight="1" x14ac:dyDescent="0.25">
      <c r="A490" s="30" t="s">
        <v>2773</v>
      </c>
      <c r="B490" s="30" t="s">
        <v>4603</v>
      </c>
      <c r="C490" s="30" t="s">
        <v>2514</v>
      </c>
      <c r="D490" s="95" t="s">
        <v>5446</v>
      </c>
      <c r="E490" s="95" t="s">
        <v>5447</v>
      </c>
      <c r="F490" s="102" t="s">
        <v>5448</v>
      </c>
      <c r="G490" s="100">
        <v>52.4</v>
      </c>
      <c r="H490" s="100">
        <v>87.38</v>
      </c>
      <c r="I490" s="31"/>
      <c r="J490" s="31"/>
      <c r="K490" s="31"/>
      <c r="L490" s="31"/>
      <c r="M490" s="31"/>
      <c r="N490" s="27" t="s">
        <v>103</v>
      </c>
      <c r="O490" s="27" t="s">
        <v>935</v>
      </c>
      <c r="P490" s="27"/>
      <c r="Q490" s="27"/>
      <c r="R490" s="27"/>
      <c r="S490" s="27"/>
      <c r="T490" s="27"/>
      <c r="U490" s="27"/>
      <c r="V490" s="27"/>
      <c r="W490" s="27" t="s">
        <v>70</v>
      </c>
      <c r="X490" s="27" t="s">
        <v>144</v>
      </c>
      <c r="Y490" s="27" t="s">
        <v>72</v>
      </c>
      <c r="Z490" s="27" t="s">
        <v>73</v>
      </c>
      <c r="AA490" s="27" t="s">
        <v>74</v>
      </c>
      <c r="AB490" s="27" t="s">
        <v>103</v>
      </c>
      <c r="AC490" s="27"/>
      <c r="AD490" s="29" t="s">
        <v>2774</v>
      </c>
      <c r="AE490" s="29" t="s">
        <v>2768</v>
      </c>
    </row>
    <row r="491" spans="1:31" x14ac:dyDescent="0.3">
      <c r="A491" s="21" t="s">
        <v>2775</v>
      </c>
      <c r="B491" s="21" t="s">
        <v>4603</v>
      </c>
      <c r="C491" s="21" t="s">
        <v>2514</v>
      </c>
      <c r="D491" s="21" t="s">
        <v>5285</v>
      </c>
      <c r="E491" s="21" t="s">
        <v>5073</v>
      </c>
      <c r="F491" s="27" t="s">
        <v>284</v>
      </c>
      <c r="G491" s="91">
        <v>50.08</v>
      </c>
      <c r="H491" s="91">
        <v>40.65</v>
      </c>
      <c r="I491" s="27"/>
      <c r="J491" s="27"/>
      <c r="K491" s="27"/>
      <c r="L491" s="27"/>
      <c r="M491" s="27"/>
      <c r="N491" s="27"/>
      <c r="O491" s="27"/>
      <c r="P491" s="27"/>
      <c r="Q491" s="27"/>
      <c r="R491" s="27"/>
      <c r="S491" s="27"/>
      <c r="T491" s="27"/>
      <c r="U491" s="27"/>
      <c r="V491" s="27"/>
      <c r="W491" s="27"/>
      <c r="X491" s="27"/>
      <c r="Y491" s="27"/>
      <c r="Z491" s="27"/>
      <c r="AA491" s="27"/>
      <c r="AB491" s="27"/>
      <c r="AC491" s="27"/>
      <c r="AD491" s="29"/>
      <c r="AE491" s="29" t="s">
        <v>2515</v>
      </c>
    </row>
    <row r="492" spans="1:31" x14ac:dyDescent="0.3">
      <c r="A492" s="30" t="s">
        <v>2777</v>
      </c>
      <c r="B492" s="30" t="s">
        <v>4603</v>
      </c>
      <c r="C492" s="30" t="s">
        <v>2514</v>
      </c>
      <c r="D492" s="30" t="s">
        <v>2607</v>
      </c>
      <c r="E492" s="21" t="s">
        <v>2573</v>
      </c>
      <c r="F492" s="27" t="s">
        <v>284</v>
      </c>
      <c r="G492" s="100">
        <v>55.1</v>
      </c>
      <c r="H492" s="100">
        <v>97</v>
      </c>
      <c r="I492" s="31">
        <v>1.5</v>
      </c>
      <c r="J492" s="31"/>
      <c r="K492" s="31" t="s">
        <v>80</v>
      </c>
      <c r="L492" s="27" t="s">
        <v>95</v>
      </c>
      <c r="M492" s="31" t="s">
        <v>5311</v>
      </c>
      <c r="N492" s="27" t="s">
        <v>5308</v>
      </c>
      <c r="O492" s="27" t="s">
        <v>2872</v>
      </c>
      <c r="P492" s="27"/>
      <c r="Q492" s="27" t="s">
        <v>890</v>
      </c>
      <c r="R492" s="94" t="s">
        <v>5312</v>
      </c>
      <c r="S492" s="27" t="s">
        <v>2860</v>
      </c>
      <c r="T492" s="27"/>
      <c r="U492" s="27"/>
      <c r="V492" s="27"/>
      <c r="W492" s="27" t="s">
        <v>70</v>
      </c>
      <c r="X492" s="27" t="s">
        <v>144</v>
      </c>
      <c r="Y492" s="27" t="s">
        <v>72</v>
      </c>
      <c r="Z492" s="27" t="s">
        <v>73</v>
      </c>
      <c r="AA492" s="27" t="s">
        <v>74</v>
      </c>
      <c r="AB492" s="27" t="s">
        <v>5315</v>
      </c>
      <c r="AC492" s="27"/>
      <c r="AD492" s="29"/>
      <c r="AE492" s="29" t="s">
        <v>2608</v>
      </c>
    </row>
    <row r="493" spans="1:31" x14ac:dyDescent="0.3">
      <c r="A493" s="30" t="s">
        <v>5313</v>
      </c>
      <c r="B493" s="30" t="s">
        <v>4603</v>
      </c>
      <c r="C493" s="30" t="s">
        <v>2514</v>
      </c>
      <c r="D493" s="30" t="s">
        <v>2607</v>
      </c>
      <c r="E493" s="21" t="s">
        <v>2573</v>
      </c>
      <c r="F493" s="27" t="s">
        <v>284</v>
      </c>
      <c r="G493" s="100">
        <v>55.05</v>
      </c>
      <c r="H493" s="100">
        <v>97.2</v>
      </c>
      <c r="I493" s="31"/>
      <c r="J493" s="31"/>
      <c r="K493" s="31" t="s">
        <v>80</v>
      </c>
      <c r="L493" s="31" t="s">
        <v>40</v>
      </c>
      <c r="M493" s="31" t="s">
        <v>5310</v>
      </c>
      <c r="N493" s="27" t="s">
        <v>5314</v>
      </c>
      <c r="O493" s="27" t="s">
        <v>84</v>
      </c>
      <c r="P493" s="27"/>
      <c r="Q493" s="27" t="s">
        <v>890</v>
      </c>
      <c r="R493" s="27"/>
      <c r="S493" s="27"/>
      <c r="T493" s="27"/>
      <c r="U493" s="27"/>
      <c r="V493" s="27"/>
      <c r="W493" s="27" t="s">
        <v>70</v>
      </c>
      <c r="X493" s="27" t="s">
        <v>144</v>
      </c>
      <c r="Y493" s="27" t="s">
        <v>72</v>
      </c>
      <c r="Z493" s="27" t="s">
        <v>73</v>
      </c>
      <c r="AA493" s="27" t="s">
        <v>74</v>
      </c>
      <c r="AB493" s="27" t="s">
        <v>480</v>
      </c>
      <c r="AC493" s="27"/>
      <c r="AD493" s="29"/>
      <c r="AE493" s="29" t="s">
        <v>5317</v>
      </c>
    </row>
    <row r="494" spans="1:31" ht="12" customHeight="1" x14ac:dyDescent="0.3">
      <c r="A494" s="21" t="s">
        <v>2778</v>
      </c>
      <c r="B494" s="21" t="s">
        <v>4603</v>
      </c>
      <c r="C494" s="21" t="s">
        <v>2514</v>
      </c>
      <c r="D494" s="30" t="s">
        <v>5459</v>
      </c>
      <c r="E494" s="21" t="s">
        <v>4675</v>
      </c>
      <c r="F494" s="27" t="s">
        <v>79</v>
      </c>
      <c r="G494" s="105">
        <v>66.87</v>
      </c>
      <c r="H494" s="105">
        <v>32.46</v>
      </c>
      <c r="I494" s="27">
        <v>10</v>
      </c>
      <c r="J494" s="27">
        <v>0.1</v>
      </c>
      <c r="K494" s="27" t="s">
        <v>51</v>
      </c>
      <c r="L494" s="27" t="s">
        <v>95</v>
      </c>
      <c r="M494" s="27" t="s">
        <v>5405</v>
      </c>
      <c r="N494" s="27" t="s">
        <v>2779</v>
      </c>
      <c r="O494" s="27" t="s">
        <v>2780</v>
      </c>
      <c r="P494" s="27"/>
      <c r="Q494" s="27"/>
      <c r="R494" s="27"/>
      <c r="S494" s="27"/>
      <c r="T494" s="27"/>
      <c r="U494" s="27"/>
      <c r="V494" s="27"/>
      <c r="W494" s="27"/>
      <c r="X494" s="27"/>
      <c r="Y494" s="27"/>
      <c r="Z494" s="27"/>
      <c r="AA494" s="27"/>
      <c r="AB494" s="27"/>
      <c r="AC494" s="27"/>
      <c r="AD494" s="29"/>
      <c r="AE494" s="29" t="s">
        <v>5409</v>
      </c>
    </row>
    <row r="495" spans="1:31" x14ac:dyDescent="0.3">
      <c r="A495" s="21" t="s">
        <v>2781</v>
      </c>
      <c r="B495" s="21" t="s">
        <v>4603</v>
      </c>
      <c r="C495" s="21" t="s">
        <v>2514</v>
      </c>
      <c r="D495" s="21" t="s">
        <v>5285</v>
      </c>
      <c r="E495" s="21" t="s">
        <v>5073</v>
      </c>
      <c r="F495" s="27" t="s">
        <v>284</v>
      </c>
      <c r="G495" s="91">
        <v>51.23</v>
      </c>
      <c r="H495" s="91">
        <v>41.02</v>
      </c>
      <c r="I495" s="27"/>
      <c r="J495" s="27"/>
      <c r="K495" s="27"/>
      <c r="L495" s="27"/>
      <c r="M495" s="27"/>
      <c r="N495" s="27"/>
      <c r="O495" s="27"/>
      <c r="P495" s="27"/>
      <c r="Q495" s="27"/>
      <c r="R495" s="27"/>
      <c r="S495" s="27"/>
      <c r="T495" s="27"/>
      <c r="U495" s="27"/>
      <c r="V495" s="27"/>
      <c r="W495" s="27"/>
      <c r="X495" s="27"/>
      <c r="Y495" s="27"/>
      <c r="Z495" s="27"/>
      <c r="AA495" s="27"/>
      <c r="AB495" s="27"/>
      <c r="AC495" s="27"/>
      <c r="AD495" s="29"/>
      <c r="AE495" s="29" t="s">
        <v>2515</v>
      </c>
    </row>
    <row r="496" spans="1:31" x14ac:dyDescent="0.3">
      <c r="A496" s="21" t="s">
        <v>2782</v>
      </c>
      <c r="B496" s="21" t="s">
        <v>4603</v>
      </c>
      <c r="C496" s="21" t="s">
        <v>2514</v>
      </c>
      <c r="D496" s="21" t="s">
        <v>5435</v>
      </c>
      <c r="E496" s="21" t="s">
        <v>1736</v>
      </c>
      <c r="F496" s="27" t="s">
        <v>79</v>
      </c>
      <c r="G496" s="91">
        <v>65.8</v>
      </c>
      <c r="H496" s="91">
        <v>31.55</v>
      </c>
      <c r="I496" s="27" t="s">
        <v>5436</v>
      </c>
      <c r="J496" s="27"/>
      <c r="K496" s="27" t="s">
        <v>285</v>
      </c>
      <c r="L496" s="27" t="s">
        <v>372</v>
      </c>
      <c r="M496" s="27" t="s">
        <v>2783</v>
      </c>
      <c r="N496" s="27"/>
      <c r="O496" s="27" t="s">
        <v>222</v>
      </c>
      <c r="P496" s="27"/>
      <c r="Q496" s="27"/>
      <c r="R496" s="27"/>
      <c r="S496" s="27"/>
      <c r="T496" s="27"/>
      <c r="U496" s="27"/>
      <c r="V496" s="27"/>
      <c r="W496" s="27"/>
      <c r="X496" s="27"/>
      <c r="Y496" s="27"/>
      <c r="Z496" s="27"/>
      <c r="AA496" s="27"/>
      <c r="AB496" s="27"/>
      <c r="AC496" s="27"/>
      <c r="AD496" s="29"/>
      <c r="AE496" s="29" t="s">
        <v>2784</v>
      </c>
    </row>
    <row r="497" spans="1:31" x14ac:dyDescent="0.25">
      <c r="A497" s="21" t="s">
        <v>2785</v>
      </c>
      <c r="B497" s="21" t="s">
        <v>1594</v>
      </c>
      <c r="C497" s="21" t="s">
        <v>2514</v>
      </c>
      <c r="D497" s="106" t="s">
        <v>5259</v>
      </c>
      <c r="E497" s="106" t="s">
        <v>5264</v>
      </c>
      <c r="F497" s="27" t="s">
        <v>38</v>
      </c>
      <c r="G497" s="91">
        <v>56</v>
      </c>
      <c r="H497" s="91">
        <v>60.2</v>
      </c>
      <c r="I497" s="27">
        <v>50</v>
      </c>
      <c r="J497" s="27"/>
      <c r="K497" s="27" t="s">
        <v>51</v>
      </c>
      <c r="L497" s="35" t="s">
        <v>40</v>
      </c>
      <c r="M497" s="27" t="s">
        <v>5265</v>
      </c>
      <c r="N497" s="27" t="s">
        <v>2571</v>
      </c>
      <c r="O497" s="27" t="s">
        <v>63</v>
      </c>
      <c r="P497" s="27"/>
      <c r="Q497" s="27" t="s">
        <v>890</v>
      </c>
      <c r="R497" s="27"/>
      <c r="S497" s="27" t="s">
        <v>2786</v>
      </c>
      <c r="T497" s="27"/>
      <c r="U497" s="27"/>
      <c r="V497" s="27"/>
      <c r="W497" s="27" t="s">
        <v>70</v>
      </c>
      <c r="X497" s="27" t="s">
        <v>144</v>
      </c>
      <c r="Y497" s="27" t="s">
        <v>2596</v>
      </c>
      <c r="Z497" s="27" t="s">
        <v>310</v>
      </c>
      <c r="AA497" s="27" t="s">
        <v>74</v>
      </c>
      <c r="AB497" s="27" t="s">
        <v>2597</v>
      </c>
      <c r="AC497" s="27"/>
      <c r="AD497" s="29"/>
      <c r="AE497" s="29" t="s">
        <v>2787</v>
      </c>
    </row>
    <row r="498" spans="1:31" ht="13.2" customHeight="1" x14ac:dyDescent="0.3">
      <c r="A498" s="30" t="s">
        <v>2788</v>
      </c>
      <c r="B498" s="30" t="s">
        <v>4603</v>
      </c>
      <c r="C498" s="30" t="s">
        <v>2514</v>
      </c>
      <c r="D498" s="29" t="s">
        <v>5337</v>
      </c>
      <c r="E498" s="29"/>
      <c r="F498" s="27" t="s">
        <v>38</v>
      </c>
      <c r="G498" s="100">
        <v>54.39</v>
      </c>
      <c r="H498" s="100">
        <v>127.14</v>
      </c>
      <c r="I498" s="31"/>
      <c r="J498" s="31"/>
      <c r="K498" s="31"/>
      <c r="L498" s="27" t="s">
        <v>95</v>
      </c>
      <c r="M498" s="31" t="s">
        <v>2789</v>
      </c>
      <c r="N498" s="27" t="s">
        <v>242</v>
      </c>
      <c r="O498" s="27"/>
      <c r="P498" s="27"/>
      <c r="Q498" s="27"/>
      <c r="R498" s="27"/>
      <c r="S498" s="27"/>
      <c r="T498" s="27"/>
      <c r="U498" s="27"/>
      <c r="V498" s="27"/>
      <c r="W498" s="27"/>
      <c r="X498" s="27"/>
      <c r="Y498" s="27"/>
      <c r="Z498" s="27"/>
      <c r="AA498" s="27"/>
      <c r="AB498" s="27"/>
      <c r="AC498" s="27"/>
      <c r="AD498" s="29"/>
      <c r="AE498" s="29" t="s">
        <v>2697</v>
      </c>
    </row>
    <row r="499" spans="1:31" ht="12" customHeight="1" x14ac:dyDescent="0.3">
      <c r="A499" s="30" t="s">
        <v>2790</v>
      </c>
      <c r="B499" s="30" t="s">
        <v>4603</v>
      </c>
      <c r="C499" s="30" t="s">
        <v>2514</v>
      </c>
      <c r="D499" s="29" t="s">
        <v>5337</v>
      </c>
      <c r="E499" s="29"/>
      <c r="F499" s="27" t="s">
        <v>38</v>
      </c>
      <c r="G499" s="100">
        <v>52.01</v>
      </c>
      <c r="H499" s="100">
        <v>129.19999999999999</v>
      </c>
      <c r="I499" s="31">
        <v>350</v>
      </c>
      <c r="J499" s="31"/>
      <c r="K499" s="31"/>
      <c r="L499" s="31"/>
      <c r="M499" s="31"/>
      <c r="N499" s="27" t="s">
        <v>2763</v>
      </c>
      <c r="O499" s="27"/>
      <c r="P499" s="27"/>
      <c r="Q499" s="27"/>
      <c r="R499" s="27"/>
      <c r="S499" s="27"/>
      <c r="T499" s="27"/>
      <c r="U499" s="27"/>
      <c r="V499" s="27"/>
      <c r="W499" s="27"/>
      <c r="X499" s="27"/>
      <c r="Y499" s="27"/>
      <c r="Z499" s="27"/>
      <c r="AA499" s="27"/>
      <c r="AB499" s="27"/>
      <c r="AC499" s="27"/>
      <c r="AD499" s="29"/>
      <c r="AE499" s="29" t="s">
        <v>2528</v>
      </c>
    </row>
    <row r="500" spans="1:31" ht="13.2" customHeight="1" x14ac:dyDescent="0.3">
      <c r="A500" s="21" t="s">
        <v>2791</v>
      </c>
      <c r="B500" s="21" t="s">
        <v>4603</v>
      </c>
      <c r="C500" s="21" t="s">
        <v>2514</v>
      </c>
      <c r="D500" s="21" t="s">
        <v>5285</v>
      </c>
      <c r="E500" s="21" t="s">
        <v>5073</v>
      </c>
      <c r="F500" s="27" t="s">
        <v>284</v>
      </c>
      <c r="G500" s="91">
        <v>51.1</v>
      </c>
      <c r="H500" s="91">
        <v>41.9</v>
      </c>
      <c r="I500" s="27"/>
      <c r="J500" s="27"/>
      <c r="K500" s="27"/>
      <c r="L500" s="27"/>
      <c r="M500" s="27"/>
      <c r="N500" s="27"/>
      <c r="O500" s="27"/>
      <c r="P500" s="27"/>
      <c r="Q500" s="27"/>
      <c r="R500" s="27"/>
      <c r="S500" s="27"/>
      <c r="T500" s="27"/>
      <c r="U500" s="27"/>
      <c r="V500" s="27"/>
      <c r="W500" s="27"/>
      <c r="X500" s="27"/>
      <c r="Y500" s="27"/>
      <c r="Z500" s="27"/>
      <c r="AA500" s="27"/>
      <c r="AB500" s="27"/>
      <c r="AC500" s="27"/>
      <c r="AD500" s="29"/>
      <c r="AE500" s="29" t="s">
        <v>2515</v>
      </c>
    </row>
    <row r="501" spans="1:31" ht="13.2" customHeight="1" x14ac:dyDescent="0.25">
      <c r="A501" s="107" t="s">
        <v>5454</v>
      </c>
      <c r="B501" s="30" t="s">
        <v>4603</v>
      </c>
      <c r="C501" s="30" t="s">
        <v>2514</v>
      </c>
      <c r="D501" s="29" t="s">
        <v>5335</v>
      </c>
      <c r="E501" s="20"/>
      <c r="F501" s="31" t="s">
        <v>38</v>
      </c>
      <c r="G501" s="100">
        <v>54.8</v>
      </c>
      <c r="H501" s="100">
        <v>124.8</v>
      </c>
      <c r="I501" s="31"/>
      <c r="J501" s="31"/>
      <c r="K501" s="31" t="s">
        <v>94</v>
      </c>
      <c r="L501" s="31" t="s">
        <v>95</v>
      </c>
      <c r="M501" s="31" t="s">
        <v>2793</v>
      </c>
      <c r="N501" s="27" t="s">
        <v>2744</v>
      </c>
      <c r="O501" s="27"/>
      <c r="P501" s="27"/>
      <c r="Q501" s="27"/>
      <c r="R501" s="27"/>
      <c r="S501" s="27"/>
      <c r="T501" s="27"/>
      <c r="U501" s="27"/>
      <c r="V501" s="27"/>
      <c r="W501" s="27"/>
      <c r="X501" s="27"/>
      <c r="Y501" s="27"/>
      <c r="Z501" s="27"/>
      <c r="AA501" s="27"/>
      <c r="AB501" s="27"/>
      <c r="AC501" s="27"/>
      <c r="AD501" s="29"/>
      <c r="AE501" s="29" t="s">
        <v>2794</v>
      </c>
    </row>
    <row r="502" spans="1:31" ht="12.75" customHeight="1" x14ac:dyDescent="0.3">
      <c r="A502" s="21" t="s">
        <v>5411</v>
      </c>
      <c r="B502" s="21" t="s">
        <v>4603</v>
      </c>
      <c r="C502" s="21" t="s">
        <v>2514</v>
      </c>
      <c r="D502" s="21" t="s">
        <v>5410</v>
      </c>
      <c r="E502" s="21"/>
      <c r="F502" s="27" t="s">
        <v>1693</v>
      </c>
      <c r="G502" s="91">
        <v>68.33</v>
      </c>
      <c r="H502" s="91">
        <v>77.680000000000007</v>
      </c>
      <c r="I502" s="27">
        <v>2000</v>
      </c>
      <c r="J502" s="27">
        <v>9</v>
      </c>
      <c r="K502" s="27" t="s">
        <v>3452</v>
      </c>
      <c r="L502" s="27" t="s">
        <v>388</v>
      </c>
      <c r="M502" s="27" t="s">
        <v>2795</v>
      </c>
      <c r="N502" s="27" t="s">
        <v>2796</v>
      </c>
      <c r="O502" s="27" t="s">
        <v>1936</v>
      </c>
      <c r="P502" s="27"/>
      <c r="Q502" s="27"/>
      <c r="R502" s="27"/>
      <c r="S502" s="27"/>
      <c r="T502" s="27"/>
      <c r="U502" s="27"/>
      <c r="V502" s="27"/>
      <c r="W502" s="27"/>
      <c r="X502" s="27"/>
      <c r="Y502" s="27"/>
      <c r="Z502" s="27"/>
      <c r="AA502" s="27"/>
      <c r="AB502" s="27"/>
      <c r="AC502" s="27"/>
      <c r="AD502" s="29"/>
      <c r="AE502" s="29" t="s">
        <v>5412</v>
      </c>
    </row>
    <row r="503" spans="1:31" ht="13.2" customHeight="1" x14ac:dyDescent="0.3">
      <c r="A503" s="21" t="s">
        <v>5416</v>
      </c>
      <c r="B503" s="21" t="s">
        <v>4603</v>
      </c>
      <c r="C503" s="21" t="s">
        <v>2514</v>
      </c>
      <c r="D503" s="21" t="s">
        <v>1785</v>
      </c>
      <c r="E503" s="21" t="s">
        <v>1736</v>
      </c>
      <c r="F503" s="27" t="s">
        <v>79</v>
      </c>
      <c r="G503" s="91">
        <v>67.52</v>
      </c>
      <c r="H503" s="91">
        <v>32.47</v>
      </c>
      <c r="I503" s="27" t="s">
        <v>5417</v>
      </c>
      <c r="J503" s="27" t="s">
        <v>5415</v>
      </c>
      <c r="K503" s="27" t="s">
        <v>94</v>
      </c>
      <c r="L503" s="27" t="s">
        <v>95</v>
      </c>
      <c r="M503" s="27" t="s">
        <v>5414</v>
      </c>
      <c r="N503" s="27" t="s">
        <v>2797</v>
      </c>
      <c r="O503" s="27" t="s">
        <v>84</v>
      </c>
      <c r="P503" s="27"/>
      <c r="Q503" s="27" t="s">
        <v>189</v>
      </c>
      <c r="R503" s="27" t="s">
        <v>2710</v>
      </c>
      <c r="S503" s="27"/>
      <c r="T503" s="27"/>
      <c r="U503" s="27"/>
      <c r="V503" s="27"/>
      <c r="W503" s="27"/>
      <c r="X503" s="27"/>
      <c r="Y503" s="27"/>
      <c r="Z503" s="27"/>
      <c r="AA503" s="27"/>
      <c r="AB503" s="27"/>
      <c r="AC503" s="27"/>
      <c r="AD503" s="29"/>
      <c r="AE503" s="29" t="s">
        <v>6061</v>
      </c>
    </row>
    <row r="504" spans="1:31" ht="13.2" customHeight="1" x14ac:dyDescent="0.25">
      <c r="A504" s="20" t="s">
        <v>2798</v>
      </c>
      <c r="B504" s="20" t="s">
        <v>4603</v>
      </c>
      <c r="C504" s="20" t="s">
        <v>2514</v>
      </c>
      <c r="D504" s="106" t="s">
        <v>5259</v>
      </c>
      <c r="E504" s="106" t="s">
        <v>5264</v>
      </c>
      <c r="F504" s="27" t="s">
        <v>284</v>
      </c>
      <c r="G504" s="91">
        <v>58</v>
      </c>
      <c r="H504" s="91">
        <v>59.28</v>
      </c>
      <c r="I504" s="27">
        <v>135</v>
      </c>
      <c r="J504" s="27" t="s">
        <v>2799</v>
      </c>
      <c r="K504" s="27" t="s">
        <v>817</v>
      </c>
      <c r="L504" s="27" t="s">
        <v>95</v>
      </c>
      <c r="M504" s="27" t="s">
        <v>2800</v>
      </c>
      <c r="N504" s="27" t="s">
        <v>2801</v>
      </c>
      <c r="O504" s="27" t="s">
        <v>287</v>
      </c>
      <c r="P504" s="27"/>
      <c r="Q504" s="27" t="s">
        <v>345</v>
      </c>
      <c r="R504" s="27"/>
      <c r="S504" s="27"/>
      <c r="T504" s="27"/>
      <c r="U504" s="27"/>
      <c r="V504" s="27" t="s">
        <v>2802</v>
      </c>
      <c r="W504" s="27" t="s">
        <v>2803</v>
      </c>
      <c r="X504" s="27" t="s">
        <v>144</v>
      </c>
      <c r="Y504" s="27" t="s">
        <v>72</v>
      </c>
      <c r="Z504" s="27" t="s">
        <v>73</v>
      </c>
      <c r="AA504" s="27" t="s">
        <v>74</v>
      </c>
      <c r="AB504" s="27" t="s">
        <v>242</v>
      </c>
      <c r="AC504" s="27">
        <v>11.3</v>
      </c>
      <c r="AD504" s="29" t="s">
        <v>2804</v>
      </c>
      <c r="AE504" s="29" t="s">
        <v>5440</v>
      </c>
    </row>
    <row r="505" spans="1:31" ht="13.2" customHeight="1" x14ac:dyDescent="0.3">
      <c r="A505" s="21" t="s">
        <v>2805</v>
      </c>
      <c r="B505" s="21" t="s">
        <v>4603</v>
      </c>
      <c r="C505" s="21" t="s">
        <v>2514</v>
      </c>
      <c r="D505" s="21" t="s">
        <v>5285</v>
      </c>
      <c r="E505" s="21" t="s">
        <v>5073</v>
      </c>
      <c r="F505" s="27" t="s">
        <v>284</v>
      </c>
      <c r="G505" s="91">
        <v>51.2</v>
      </c>
      <c r="H505" s="91">
        <v>41</v>
      </c>
      <c r="I505" s="27">
        <v>80</v>
      </c>
      <c r="J505" s="27" t="s">
        <v>5295</v>
      </c>
      <c r="K505" s="27"/>
      <c r="L505" s="27" t="s">
        <v>95</v>
      </c>
      <c r="M505" s="27" t="s">
        <v>5303</v>
      </c>
      <c r="N505" s="27" t="s">
        <v>2806</v>
      </c>
      <c r="O505" s="27" t="s">
        <v>275</v>
      </c>
      <c r="P505" s="27" t="s">
        <v>2807</v>
      </c>
      <c r="Q505" s="27"/>
      <c r="R505" s="27"/>
      <c r="S505" s="27"/>
      <c r="T505" s="27"/>
      <c r="U505" s="27"/>
      <c r="V505" s="27"/>
      <c r="W505" s="27" t="s">
        <v>70</v>
      </c>
      <c r="X505" s="27" t="s">
        <v>144</v>
      </c>
      <c r="Y505" s="27" t="s">
        <v>72</v>
      </c>
      <c r="Z505" s="27" t="s">
        <v>73</v>
      </c>
      <c r="AA505" s="27" t="s">
        <v>74</v>
      </c>
      <c r="AB505" s="27" t="s">
        <v>480</v>
      </c>
      <c r="AC505" s="27"/>
      <c r="AD505" s="29" t="s">
        <v>2808</v>
      </c>
      <c r="AE505" s="29" t="s">
        <v>2515</v>
      </c>
    </row>
    <row r="506" spans="1:31" x14ac:dyDescent="0.3">
      <c r="A506" s="21" t="s">
        <v>2809</v>
      </c>
      <c r="B506" s="21" t="s">
        <v>4603</v>
      </c>
      <c r="C506" s="21" t="s">
        <v>2514</v>
      </c>
      <c r="D506" s="21" t="s">
        <v>5285</v>
      </c>
      <c r="E506" s="21" t="s">
        <v>5073</v>
      </c>
      <c r="F506" s="27" t="s">
        <v>284</v>
      </c>
      <c r="G506" s="91">
        <v>50.06</v>
      </c>
      <c r="H506" s="91">
        <v>40.65</v>
      </c>
      <c r="I506" s="27"/>
      <c r="J506" s="27"/>
      <c r="K506" s="27"/>
      <c r="L506" s="27"/>
      <c r="M506" s="27"/>
      <c r="N506" s="27"/>
      <c r="O506" s="27"/>
      <c r="P506" s="27"/>
      <c r="Q506" s="27"/>
      <c r="R506" s="27"/>
      <c r="S506" s="27"/>
      <c r="T506" s="27"/>
      <c r="U506" s="27"/>
      <c r="V506" s="27"/>
      <c r="W506" s="27"/>
      <c r="X506" s="27"/>
      <c r="Y506" s="27"/>
      <c r="Z506" s="27"/>
      <c r="AA506" s="27"/>
      <c r="AB506" s="27"/>
      <c r="AC506" s="27"/>
      <c r="AD506" s="29"/>
      <c r="AE506" s="29" t="s">
        <v>2515</v>
      </c>
    </row>
    <row r="507" spans="1:31" x14ac:dyDescent="0.3">
      <c r="A507" s="30" t="s">
        <v>2813</v>
      </c>
      <c r="B507" s="30" t="s">
        <v>4603</v>
      </c>
      <c r="C507" s="30" t="s">
        <v>2514</v>
      </c>
      <c r="D507" s="29" t="s">
        <v>5322</v>
      </c>
      <c r="E507" s="29"/>
      <c r="F507" s="27" t="s">
        <v>38</v>
      </c>
      <c r="G507" s="100">
        <v>53.5</v>
      </c>
      <c r="H507" s="100">
        <v>96</v>
      </c>
      <c r="I507" s="31"/>
      <c r="J507" s="31"/>
      <c r="K507" s="31"/>
      <c r="L507" s="27" t="s">
        <v>95</v>
      </c>
      <c r="M507" s="31">
        <v>487</v>
      </c>
      <c r="N507" s="27"/>
      <c r="O507" s="27"/>
      <c r="P507" s="27"/>
      <c r="Q507" s="27"/>
      <c r="R507" s="27"/>
      <c r="S507" s="27"/>
      <c r="T507" s="27"/>
      <c r="U507" s="27"/>
      <c r="V507" s="27"/>
      <c r="W507" s="27" t="s">
        <v>70</v>
      </c>
      <c r="X507" s="27" t="s">
        <v>144</v>
      </c>
      <c r="Y507" s="27"/>
      <c r="Z507" s="27"/>
      <c r="AA507" s="27"/>
      <c r="AB507" s="27"/>
      <c r="AC507" s="27"/>
      <c r="AD507" s="29"/>
      <c r="AE507" s="29" t="s">
        <v>5321</v>
      </c>
    </row>
    <row r="508" spans="1:31" x14ac:dyDescent="0.3">
      <c r="A508" s="30" t="s">
        <v>2815</v>
      </c>
      <c r="B508" s="30" t="s">
        <v>4603</v>
      </c>
      <c r="C508" s="30" t="s">
        <v>2514</v>
      </c>
      <c r="D508" s="30" t="s">
        <v>2607</v>
      </c>
      <c r="E508" s="21" t="s">
        <v>2573</v>
      </c>
      <c r="F508" s="27" t="s">
        <v>284</v>
      </c>
      <c r="G508" s="100">
        <v>55.05</v>
      </c>
      <c r="H508" s="100">
        <v>97.15</v>
      </c>
      <c r="I508" s="31"/>
      <c r="J508" s="31"/>
      <c r="K508" s="31" t="s">
        <v>80</v>
      </c>
      <c r="L508" s="31" t="s">
        <v>40</v>
      </c>
      <c r="M508" s="31" t="s">
        <v>5310</v>
      </c>
      <c r="N508" s="27" t="s">
        <v>5318</v>
      </c>
      <c r="O508" s="27" t="s">
        <v>84</v>
      </c>
      <c r="P508" s="27"/>
      <c r="Q508" s="27" t="s">
        <v>890</v>
      </c>
      <c r="R508" s="27"/>
      <c r="S508" s="27"/>
      <c r="T508" s="27"/>
      <c r="U508" s="27"/>
      <c r="V508" s="27"/>
      <c r="W508" s="27" t="s">
        <v>70</v>
      </c>
      <c r="X508" s="27" t="s">
        <v>144</v>
      </c>
      <c r="Y508" s="27"/>
      <c r="Z508" s="27" t="s">
        <v>73</v>
      </c>
      <c r="AA508" s="27" t="s">
        <v>74</v>
      </c>
      <c r="AB508" s="27"/>
      <c r="AC508" s="27"/>
      <c r="AD508" s="29"/>
      <c r="AE508" s="29" t="s">
        <v>5317</v>
      </c>
    </row>
    <row r="509" spans="1:31" x14ac:dyDescent="0.3">
      <c r="A509" s="21" t="s">
        <v>2816</v>
      </c>
      <c r="B509" s="21" t="s">
        <v>4603</v>
      </c>
      <c r="C509" s="21" t="s">
        <v>2514</v>
      </c>
      <c r="D509" s="21" t="s">
        <v>1785</v>
      </c>
      <c r="E509" s="21" t="s">
        <v>1736</v>
      </c>
      <c r="F509" s="27" t="s">
        <v>79</v>
      </c>
      <c r="G509" s="105">
        <v>67.34</v>
      </c>
      <c r="H509" s="105">
        <v>29.91</v>
      </c>
      <c r="I509" s="27"/>
      <c r="J509" s="27"/>
      <c r="K509" s="27"/>
      <c r="L509" s="27" t="s">
        <v>95</v>
      </c>
      <c r="M509" s="27" t="s">
        <v>2817</v>
      </c>
      <c r="N509" s="27" t="s">
        <v>520</v>
      </c>
      <c r="O509" s="27" t="s">
        <v>478</v>
      </c>
      <c r="P509" s="27"/>
      <c r="Q509" s="27"/>
      <c r="R509" s="27"/>
      <c r="S509" s="27"/>
      <c r="T509" s="27"/>
      <c r="U509" s="27"/>
      <c r="V509" s="27"/>
      <c r="W509" s="27"/>
      <c r="X509" s="27"/>
      <c r="Y509" s="27"/>
      <c r="Z509" s="27"/>
      <c r="AA509" s="27"/>
      <c r="AB509" s="27"/>
      <c r="AC509" s="27"/>
      <c r="AD509" s="29"/>
      <c r="AE509" s="29" t="s">
        <v>5445</v>
      </c>
    </row>
    <row r="510" spans="1:31" x14ac:dyDescent="0.3">
      <c r="A510" s="21" t="s">
        <v>2818</v>
      </c>
      <c r="B510" s="30" t="s">
        <v>4603</v>
      </c>
      <c r="C510" s="21" t="s">
        <v>2819</v>
      </c>
      <c r="D510" s="21" t="s">
        <v>2820</v>
      </c>
      <c r="E510" s="21" t="s">
        <v>2821</v>
      </c>
      <c r="F510" s="27" t="s">
        <v>79</v>
      </c>
      <c r="G510" s="91">
        <v>25.3</v>
      </c>
      <c r="H510" s="91">
        <v>43.9</v>
      </c>
      <c r="I510" s="27">
        <v>42</v>
      </c>
      <c r="J510" s="27">
        <v>6</v>
      </c>
      <c r="K510" s="27" t="s">
        <v>2822</v>
      </c>
      <c r="L510" s="27" t="s">
        <v>40</v>
      </c>
      <c r="M510" s="27" t="s">
        <v>2823</v>
      </c>
      <c r="N510" s="27" t="s">
        <v>2824</v>
      </c>
      <c r="O510" s="27" t="s">
        <v>54</v>
      </c>
      <c r="P510" s="27"/>
      <c r="Q510" s="27" t="s">
        <v>345</v>
      </c>
      <c r="R510" s="27"/>
      <c r="S510" s="27"/>
      <c r="T510" s="27"/>
      <c r="U510" s="27"/>
      <c r="V510" s="27"/>
      <c r="W510" s="27" t="s">
        <v>2825</v>
      </c>
      <c r="X510" s="27" t="s">
        <v>71</v>
      </c>
      <c r="Y510" s="27" t="s">
        <v>2826</v>
      </c>
      <c r="Z510" s="27" t="s">
        <v>102</v>
      </c>
      <c r="AA510" s="27" t="s">
        <v>74</v>
      </c>
      <c r="AB510" s="27" t="s">
        <v>271</v>
      </c>
      <c r="AC510" s="27"/>
      <c r="AD510" s="29" t="s">
        <v>2827</v>
      </c>
      <c r="AE510" s="29" t="s">
        <v>5382</v>
      </c>
    </row>
    <row r="511" spans="1:31" x14ac:dyDescent="0.3">
      <c r="A511" s="21" t="s">
        <v>2828</v>
      </c>
      <c r="B511" s="30" t="s">
        <v>4603</v>
      </c>
      <c r="C511" s="21" t="s">
        <v>2819</v>
      </c>
      <c r="D511" s="21" t="s">
        <v>2829</v>
      </c>
      <c r="E511" s="21" t="s">
        <v>2821</v>
      </c>
      <c r="F511" s="27" t="s">
        <v>79</v>
      </c>
      <c r="G511" s="91">
        <v>18.45</v>
      </c>
      <c r="H511" s="91">
        <v>42.52</v>
      </c>
      <c r="I511" s="27">
        <v>4</v>
      </c>
      <c r="J511" s="27">
        <v>3</v>
      </c>
      <c r="K511" s="27" t="s">
        <v>2830</v>
      </c>
      <c r="L511" s="27" t="s">
        <v>99</v>
      </c>
      <c r="M511" s="27" t="s">
        <v>753</v>
      </c>
      <c r="N511" s="27" t="s">
        <v>2831</v>
      </c>
      <c r="O511" s="27" t="s">
        <v>534</v>
      </c>
      <c r="P511" s="27"/>
      <c r="Q511" s="27" t="s">
        <v>345</v>
      </c>
      <c r="R511" s="27"/>
      <c r="S511" s="27"/>
      <c r="T511" s="27"/>
      <c r="U511" s="27"/>
      <c r="V511" s="27" t="s">
        <v>2832</v>
      </c>
      <c r="W511" s="27"/>
      <c r="X511" s="27"/>
      <c r="Y511" s="27"/>
      <c r="Z511" s="27"/>
      <c r="AA511" s="27"/>
      <c r="AB511" s="27"/>
      <c r="AC511" s="27"/>
      <c r="AD511" s="29"/>
      <c r="AE511" s="29" t="s">
        <v>5383</v>
      </c>
    </row>
    <row r="512" spans="1:31" x14ac:dyDescent="0.3">
      <c r="A512" s="21" t="s">
        <v>2833</v>
      </c>
      <c r="B512" s="30" t="s">
        <v>4603</v>
      </c>
      <c r="C512" s="21" t="s">
        <v>2819</v>
      </c>
      <c r="D512" s="21" t="s">
        <v>2834</v>
      </c>
      <c r="E512" s="21" t="s">
        <v>2835</v>
      </c>
      <c r="F512" s="27" t="s">
        <v>79</v>
      </c>
      <c r="G512" s="91">
        <v>17</v>
      </c>
      <c r="H512" s="91">
        <v>42.36</v>
      </c>
      <c r="I512" s="27">
        <f>8*2.5</f>
        <v>20</v>
      </c>
      <c r="J512" s="27" t="s">
        <v>2295</v>
      </c>
      <c r="K512" s="27" t="s">
        <v>127</v>
      </c>
      <c r="L512" s="27" t="s">
        <v>613</v>
      </c>
      <c r="M512" s="27" t="s">
        <v>2836</v>
      </c>
      <c r="N512" s="27" t="s">
        <v>2837</v>
      </c>
      <c r="O512" s="27" t="s">
        <v>2838</v>
      </c>
      <c r="P512" s="27"/>
      <c r="Q512" s="27" t="s">
        <v>345</v>
      </c>
      <c r="R512" s="27"/>
      <c r="S512" s="27" t="s">
        <v>2839</v>
      </c>
      <c r="T512" s="27" t="s">
        <v>2840</v>
      </c>
      <c r="U512" s="27" t="s">
        <v>2841</v>
      </c>
      <c r="V512" s="27" t="s">
        <v>2842</v>
      </c>
      <c r="W512" s="27"/>
      <c r="X512" s="27"/>
      <c r="Y512" s="27"/>
      <c r="Z512" s="27"/>
      <c r="AA512" s="27"/>
      <c r="AB512" s="27"/>
      <c r="AC512" s="27"/>
      <c r="AD512" s="29"/>
      <c r="AE512" s="29" t="s">
        <v>5384</v>
      </c>
    </row>
    <row r="513" spans="1:31" x14ac:dyDescent="0.3">
      <c r="A513" s="21" t="s">
        <v>2843</v>
      </c>
      <c r="B513" s="30" t="s">
        <v>4603</v>
      </c>
      <c r="C513" s="21" t="s">
        <v>2819</v>
      </c>
      <c r="D513" s="21" t="s">
        <v>2844</v>
      </c>
      <c r="E513" s="21" t="s">
        <v>2821</v>
      </c>
      <c r="F513" s="27" t="s">
        <v>79</v>
      </c>
      <c r="G513" s="91">
        <v>24.3</v>
      </c>
      <c r="H513" s="91">
        <v>37.46</v>
      </c>
      <c r="I513" s="27" t="s">
        <v>198</v>
      </c>
      <c r="J513" s="27" t="s">
        <v>816</v>
      </c>
      <c r="K513" s="27" t="s">
        <v>98</v>
      </c>
      <c r="L513" s="27" t="s">
        <v>388</v>
      </c>
      <c r="M513" s="27" t="s">
        <v>2845</v>
      </c>
      <c r="N513" s="27" t="s">
        <v>2846</v>
      </c>
      <c r="O513" s="27" t="s">
        <v>84</v>
      </c>
      <c r="P513" s="27"/>
      <c r="Q513" s="27" t="s">
        <v>45</v>
      </c>
      <c r="R513" s="27"/>
      <c r="S513" s="27"/>
      <c r="T513" s="27"/>
      <c r="U513" s="27"/>
      <c r="V513" s="27"/>
      <c r="W513" s="27" t="s">
        <v>70</v>
      </c>
      <c r="X513" s="27" t="s">
        <v>71</v>
      </c>
      <c r="Y513" s="27" t="s">
        <v>72</v>
      </c>
      <c r="Z513" s="27" t="s">
        <v>73</v>
      </c>
      <c r="AA513" s="27" t="s">
        <v>74</v>
      </c>
      <c r="AB513" s="27" t="s">
        <v>365</v>
      </c>
      <c r="AC513" s="27"/>
      <c r="AD513" s="29" t="s">
        <v>2847</v>
      </c>
      <c r="AE513" s="29" t="s">
        <v>2848</v>
      </c>
    </row>
    <row r="514" spans="1:31" ht="12.75" customHeight="1" x14ac:dyDescent="0.3">
      <c r="A514" s="21" t="s">
        <v>2849</v>
      </c>
      <c r="B514" s="30" t="s">
        <v>4603</v>
      </c>
      <c r="C514" s="21" t="s">
        <v>2850</v>
      </c>
      <c r="D514" s="21" t="s">
        <v>2851</v>
      </c>
      <c r="E514" s="21" t="s">
        <v>4720</v>
      </c>
      <c r="F514" s="27" t="s">
        <v>2345</v>
      </c>
      <c r="G514" s="91">
        <v>57.28</v>
      </c>
      <c r="H514" s="91">
        <v>-2.11</v>
      </c>
      <c r="I514" s="27">
        <v>18</v>
      </c>
      <c r="J514" s="27"/>
      <c r="K514" s="27" t="s">
        <v>51</v>
      </c>
      <c r="L514" s="27" t="s">
        <v>40</v>
      </c>
      <c r="M514" s="27" t="s">
        <v>2852</v>
      </c>
      <c r="N514" s="27" t="s">
        <v>2853</v>
      </c>
      <c r="O514" s="27" t="s">
        <v>2854</v>
      </c>
      <c r="P514" s="27"/>
      <c r="Q514" s="27" t="s">
        <v>45</v>
      </c>
      <c r="R514" s="27"/>
      <c r="S514" s="27"/>
      <c r="T514" s="27"/>
      <c r="U514" s="27"/>
      <c r="V514" s="27"/>
      <c r="W514" s="27"/>
      <c r="X514" s="27"/>
      <c r="Y514" s="27"/>
      <c r="Z514" s="27"/>
      <c r="AA514" s="27"/>
      <c r="AB514" s="27"/>
      <c r="AC514" s="27"/>
      <c r="AD514" s="29"/>
      <c r="AE514" s="29" t="s">
        <v>5385</v>
      </c>
    </row>
    <row r="515" spans="1:31" x14ac:dyDescent="0.3">
      <c r="A515" s="21" t="s">
        <v>2855</v>
      </c>
      <c r="B515" s="30" t="s">
        <v>6103</v>
      </c>
      <c r="C515" s="21" t="s">
        <v>2850</v>
      </c>
      <c r="D515" s="21" t="s">
        <v>2856</v>
      </c>
      <c r="E515" s="21" t="s">
        <v>1973</v>
      </c>
      <c r="F515" s="27"/>
      <c r="G515" s="91">
        <v>56.38</v>
      </c>
      <c r="H515" s="91">
        <v>-5.88</v>
      </c>
      <c r="I515" s="27">
        <v>16</v>
      </c>
      <c r="J515" s="27">
        <v>0.9</v>
      </c>
      <c r="K515" s="27" t="s">
        <v>2265</v>
      </c>
      <c r="L515" s="27" t="s">
        <v>40</v>
      </c>
      <c r="M515" s="27" t="s">
        <v>2857</v>
      </c>
      <c r="N515" s="27" t="s">
        <v>2858</v>
      </c>
      <c r="O515" s="27" t="s">
        <v>275</v>
      </c>
      <c r="P515" s="27"/>
      <c r="Q515" s="27" t="s">
        <v>45</v>
      </c>
      <c r="R515" s="27"/>
      <c r="S515" s="27" t="s">
        <v>2859</v>
      </c>
      <c r="T515" s="27"/>
      <c r="U515" s="27">
        <v>48</v>
      </c>
      <c r="V515" s="27" t="s">
        <v>2860</v>
      </c>
      <c r="W515" s="27"/>
      <c r="X515" s="27"/>
      <c r="Y515" s="27"/>
      <c r="Z515" s="27"/>
      <c r="AA515" s="27"/>
      <c r="AB515" s="27"/>
      <c r="AC515" s="27"/>
      <c r="AD515" s="29"/>
      <c r="AE515" s="29" t="s">
        <v>2861</v>
      </c>
    </row>
    <row r="516" spans="1:31" ht="11.4" customHeight="1" x14ac:dyDescent="0.3">
      <c r="A516" s="21" t="s">
        <v>2862</v>
      </c>
      <c r="B516" s="30" t="s">
        <v>4603</v>
      </c>
      <c r="C516" s="21" t="s">
        <v>2850</v>
      </c>
      <c r="D516" s="21" t="s">
        <v>2863</v>
      </c>
      <c r="E516" s="21" t="s">
        <v>1973</v>
      </c>
      <c r="F516" s="27" t="s">
        <v>79</v>
      </c>
      <c r="G516" s="91">
        <v>56.8</v>
      </c>
      <c r="H516" s="91">
        <v>-6.1</v>
      </c>
      <c r="I516" s="27" t="s">
        <v>2864</v>
      </c>
      <c r="J516" s="27"/>
      <c r="K516" s="27" t="s">
        <v>51</v>
      </c>
      <c r="L516" s="27" t="s">
        <v>40</v>
      </c>
      <c r="M516" s="27" t="s">
        <v>2865</v>
      </c>
      <c r="N516" s="27" t="s">
        <v>2866</v>
      </c>
      <c r="O516" s="27" t="s">
        <v>275</v>
      </c>
      <c r="P516" s="27"/>
      <c r="Q516" s="27" t="s">
        <v>890</v>
      </c>
      <c r="R516" s="27"/>
      <c r="S516" s="27"/>
      <c r="T516" s="27"/>
      <c r="U516" s="27"/>
      <c r="V516" s="27"/>
      <c r="W516" s="27"/>
      <c r="X516" s="27"/>
      <c r="Y516" s="27"/>
      <c r="Z516" s="27"/>
      <c r="AA516" s="27"/>
      <c r="AB516" s="27"/>
      <c r="AC516" s="27"/>
      <c r="AD516" s="29"/>
      <c r="AE516" s="29" t="s">
        <v>2867</v>
      </c>
    </row>
    <row r="517" spans="1:31" x14ac:dyDescent="0.3">
      <c r="A517" s="21" t="s">
        <v>2868</v>
      </c>
      <c r="B517" s="30" t="s">
        <v>4603</v>
      </c>
      <c r="C517" s="21" t="s">
        <v>2850</v>
      </c>
      <c r="D517" s="21" t="s">
        <v>2863</v>
      </c>
      <c r="E517" s="21" t="s">
        <v>1973</v>
      </c>
      <c r="F517" s="27" t="s">
        <v>79</v>
      </c>
      <c r="G517" s="91">
        <v>57.2</v>
      </c>
      <c r="H517" s="91">
        <v>-6.2</v>
      </c>
      <c r="I517" s="27" t="s">
        <v>2869</v>
      </c>
      <c r="J517" s="27"/>
      <c r="K517" s="27" t="s">
        <v>425</v>
      </c>
      <c r="L517" s="27" t="s">
        <v>95</v>
      </c>
      <c r="M517" s="27" t="s">
        <v>2870</v>
      </c>
      <c r="N517" s="27" t="s">
        <v>2871</v>
      </c>
      <c r="O517" s="27" t="s">
        <v>2872</v>
      </c>
      <c r="P517" s="27" t="s">
        <v>420</v>
      </c>
      <c r="Q517" s="27" t="s">
        <v>890</v>
      </c>
      <c r="R517" s="27" t="s">
        <v>1291</v>
      </c>
      <c r="S517" s="27" t="s">
        <v>855</v>
      </c>
      <c r="T517" s="27"/>
      <c r="U517" s="27"/>
      <c r="V517" s="27" t="s">
        <v>485</v>
      </c>
      <c r="W517" s="27"/>
      <c r="X517" s="27"/>
      <c r="Y517" s="27"/>
      <c r="Z517" s="27"/>
      <c r="AA517" s="27"/>
      <c r="AB517" s="27"/>
      <c r="AC517" s="27"/>
      <c r="AD517" s="29"/>
      <c r="AE517" s="29" t="s">
        <v>2873</v>
      </c>
    </row>
    <row r="518" spans="1:31" x14ac:dyDescent="0.3">
      <c r="A518" s="21" t="s">
        <v>2874</v>
      </c>
      <c r="B518" s="30" t="s">
        <v>4603</v>
      </c>
      <c r="C518" s="21" t="s">
        <v>2850</v>
      </c>
      <c r="D518" s="21" t="s">
        <v>2851</v>
      </c>
      <c r="E518" s="21" t="s">
        <v>4720</v>
      </c>
      <c r="F518" s="27" t="s">
        <v>2345</v>
      </c>
      <c r="G518" s="91">
        <v>57.36</v>
      </c>
      <c r="H518" s="91">
        <v>-2.5099999999999998</v>
      </c>
      <c r="I518" s="27"/>
      <c r="J518" s="27"/>
      <c r="K518" s="27" t="s">
        <v>307</v>
      </c>
      <c r="L518" s="27" t="s">
        <v>40</v>
      </c>
      <c r="M518" s="27" t="s">
        <v>2852</v>
      </c>
      <c r="N518" s="27" t="s">
        <v>2875</v>
      </c>
      <c r="O518" s="27" t="s">
        <v>2854</v>
      </c>
      <c r="P518" s="27"/>
      <c r="Q518" s="27" t="s">
        <v>45</v>
      </c>
      <c r="R518" s="27"/>
      <c r="S518" s="27"/>
      <c r="T518" s="27" t="s">
        <v>2876</v>
      </c>
      <c r="U518" s="27" t="s">
        <v>2877</v>
      </c>
      <c r="V518" s="27" t="s">
        <v>2878</v>
      </c>
      <c r="W518" s="27"/>
      <c r="X518" s="27"/>
      <c r="Y518" s="27"/>
      <c r="Z518" s="27"/>
      <c r="AA518" s="27"/>
      <c r="AB518" s="27"/>
      <c r="AC518" s="27"/>
      <c r="AD518" s="29"/>
      <c r="AE518" s="29" t="s">
        <v>2879</v>
      </c>
    </row>
    <row r="519" spans="1:31" ht="15" customHeight="1" x14ac:dyDescent="0.3">
      <c r="A519" s="21" t="s">
        <v>2880</v>
      </c>
      <c r="B519" s="30" t="s">
        <v>4603</v>
      </c>
      <c r="C519" s="21" t="s">
        <v>2850</v>
      </c>
      <c r="D519" s="21" t="s">
        <v>2881</v>
      </c>
      <c r="E519" s="21" t="s">
        <v>4720</v>
      </c>
      <c r="F519" s="27" t="s">
        <v>284</v>
      </c>
      <c r="G519" s="91">
        <v>58.06</v>
      </c>
      <c r="H519" s="91">
        <v>-4.8499999999999996</v>
      </c>
      <c r="I519" s="27">
        <v>10</v>
      </c>
      <c r="J519" s="27"/>
      <c r="K519" s="27" t="s">
        <v>185</v>
      </c>
      <c r="L519" s="27" t="s">
        <v>95</v>
      </c>
      <c r="M519" s="27" t="s">
        <v>2882</v>
      </c>
      <c r="N519" s="27" t="s">
        <v>1431</v>
      </c>
      <c r="O519" s="27" t="s">
        <v>931</v>
      </c>
      <c r="P519" s="27"/>
      <c r="Q519" s="27"/>
      <c r="R519" s="27"/>
      <c r="S519" s="27"/>
      <c r="T519" s="27"/>
      <c r="U519" s="27"/>
      <c r="V519" s="27"/>
      <c r="W519" s="27" t="s">
        <v>70</v>
      </c>
      <c r="X519" s="27" t="s">
        <v>144</v>
      </c>
      <c r="Y519" s="27" t="s">
        <v>72</v>
      </c>
      <c r="Z519" s="27" t="s">
        <v>73</v>
      </c>
      <c r="AA519" s="27" t="s">
        <v>74</v>
      </c>
      <c r="AB519" s="27" t="s">
        <v>2883</v>
      </c>
      <c r="AC519" s="27"/>
      <c r="AD519" s="29"/>
      <c r="AE519" s="29" t="s">
        <v>2884</v>
      </c>
    </row>
    <row r="520" spans="1:31" x14ac:dyDescent="0.3">
      <c r="A520" s="21" t="s">
        <v>2885</v>
      </c>
      <c r="B520" s="30" t="s">
        <v>4603</v>
      </c>
      <c r="C520" s="21" t="s">
        <v>2850</v>
      </c>
      <c r="D520" s="21" t="s">
        <v>2881</v>
      </c>
      <c r="E520" s="21" t="s">
        <v>4720</v>
      </c>
      <c r="F520" s="27" t="s">
        <v>284</v>
      </c>
      <c r="G520" s="91">
        <v>58.05</v>
      </c>
      <c r="H520" s="91">
        <v>-4.9400000000000004</v>
      </c>
      <c r="I520" s="27">
        <v>26</v>
      </c>
      <c r="J520" s="27">
        <v>0.4</v>
      </c>
      <c r="K520" s="27" t="s">
        <v>185</v>
      </c>
      <c r="L520" s="27" t="s">
        <v>95</v>
      </c>
      <c r="M520" s="27" t="s">
        <v>2886</v>
      </c>
      <c r="N520" s="27" t="s">
        <v>1431</v>
      </c>
      <c r="O520" s="27" t="s">
        <v>2887</v>
      </c>
      <c r="P520" s="27"/>
      <c r="Q520" s="27"/>
      <c r="R520" s="27"/>
      <c r="S520" s="27"/>
      <c r="T520" s="27"/>
      <c r="U520" s="27"/>
      <c r="V520" s="27"/>
      <c r="W520" s="27" t="s">
        <v>70</v>
      </c>
      <c r="X520" s="27" t="s">
        <v>144</v>
      </c>
      <c r="Y520" s="27" t="s">
        <v>72</v>
      </c>
      <c r="Z520" s="27" t="s">
        <v>73</v>
      </c>
      <c r="AA520" s="27" t="s">
        <v>74</v>
      </c>
      <c r="AB520" s="27" t="s">
        <v>2883</v>
      </c>
      <c r="AC520" s="27"/>
      <c r="AD520" s="29" t="s">
        <v>2888</v>
      </c>
      <c r="AE520" s="29" t="s">
        <v>2884</v>
      </c>
    </row>
    <row r="521" spans="1:31" x14ac:dyDescent="0.3">
      <c r="A521" s="30" t="s">
        <v>2889</v>
      </c>
      <c r="B521" s="30" t="s">
        <v>6103</v>
      </c>
      <c r="C521" s="21" t="s">
        <v>2850</v>
      </c>
      <c r="D521" s="21" t="s">
        <v>2851</v>
      </c>
      <c r="E521" s="21" t="s">
        <v>4720</v>
      </c>
      <c r="F521" s="27" t="s">
        <v>2345</v>
      </c>
      <c r="G521" s="100">
        <v>57.25</v>
      </c>
      <c r="H521" s="100">
        <v>-2.84</v>
      </c>
      <c r="I521" s="31"/>
      <c r="J521" s="31">
        <v>7</v>
      </c>
      <c r="K521" s="31" t="s">
        <v>98</v>
      </c>
      <c r="L521" s="27" t="s">
        <v>40</v>
      </c>
      <c r="M521" s="27" t="s">
        <v>2852</v>
      </c>
      <c r="N521" s="27" t="s">
        <v>2890</v>
      </c>
      <c r="O521" s="27" t="s">
        <v>2854</v>
      </c>
      <c r="P521" s="27"/>
      <c r="Q521" s="27" t="s">
        <v>45</v>
      </c>
      <c r="R521" s="27"/>
      <c r="S521" s="27" t="s">
        <v>2891</v>
      </c>
      <c r="T521" s="29"/>
      <c r="U521" s="27" t="s">
        <v>2892</v>
      </c>
      <c r="V521" s="27" t="s">
        <v>1293</v>
      </c>
      <c r="W521" s="27"/>
      <c r="X521" s="27"/>
      <c r="Y521" s="27"/>
      <c r="Z521" s="27"/>
      <c r="AA521" s="27"/>
      <c r="AB521" s="27"/>
      <c r="AC521" s="27"/>
      <c r="AD521" s="29"/>
      <c r="AE521" s="29" t="s">
        <v>2893</v>
      </c>
    </row>
    <row r="522" spans="1:31" x14ac:dyDescent="0.25">
      <c r="A522" s="20" t="s">
        <v>2894</v>
      </c>
      <c r="B522" s="30" t="s">
        <v>4603</v>
      </c>
      <c r="C522" s="20" t="s">
        <v>2850</v>
      </c>
      <c r="D522" s="21" t="s">
        <v>2863</v>
      </c>
      <c r="E522" s="21" t="s">
        <v>1973</v>
      </c>
      <c r="F522" s="27" t="s">
        <v>79</v>
      </c>
      <c r="G522" s="91">
        <v>57</v>
      </c>
      <c r="H522" s="91">
        <v>-6.3</v>
      </c>
      <c r="I522" s="27">
        <v>25</v>
      </c>
      <c r="J522" s="27" t="s">
        <v>2895</v>
      </c>
      <c r="K522" s="27" t="s">
        <v>1963</v>
      </c>
      <c r="L522" s="27" t="s">
        <v>95</v>
      </c>
      <c r="M522" s="27" t="s">
        <v>2865</v>
      </c>
      <c r="N522" s="27" t="s">
        <v>2896</v>
      </c>
      <c r="O522" s="27" t="s">
        <v>2897</v>
      </c>
      <c r="P522" s="27" t="s">
        <v>420</v>
      </c>
      <c r="Q522" s="27" t="s">
        <v>890</v>
      </c>
      <c r="R522" s="27" t="s">
        <v>1291</v>
      </c>
      <c r="S522" s="27" t="s">
        <v>2898</v>
      </c>
      <c r="T522" s="27"/>
      <c r="U522" s="27"/>
      <c r="V522" s="27" t="s">
        <v>2899</v>
      </c>
      <c r="W522" s="27" t="s">
        <v>2894</v>
      </c>
      <c r="X522" s="27" t="s">
        <v>144</v>
      </c>
      <c r="Y522" s="27" t="s">
        <v>838</v>
      </c>
      <c r="Z522" s="27" t="s">
        <v>73</v>
      </c>
      <c r="AA522" s="27" t="s">
        <v>74</v>
      </c>
      <c r="AB522" s="27" t="s">
        <v>265</v>
      </c>
      <c r="AC522" s="27"/>
      <c r="AD522" s="29" t="s">
        <v>2900</v>
      </c>
      <c r="AE522" s="29" t="s">
        <v>2901</v>
      </c>
    </row>
    <row r="523" spans="1:31" x14ac:dyDescent="0.3">
      <c r="A523" s="30" t="s">
        <v>2902</v>
      </c>
      <c r="B523" s="30" t="s">
        <v>6103</v>
      </c>
      <c r="C523" s="30" t="s">
        <v>2850</v>
      </c>
      <c r="D523" s="30" t="s">
        <v>2903</v>
      </c>
      <c r="E523" s="30" t="s">
        <v>2904</v>
      </c>
      <c r="F523" s="27" t="s">
        <v>79</v>
      </c>
      <c r="G523" s="91">
        <v>57.89</v>
      </c>
      <c r="H523" s="91">
        <v>-6.36</v>
      </c>
      <c r="I523" s="31"/>
      <c r="J523" s="31">
        <v>0.17</v>
      </c>
      <c r="K523" s="31" t="s">
        <v>127</v>
      </c>
      <c r="L523" s="31" t="s">
        <v>40</v>
      </c>
      <c r="M523" s="31">
        <v>60</v>
      </c>
      <c r="N523" s="27" t="s">
        <v>2905</v>
      </c>
      <c r="O523" s="27" t="s">
        <v>275</v>
      </c>
      <c r="P523" s="27"/>
      <c r="Q523" s="27" t="s">
        <v>890</v>
      </c>
      <c r="R523" s="27"/>
      <c r="S523" s="27" t="s">
        <v>2906</v>
      </c>
      <c r="T523" s="27"/>
      <c r="U523" s="27"/>
      <c r="V523" s="27" t="s">
        <v>2907</v>
      </c>
      <c r="W523" s="27"/>
      <c r="X523" s="27"/>
      <c r="Y523" s="27"/>
      <c r="Z523" s="27"/>
      <c r="AA523" s="27"/>
      <c r="AB523" s="27"/>
      <c r="AC523" s="27"/>
      <c r="AD523" s="29"/>
      <c r="AE523" s="29" t="s">
        <v>5381</v>
      </c>
    </row>
    <row r="524" spans="1:31" x14ac:dyDescent="0.3">
      <c r="A524" s="21" t="s">
        <v>2908</v>
      </c>
      <c r="B524" s="30" t="s">
        <v>4603</v>
      </c>
      <c r="C524" s="21" t="s">
        <v>2909</v>
      </c>
      <c r="D524" s="21" t="s">
        <v>2910</v>
      </c>
      <c r="E524" s="21"/>
      <c r="F524" s="27" t="s">
        <v>728</v>
      </c>
      <c r="G524" s="91">
        <v>13.32</v>
      </c>
      <c r="H524" s="91">
        <v>-12.05</v>
      </c>
      <c r="I524" s="27" t="s">
        <v>1469</v>
      </c>
      <c r="J524" s="27"/>
      <c r="K524" s="27" t="s">
        <v>425</v>
      </c>
      <c r="L524" s="27" t="s">
        <v>603</v>
      </c>
      <c r="M524" s="27" t="s">
        <v>2911</v>
      </c>
      <c r="N524" s="27" t="s">
        <v>2912</v>
      </c>
      <c r="O524" s="27" t="s">
        <v>2614</v>
      </c>
      <c r="P524" s="27"/>
      <c r="Q524" s="27"/>
      <c r="R524" s="27"/>
      <c r="S524" s="27"/>
      <c r="T524" s="27"/>
      <c r="U524" s="27"/>
      <c r="V524" s="27"/>
      <c r="W524" s="27"/>
      <c r="X524" s="27"/>
      <c r="Y524" s="27"/>
      <c r="Z524" s="27"/>
      <c r="AA524" s="27"/>
      <c r="AB524" s="27"/>
      <c r="AC524" s="27"/>
      <c r="AD524" s="29"/>
      <c r="AE524" s="97" t="s">
        <v>2913</v>
      </c>
    </row>
    <row r="525" spans="1:31" x14ac:dyDescent="0.3">
      <c r="A525" s="21" t="s">
        <v>2914</v>
      </c>
      <c r="B525" s="30" t="s">
        <v>4603</v>
      </c>
      <c r="C525" s="21" t="s">
        <v>2915</v>
      </c>
      <c r="D525" s="21" t="s">
        <v>2916</v>
      </c>
      <c r="E525" s="21" t="s">
        <v>2917</v>
      </c>
      <c r="F525" s="27" t="s">
        <v>79</v>
      </c>
      <c r="G525" s="91">
        <v>8.1999999999999993</v>
      </c>
      <c r="H525" s="91">
        <v>-13.1</v>
      </c>
      <c r="I525" s="27">
        <f>65*14</f>
        <v>910</v>
      </c>
      <c r="J525" s="27">
        <v>7</v>
      </c>
      <c r="K525" s="27" t="s">
        <v>285</v>
      </c>
      <c r="L525" s="27" t="s">
        <v>372</v>
      </c>
      <c r="M525" s="27" t="s">
        <v>2918</v>
      </c>
      <c r="N525" s="27" t="s">
        <v>2919</v>
      </c>
      <c r="O525" s="27" t="s">
        <v>2920</v>
      </c>
      <c r="P525" s="27"/>
      <c r="Q525" s="27" t="s">
        <v>45</v>
      </c>
      <c r="R525" s="27"/>
      <c r="S525" s="27" t="s">
        <v>2921</v>
      </c>
      <c r="T525" s="27"/>
      <c r="U525" s="27" t="s">
        <v>2922</v>
      </c>
      <c r="V525" s="27" t="s">
        <v>2923</v>
      </c>
      <c r="W525" s="27" t="s">
        <v>70</v>
      </c>
      <c r="X525" s="27" t="s">
        <v>144</v>
      </c>
      <c r="Y525" s="27" t="s">
        <v>72</v>
      </c>
      <c r="Z525" s="27" t="s">
        <v>146</v>
      </c>
      <c r="AA525" s="27" t="s">
        <v>74</v>
      </c>
      <c r="AB525" s="27" t="s">
        <v>1804</v>
      </c>
      <c r="AC525" s="27"/>
      <c r="AD525" s="29" t="s">
        <v>2924</v>
      </c>
      <c r="AE525" s="29" t="s">
        <v>2925</v>
      </c>
    </row>
    <row r="526" spans="1:31" x14ac:dyDescent="0.3">
      <c r="A526" s="30" t="s">
        <v>2926</v>
      </c>
      <c r="B526" s="30" t="s">
        <v>4603</v>
      </c>
      <c r="C526" s="30" t="s">
        <v>2927</v>
      </c>
      <c r="D526" s="30" t="s">
        <v>2928</v>
      </c>
      <c r="E526" s="30"/>
      <c r="F526" s="31"/>
      <c r="G526" s="91">
        <v>10.199999999999999</v>
      </c>
      <c r="H526" s="91">
        <v>43.2</v>
      </c>
      <c r="I526" s="31"/>
      <c r="J526" s="31"/>
      <c r="K526" s="31" t="s">
        <v>748</v>
      </c>
      <c r="L526" s="31" t="s">
        <v>40</v>
      </c>
      <c r="M526" s="31" t="s">
        <v>2929</v>
      </c>
      <c r="N526" s="27" t="s">
        <v>2930</v>
      </c>
      <c r="O526" s="27" t="s">
        <v>2931</v>
      </c>
      <c r="P526" s="27"/>
      <c r="Q526" s="27"/>
      <c r="R526" s="27"/>
      <c r="S526" s="27"/>
      <c r="T526" s="27"/>
      <c r="U526" s="27"/>
      <c r="V526" s="27"/>
      <c r="W526" s="27"/>
      <c r="X526" s="27"/>
      <c r="Y526" s="27"/>
      <c r="Z526" s="27"/>
      <c r="AA526" s="27"/>
      <c r="AB526" s="27"/>
      <c r="AC526" s="27"/>
      <c r="AD526" s="29"/>
      <c r="AE526" s="29" t="s">
        <v>2932</v>
      </c>
    </row>
    <row r="527" spans="1:31" x14ac:dyDescent="0.3">
      <c r="A527" s="30" t="s">
        <v>2933</v>
      </c>
      <c r="B527" s="30" t="s">
        <v>4603</v>
      </c>
      <c r="C527" s="30" t="s">
        <v>2927</v>
      </c>
      <c r="D527" s="30" t="s">
        <v>2928</v>
      </c>
      <c r="E527" s="30"/>
      <c r="F527" s="31"/>
      <c r="G527" s="91">
        <v>10.199999999999999</v>
      </c>
      <c r="H527" s="91">
        <v>43.75</v>
      </c>
      <c r="I527" s="31"/>
      <c r="J527" s="31">
        <v>0.23</v>
      </c>
      <c r="K527" s="31" t="s">
        <v>51</v>
      </c>
      <c r="L527" s="31" t="s">
        <v>40</v>
      </c>
      <c r="M527" s="31" t="s">
        <v>2929</v>
      </c>
      <c r="N527" s="27" t="s">
        <v>2934</v>
      </c>
      <c r="O527" s="27" t="s">
        <v>2931</v>
      </c>
      <c r="P527" s="27"/>
      <c r="Q527" s="27"/>
      <c r="R527" s="27"/>
      <c r="S527" s="27"/>
      <c r="T527" s="27"/>
      <c r="U527" s="27"/>
      <c r="V527" s="27" t="s">
        <v>2935</v>
      </c>
      <c r="W527" s="27"/>
      <c r="X527" s="27"/>
      <c r="Y527" s="27"/>
      <c r="Z527" s="27"/>
      <c r="AA527" s="27"/>
      <c r="AB527" s="27"/>
      <c r="AC527" s="27"/>
      <c r="AD527" s="29"/>
      <c r="AE527" s="29" t="s">
        <v>2936</v>
      </c>
    </row>
    <row r="528" spans="1:31" x14ac:dyDescent="0.3">
      <c r="A528" s="30" t="s">
        <v>2937</v>
      </c>
      <c r="B528" s="30" t="s">
        <v>4603</v>
      </c>
      <c r="C528" s="30" t="s">
        <v>2927</v>
      </c>
      <c r="D528" s="30" t="s">
        <v>2928</v>
      </c>
      <c r="E528" s="30"/>
      <c r="F528" s="31"/>
      <c r="G528" s="91">
        <v>9.5</v>
      </c>
      <c r="H528" s="91">
        <v>43.5</v>
      </c>
      <c r="I528" s="31"/>
      <c r="J528" s="31"/>
      <c r="K528" s="31" t="s">
        <v>51</v>
      </c>
      <c r="L528" s="31" t="s">
        <v>40</v>
      </c>
      <c r="M528" s="31" t="s">
        <v>2929</v>
      </c>
      <c r="N528" s="27" t="s">
        <v>2938</v>
      </c>
      <c r="O528" s="27" t="s">
        <v>2931</v>
      </c>
      <c r="P528" s="27"/>
      <c r="Q528" s="27"/>
      <c r="R528" s="27"/>
      <c r="S528" s="27"/>
      <c r="T528" s="27"/>
      <c r="U528" s="27"/>
      <c r="V528" s="27" t="s">
        <v>2939</v>
      </c>
      <c r="W528" s="27"/>
      <c r="X528" s="27"/>
      <c r="Y528" s="27"/>
      <c r="Z528" s="27"/>
      <c r="AA528" s="27"/>
      <c r="AB528" s="27"/>
      <c r="AC528" s="27"/>
      <c r="AD528" s="29"/>
      <c r="AE528" s="29" t="s">
        <v>2936</v>
      </c>
    </row>
    <row r="529" spans="1:31" x14ac:dyDescent="0.3">
      <c r="A529" s="30" t="s">
        <v>2940</v>
      </c>
      <c r="B529" s="30" t="s">
        <v>4603</v>
      </c>
      <c r="C529" s="30" t="s">
        <v>2927</v>
      </c>
      <c r="D529" s="30" t="s">
        <v>2928</v>
      </c>
      <c r="E529" s="30"/>
      <c r="F529" s="31"/>
      <c r="G529" s="91">
        <v>9.8000000000000007</v>
      </c>
      <c r="H529" s="91">
        <v>43.6</v>
      </c>
      <c r="I529" s="31"/>
      <c r="J529" s="31"/>
      <c r="K529" s="31" t="s">
        <v>51</v>
      </c>
      <c r="L529" s="31" t="s">
        <v>40</v>
      </c>
      <c r="M529" s="31" t="s">
        <v>2929</v>
      </c>
      <c r="N529" s="27" t="s">
        <v>2941</v>
      </c>
      <c r="O529" s="27" t="s">
        <v>2931</v>
      </c>
      <c r="P529" s="27"/>
      <c r="Q529" s="27"/>
      <c r="R529" s="27"/>
      <c r="S529" s="27"/>
      <c r="T529" s="27"/>
      <c r="U529" s="27"/>
      <c r="V529" s="27" t="s">
        <v>2942</v>
      </c>
      <c r="W529" s="27"/>
      <c r="X529" s="27"/>
      <c r="Y529" s="27"/>
      <c r="Z529" s="27"/>
      <c r="AA529" s="27"/>
      <c r="AB529" s="27"/>
      <c r="AC529" s="27"/>
      <c r="AD529" s="29"/>
      <c r="AE529" s="29" t="s">
        <v>2936</v>
      </c>
    </row>
    <row r="530" spans="1:31" x14ac:dyDescent="0.3">
      <c r="A530" s="30" t="s">
        <v>2943</v>
      </c>
      <c r="B530" s="30" t="s">
        <v>4603</v>
      </c>
      <c r="C530" s="30" t="s">
        <v>2927</v>
      </c>
      <c r="D530" s="30" t="s">
        <v>2928</v>
      </c>
      <c r="E530" s="30"/>
      <c r="F530" s="31"/>
      <c r="G530" s="91">
        <v>9.8000000000000007</v>
      </c>
      <c r="H530" s="91">
        <v>43.5</v>
      </c>
      <c r="I530" s="31"/>
      <c r="J530" s="31">
        <v>1.2</v>
      </c>
      <c r="K530" s="31" t="s">
        <v>51</v>
      </c>
      <c r="L530" s="31" t="s">
        <v>40</v>
      </c>
      <c r="M530" s="31" t="s">
        <v>2929</v>
      </c>
      <c r="N530" s="27" t="s">
        <v>2944</v>
      </c>
      <c r="O530" s="27" t="s">
        <v>2931</v>
      </c>
      <c r="P530" s="27"/>
      <c r="Q530" s="27"/>
      <c r="R530" s="27"/>
      <c r="S530" s="27"/>
      <c r="T530" s="27"/>
      <c r="U530" s="27"/>
      <c r="V530" s="27" t="s">
        <v>2945</v>
      </c>
      <c r="W530" s="27"/>
      <c r="X530" s="27"/>
      <c r="Y530" s="27"/>
      <c r="Z530" s="27"/>
      <c r="AA530" s="27"/>
      <c r="AB530" s="27"/>
      <c r="AC530" s="27"/>
      <c r="AD530" s="29"/>
      <c r="AE530" s="29" t="s">
        <v>2936</v>
      </c>
    </row>
    <row r="531" spans="1:31" x14ac:dyDescent="0.3">
      <c r="A531" s="30" t="s">
        <v>2946</v>
      </c>
      <c r="B531" s="30" t="s">
        <v>4603</v>
      </c>
      <c r="C531" s="30" t="s">
        <v>2947</v>
      </c>
      <c r="D531" s="30" t="s">
        <v>5181</v>
      </c>
      <c r="E531" s="30" t="s">
        <v>5026</v>
      </c>
      <c r="F531" s="31" t="s">
        <v>728</v>
      </c>
      <c r="G531" s="91">
        <v>-25.57</v>
      </c>
      <c r="H531" s="91">
        <v>31.21</v>
      </c>
      <c r="I531" s="31"/>
      <c r="J531" s="31">
        <v>0.7</v>
      </c>
      <c r="K531" s="31" t="s">
        <v>127</v>
      </c>
      <c r="L531" s="31"/>
      <c r="M531" s="31"/>
      <c r="N531" s="27" t="s">
        <v>2948</v>
      </c>
      <c r="O531" s="27" t="s">
        <v>1929</v>
      </c>
      <c r="P531" s="27"/>
      <c r="Q531" s="27"/>
      <c r="R531" s="27"/>
      <c r="S531" s="27"/>
      <c r="T531" s="27"/>
      <c r="U531" s="27"/>
      <c r="V531" s="27" t="s">
        <v>5187</v>
      </c>
      <c r="W531" s="27" t="s">
        <v>70</v>
      </c>
      <c r="X531" s="27" t="s">
        <v>5189</v>
      </c>
      <c r="Y531" s="27"/>
      <c r="Z531" s="27"/>
      <c r="AA531" s="27" t="s">
        <v>311</v>
      </c>
      <c r="AB531" s="27"/>
      <c r="AC531" s="27"/>
      <c r="AD531" s="29"/>
      <c r="AE531" s="29" t="s">
        <v>5186</v>
      </c>
    </row>
    <row r="532" spans="1:31" x14ac:dyDescent="0.3">
      <c r="A532" s="21" t="s">
        <v>2949</v>
      </c>
      <c r="B532" s="30" t="s">
        <v>4603</v>
      </c>
      <c r="C532" s="21" t="s">
        <v>2947</v>
      </c>
      <c r="D532" s="21" t="s">
        <v>707</v>
      </c>
      <c r="E532" s="21" t="s">
        <v>708</v>
      </c>
      <c r="F532" s="27" t="s">
        <v>229</v>
      </c>
      <c r="G532" s="91">
        <v>-25</v>
      </c>
      <c r="H532" s="91">
        <v>28.5</v>
      </c>
      <c r="I532" s="34">
        <v>100000</v>
      </c>
      <c r="J532" s="27">
        <v>9</v>
      </c>
      <c r="K532" s="27" t="s">
        <v>2950</v>
      </c>
      <c r="L532" s="27" t="s">
        <v>95</v>
      </c>
      <c r="M532" s="27" t="s">
        <v>2951</v>
      </c>
      <c r="N532" s="27" t="s">
        <v>2952</v>
      </c>
      <c r="O532" s="27" t="s">
        <v>2953</v>
      </c>
      <c r="P532" s="27"/>
      <c r="Q532" s="27" t="s">
        <v>189</v>
      </c>
      <c r="R532" s="27" t="s">
        <v>2954</v>
      </c>
      <c r="S532" s="27" t="s">
        <v>659</v>
      </c>
      <c r="T532" s="27"/>
      <c r="U532" s="27"/>
      <c r="V532" s="27" t="s">
        <v>2955</v>
      </c>
      <c r="W532" s="27" t="s">
        <v>2956</v>
      </c>
      <c r="X532" s="27" t="s">
        <v>144</v>
      </c>
      <c r="Y532" s="27" t="s">
        <v>72</v>
      </c>
      <c r="Z532" s="27" t="s">
        <v>258</v>
      </c>
      <c r="AA532" s="27" t="s">
        <v>74</v>
      </c>
      <c r="AB532" s="27" t="s">
        <v>1780</v>
      </c>
      <c r="AC532" s="34">
        <v>3733</v>
      </c>
      <c r="AD532" s="29" t="s">
        <v>2957</v>
      </c>
      <c r="AE532" s="29" t="s">
        <v>2958</v>
      </c>
    </row>
    <row r="533" spans="1:31" x14ac:dyDescent="0.3">
      <c r="A533" s="21"/>
      <c r="B533" s="21"/>
      <c r="C533" s="21"/>
      <c r="D533" s="21"/>
      <c r="E533" s="21"/>
      <c r="F533" s="27"/>
      <c r="G533" s="91"/>
      <c r="H533" s="91"/>
      <c r="I533" s="34"/>
      <c r="J533" s="27"/>
      <c r="K533" s="27"/>
      <c r="L533" s="27"/>
      <c r="M533" s="27"/>
      <c r="N533" s="27"/>
      <c r="O533" s="27"/>
      <c r="P533" s="27"/>
      <c r="Q533" s="27"/>
      <c r="R533" s="27"/>
      <c r="S533" s="27"/>
      <c r="T533" s="27"/>
      <c r="U533" s="27"/>
      <c r="V533" s="27"/>
      <c r="W533" s="27" t="s">
        <v>2959</v>
      </c>
      <c r="X533" s="27" t="s">
        <v>144</v>
      </c>
      <c r="Y533" s="27" t="s">
        <v>72</v>
      </c>
      <c r="Z533" s="27" t="s">
        <v>258</v>
      </c>
      <c r="AA533" s="27" t="s">
        <v>74</v>
      </c>
      <c r="AB533" s="27" t="s">
        <v>265</v>
      </c>
      <c r="AC533" s="42">
        <v>6646</v>
      </c>
      <c r="AD533" s="29" t="s">
        <v>2960</v>
      </c>
      <c r="AE533" s="29"/>
    </row>
    <row r="534" spans="1:31" x14ac:dyDescent="0.3">
      <c r="A534" s="21"/>
      <c r="B534" s="21"/>
      <c r="C534" s="21"/>
      <c r="D534" s="21"/>
      <c r="E534" s="21"/>
      <c r="F534" s="27"/>
      <c r="G534" s="91"/>
      <c r="H534" s="91"/>
      <c r="I534" s="34"/>
      <c r="J534" s="27"/>
      <c r="K534" s="27"/>
      <c r="L534" s="27"/>
      <c r="M534" s="27"/>
      <c r="N534" s="27"/>
      <c r="O534" s="27"/>
      <c r="P534" s="27"/>
      <c r="Q534" s="27"/>
      <c r="R534" s="27"/>
      <c r="S534" s="27"/>
      <c r="T534" s="27"/>
      <c r="U534" s="27"/>
      <c r="V534" s="27"/>
      <c r="W534" s="27" t="s">
        <v>2961</v>
      </c>
      <c r="X534" s="27" t="s">
        <v>144</v>
      </c>
      <c r="Y534" s="27" t="s">
        <v>72</v>
      </c>
      <c r="Z534" s="27" t="s">
        <v>102</v>
      </c>
      <c r="AA534" s="27" t="s">
        <v>74</v>
      </c>
      <c r="AB534" s="27" t="s">
        <v>2962</v>
      </c>
      <c r="AC534" s="34">
        <v>2274</v>
      </c>
      <c r="AD534" s="29" t="s">
        <v>2963</v>
      </c>
      <c r="AE534" s="29"/>
    </row>
    <row r="535" spans="1:31" x14ac:dyDescent="0.3">
      <c r="A535" s="21"/>
      <c r="B535" s="21"/>
      <c r="C535" s="21"/>
      <c r="D535" s="21"/>
      <c r="E535" s="21"/>
      <c r="F535" s="27"/>
      <c r="G535" s="91"/>
      <c r="H535" s="91"/>
      <c r="I535" s="34"/>
      <c r="J535" s="27"/>
      <c r="K535" s="27"/>
      <c r="L535" s="27"/>
      <c r="M535" s="27"/>
      <c r="N535" s="27"/>
      <c r="O535" s="27"/>
      <c r="P535" s="27"/>
      <c r="Q535" s="27"/>
      <c r="R535" s="27"/>
      <c r="S535" s="27"/>
      <c r="T535" s="27"/>
      <c r="U535" s="27"/>
      <c r="V535" s="27"/>
      <c r="W535" s="27" t="s">
        <v>2964</v>
      </c>
      <c r="X535" s="27" t="s">
        <v>144</v>
      </c>
      <c r="Y535" s="27" t="s">
        <v>72</v>
      </c>
      <c r="Z535" s="27" t="s">
        <v>102</v>
      </c>
      <c r="AA535" s="27" t="s">
        <v>74</v>
      </c>
      <c r="AB535" s="27" t="s">
        <v>2962</v>
      </c>
      <c r="AC535" s="27">
        <v>346</v>
      </c>
      <c r="AD535" s="29" t="s">
        <v>2965</v>
      </c>
      <c r="AE535" s="29"/>
    </row>
    <row r="536" spans="1:31" x14ac:dyDescent="0.3">
      <c r="A536" s="21"/>
      <c r="B536" s="21"/>
      <c r="C536" s="21"/>
      <c r="D536" s="21"/>
      <c r="E536" s="21"/>
      <c r="F536" s="27"/>
      <c r="G536" s="91"/>
      <c r="H536" s="91"/>
      <c r="I536" s="34"/>
      <c r="J536" s="27"/>
      <c r="K536" s="27"/>
      <c r="L536" s="27"/>
      <c r="M536" s="27"/>
      <c r="N536" s="27"/>
      <c r="O536" s="27"/>
      <c r="P536" s="27"/>
      <c r="Q536" s="27"/>
      <c r="R536" s="27"/>
      <c r="S536" s="27"/>
      <c r="T536" s="27"/>
      <c r="U536" s="27"/>
      <c r="V536" s="27"/>
      <c r="W536" s="27" t="s">
        <v>2966</v>
      </c>
      <c r="X536" s="27" t="s">
        <v>144</v>
      </c>
      <c r="Y536" s="27" t="s">
        <v>72</v>
      </c>
      <c r="Z536" s="27" t="s">
        <v>73</v>
      </c>
      <c r="AA536" s="27" t="s">
        <v>74</v>
      </c>
      <c r="AB536" s="27" t="s">
        <v>111</v>
      </c>
      <c r="AC536" s="27">
        <v>50.9</v>
      </c>
      <c r="AD536" s="29" t="s">
        <v>2967</v>
      </c>
      <c r="AE536" s="29"/>
    </row>
    <row r="537" spans="1:31" x14ac:dyDescent="0.3">
      <c r="A537" s="21" t="s">
        <v>258</v>
      </c>
      <c r="B537" s="30" t="s">
        <v>4603</v>
      </c>
      <c r="C537" s="30" t="s">
        <v>2947</v>
      </c>
      <c r="D537" s="30" t="s">
        <v>5181</v>
      </c>
      <c r="E537" s="30" t="s">
        <v>5026</v>
      </c>
      <c r="F537" s="31" t="s">
        <v>728</v>
      </c>
      <c r="G537" s="91">
        <v>-25.57</v>
      </c>
      <c r="H537" s="91">
        <v>31.2</v>
      </c>
      <c r="I537" s="34"/>
      <c r="J537" s="27"/>
      <c r="K537" s="31" t="s">
        <v>127</v>
      </c>
      <c r="L537" s="27"/>
      <c r="M537" s="27"/>
      <c r="N537" s="27" t="s">
        <v>103</v>
      </c>
      <c r="O537" s="27" t="s">
        <v>1929</v>
      </c>
      <c r="P537" s="27"/>
      <c r="Q537" s="27"/>
      <c r="R537" s="27"/>
      <c r="S537" s="27"/>
      <c r="T537" s="27"/>
      <c r="U537" s="27"/>
      <c r="V537" s="27" t="s">
        <v>5187</v>
      </c>
      <c r="W537" s="27"/>
      <c r="X537" s="27"/>
      <c r="Y537" s="27"/>
      <c r="Z537" s="27"/>
      <c r="AA537" s="27"/>
      <c r="AB537" s="27"/>
      <c r="AC537" s="27"/>
      <c r="AD537" s="29"/>
      <c r="AE537" s="29" t="s">
        <v>5186</v>
      </c>
    </row>
    <row r="538" spans="1:31" ht="26.4" x14ac:dyDescent="0.3">
      <c r="A538" s="30" t="s">
        <v>2968</v>
      </c>
      <c r="B538" s="30" t="s">
        <v>4603</v>
      </c>
      <c r="C538" s="30" t="s">
        <v>2947</v>
      </c>
      <c r="D538" s="30" t="s">
        <v>5182</v>
      </c>
      <c r="E538" s="30" t="s">
        <v>5026</v>
      </c>
      <c r="F538" s="31" t="s">
        <v>728</v>
      </c>
      <c r="G538" s="91">
        <v>-25.5</v>
      </c>
      <c r="H538" s="91">
        <v>30.9</v>
      </c>
      <c r="I538" s="31"/>
      <c r="J538" s="31">
        <v>2</v>
      </c>
      <c r="K538" s="31" t="s">
        <v>51</v>
      </c>
      <c r="L538" s="31"/>
      <c r="M538" s="31"/>
      <c r="N538" s="27" t="s">
        <v>2969</v>
      </c>
      <c r="O538" s="27" t="s">
        <v>5183</v>
      </c>
      <c r="P538" s="27"/>
      <c r="Q538" s="27"/>
      <c r="R538" s="27"/>
      <c r="S538" s="27"/>
      <c r="T538" s="27"/>
      <c r="U538" s="27"/>
      <c r="V538" s="27"/>
      <c r="W538" s="27"/>
      <c r="X538" s="27"/>
      <c r="Y538" s="27"/>
      <c r="Z538" s="27"/>
      <c r="AA538" s="27"/>
      <c r="AB538" s="27"/>
      <c r="AC538" s="27"/>
      <c r="AD538" s="29"/>
      <c r="AE538" s="29" t="s">
        <v>5174</v>
      </c>
    </row>
    <row r="539" spans="1:31" ht="26.4" x14ac:dyDescent="0.3">
      <c r="A539" s="30" t="s">
        <v>2970</v>
      </c>
      <c r="B539" s="30" t="s">
        <v>4603</v>
      </c>
      <c r="C539" s="30" t="s">
        <v>2947</v>
      </c>
      <c r="D539" s="30" t="s">
        <v>5188</v>
      </c>
      <c r="E539" s="30" t="s">
        <v>5026</v>
      </c>
      <c r="F539" s="31" t="s">
        <v>728</v>
      </c>
      <c r="G539" s="91">
        <v>-25.55</v>
      </c>
      <c r="H539" s="91">
        <v>30.9</v>
      </c>
      <c r="I539" s="31"/>
      <c r="J539" s="31"/>
      <c r="K539" s="31" t="s">
        <v>425</v>
      </c>
      <c r="L539" s="31"/>
      <c r="M539" s="31"/>
      <c r="N539" s="27" t="s">
        <v>2971</v>
      </c>
      <c r="O539" s="27" t="s">
        <v>1929</v>
      </c>
      <c r="P539" s="27"/>
      <c r="Q539" s="27"/>
      <c r="R539" s="27"/>
      <c r="S539" s="27"/>
      <c r="T539" s="27"/>
      <c r="U539" s="27"/>
      <c r="V539" s="27"/>
      <c r="W539" s="31" t="s">
        <v>2970</v>
      </c>
      <c r="X539" s="27" t="s">
        <v>2996</v>
      </c>
      <c r="Y539" s="27"/>
      <c r="Z539" s="27"/>
      <c r="AA539" s="27"/>
      <c r="AB539" s="27" t="s">
        <v>2997</v>
      </c>
      <c r="AC539" s="27"/>
      <c r="AD539" s="29"/>
      <c r="AE539" s="29" t="s">
        <v>5174</v>
      </c>
    </row>
    <row r="540" spans="1:31" ht="12.6" customHeight="1" x14ac:dyDescent="0.3">
      <c r="A540" s="30" t="s">
        <v>2972</v>
      </c>
      <c r="B540" s="30" t="s">
        <v>6103</v>
      </c>
      <c r="C540" s="30" t="s">
        <v>2947</v>
      </c>
      <c r="D540" s="21" t="s">
        <v>2973</v>
      </c>
      <c r="E540" s="21" t="s">
        <v>159</v>
      </c>
      <c r="F540" s="27" t="s">
        <v>284</v>
      </c>
      <c r="G540" s="91">
        <v>-30.1</v>
      </c>
      <c r="H540" s="91">
        <v>29.02</v>
      </c>
      <c r="I540" s="31"/>
      <c r="J540" s="31"/>
      <c r="K540" s="31" t="s">
        <v>127</v>
      </c>
      <c r="L540" s="31" t="s">
        <v>40</v>
      </c>
      <c r="M540" s="31" t="s">
        <v>2974</v>
      </c>
      <c r="N540" s="27" t="s">
        <v>1148</v>
      </c>
      <c r="O540" s="27" t="s">
        <v>275</v>
      </c>
      <c r="P540" s="27"/>
      <c r="Q540" s="27" t="s">
        <v>45</v>
      </c>
      <c r="R540" s="27"/>
      <c r="S540" s="27"/>
      <c r="T540" s="27"/>
      <c r="U540" s="27"/>
      <c r="V540" s="27"/>
      <c r="W540" s="27"/>
      <c r="X540" s="27"/>
      <c r="Y540" s="27"/>
      <c r="Z540" s="27"/>
      <c r="AA540" s="27"/>
      <c r="AB540" s="27"/>
      <c r="AC540" s="27"/>
      <c r="AD540" s="29"/>
      <c r="AE540" s="29" t="s">
        <v>2975</v>
      </c>
    </row>
    <row r="541" spans="1:31" ht="26.4" x14ac:dyDescent="0.3">
      <c r="A541" s="30" t="s">
        <v>2976</v>
      </c>
      <c r="B541" s="30" t="s">
        <v>4603</v>
      </c>
      <c r="C541" s="30" t="s">
        <v>2947</v>
      </c>
      <c r="D541" s="30" t="s">
        <v>5190</v>
      </c>
      <c r="E541" s="30" t="s">
        <v>5026</v>
      </c>
      <c r="F541" s="31" t="s">
        <v>728</v>
      </c>
      <c r="G541" s="91">
        <v>-25.88</v>
      </c>
      <c r="H541" s="91">
        <v>30.95</v>
      </c>
      <c r="I541" s="31"/>
      <c r="J541" s="31"/>
      <c r="K541" s="31" t="s">
        <v>51</v>
      </c>
      <c r="L541" s="31"/>
      <c r="M541" s="31"/>
      <c r="N541" s="27" t="s">
        <v>2977</v>
      </c>
      <c r="O541" s="27" t="s">
        <v>1929</v>
      </c>
      <c r="P541" s="27"/>
      <c r="Q541" s="27"/>
      <c r="R541" s="27"/>
      <c r="S541" s="27"/>
      <c r="T541" s="27"/>
      <c r="U541" s="27"/>
      <c r="V541" s="27"/>
      <c r="W541" s="27"/>
      <c r="X541" s="27"/>
      <c r="Y541" s="27"/>
      <c r="Z541" s="27"/>
      <c r="AA541" s="27"/>
      <c r="AB541" s="27"/>
      <c r="AC541" s="27"/>
      <c r="AD541" s="29"/>
      <c r="AE541" s="29" t="s">
        <v>5174</v>
      </c>
    </row>
    <row r="542" spans="1:31" ht="26.4" x14ac:dyDescent="0.3">
      <c r="A542" s="30" t="s">
        <v>5194</v>
      </c>
      <c r="B542" s="30" t="s">
        <v>4603</v>
      </c>
      <c r="C542" s="30" t="s">
        <v>2947</v>
      </c>
      <c r="D542" s="30" t="s">
        <v>5188</v>
      </c>
      <c r="E542" s="30" t="s">
        <v>5026</v>
      </c>
      <c r="F542" s="31" t="s">
        <v>728</v>
      </c>
      <c r="G542" s="91">
        <v>-25.63</v>
      </c>
      <c r="H542" s="91">
        <v>31.02</v>
      </c>
      <c r="I542" s="31"/>
      <c r="J542" s="31"/>
      <c r="K542" s="31" t="s">
        <v>51</v>
      </c>
      <c r="L542" s="31"/>
      <c r="M542" s="31"/>
      <c r="N542" s="27" t="s">
        <v>2979</v>
      </c>
      <c r="O542" s="27" t="s">
        <v>1929</v>
      </c>
      <c r="P542" s="27"/>
      <c r="Q542" s="27"/>
      <c r="R542" s="27"/>
      <c r="S542" s="27"/>
      <c r="T542" s="27"/>
      <c r="U542" s="27"/>
      <c r="V542" s="27"/>
      <c r="W542" s="27" t="s">
        <v>5195</v>
      </c>
      <c r="X542" s="27" t="s">
        <v>2996</v>
      </c>
      <c r="Y542" s="27"/>
      <c r="Z542" s="27"/>
      <c r="AA542" s="27" t="s">
        <v>311</v>
      </c>
      <c r="AB542" s="27" t="s">
        <v>2731</v>
      </c>
      <c r="AC542" s="27"/>
      <c r="AD542" s="29"/>
      <c r="AE542" s="29" t="s">
        <v>5174</v>
      </c>
    </row>
    <row r="543" spans="1:31" x14ac:dyDescent="0.25">
      <c r="A543" s="21" t="s">
        <v>2980</v>
      </c>
      <c r="B543" s="30" t="s">
        <v>4603</v>
      </c>
      <c r="C543" s="20" t="s">
        <v>2947</v>
      </c>
      <c r="D543" s="21" t="s">
        <v>707</v>
      </c>
      <c r="E543" s="21" t="s">
        <v>708</v>
      </c>
      <c r="F543" s="27" t="s">
        <v>229</v>
      </c>
      <c r="G543" s="91">
        <v>-26.6</v>
      </c>
      <c r="H543" s="91">
        <v>28.9</v>
      </c>
      <c r="I543" s="34" t="s">
        <v>2981</v>
      </c>
      <c r="J543" s="27"/>
      <c r="K543" s="27" t="s">
        <v>51</v>
      </c>
      <c r="L543" s="27" t="s">
        <v>40</v>
      </c>
      <c r="M543" s="27" t="s">
        <v>2982</v>
      </c>
      <c r="N543" s="27" t="s">
        <v>2983</v>
      </c>
      <c r="O543" s="27" t="s">
        <v>534</v>
      </c>
      <c r="P543" s="27"/>
      <c r="Q543" s="27" t="s">
        <v>345</v>
      </c>
      <c r="R543" s="27">
        <v>4.8</v>
      </c>
      <c r="S543" s="27"/>
      <c r="T543" s="27"/>
      <c r="U543" s="27" t="s">
        <v>2984</v>
      </c>
      <c r="V543" s="27" t="s">
        <v>2985</v>
      </c>
      <c r="W543" s="27"/>
      <c r="X543" s="27"/>
      <c r="Y543" s="27"/>
      <c r="Z543" s="27"/>
      <c r="AA543" s="27"/>
      <c r="AB543" s="27"/>
      <c r="AC543" s="27"/>
      <c r="AD543" s="29"/>
      <c r="AE543" s="29" t="s">
        <v>2986</v>
      </c>
    </row>
    <row r="544" spans="1:31" x14ac:dyDescent="0.3">
      <c r="A544" s="21" t="s">
        <v>2987</v>
      </c>
      <c r="B544" s="21" t="s">
        <v>6103</v>
      </c>
      <c r="C544" s="21" t="s">
        <v>2947</v>
      </c>
      <c r="D544" s="21" t="s">
        <v>707</v>
      </c>
      <c r="E544" s="21"/>
      <c r="F544" s="27"/>
      <c r="G544" s="91">
        <v>-26.4</v>
      </c>
      <c r="H544" s="91">
        <v>30.2</v>
      </c>
      <c r="I544" s="27"/>
      <c r="J544" s="27">
        <v>0.45</v>
      </c>
      <c r="K544" s="27" t="s">
        <v>127</v>
      </c>
      <c r="L544" s="27"/>
      <c r="M544" s="27"/>
      <c r="N544" s="27" t="s">
        <v>2988</v>
      </c>
      <c r="O544" s="27" t="s">
        <v>2586</v>
      </c>
      <c r="P544" s="27"/>
      <c r="Q544" s="27" t="s">
        <v>45</v>
      </c>
      <c r="R544" s="27"/>
      <c r="S544" s="27" t="s">
        <v>2989</v>
      </c>
      <c r="T544" s="27"/>
      <c r="U544" s="27"/>
      <c r="V544" s="27"/>
      <c r="W544" s="27" t="s">
        <v>70</v>
      </c>
      <c r="X544" s="27" t="s">
        <v>71</v>
      </c>
      <c r="Y544" s="27" t="s">
        <v>72</v>
      </c>
      <c r="Z544" s="27" t="s">
        <v>73</v>
      </c>
      <c r="AA544" s="27" t="s">
        <v>74</v>
      </c>
      <c r="AB544" s="27" t="s">
        <v>2990</v>
      </c>
      <c r="AC544" s="27"/>
      <c r="AD544" s="29" t="s">
        <v>2991</v>
      </c>
      <c r="AE544" s="29" t="s">
        <v>2992</v>
      </c>
    </row>
    <row r="545" spans="1:31" ht="13.95" customHeight="1" x14ac:dyDescent="0.3">
      <c r="A545" s="30" t="s">
        <v>2993</v>
      </c>
      <c r="B545" s="30" t="s">
        <v>4603</v>
      </c>
      <c r="C545" s="30" t="s">
        <v>2947</v>
      </c>
      <c r="D545" s="30" t="s">
        <v>5188</v>
      </c>
      <c r="E545" s="30" t="s">
        <v>5026</v>
      </c>
      <c r="F545" s="31" t="s">
        <v>728</v>
      </c>
      <c r="G545" s="91">
        <v>-25.59</v>
      </c>
      <c r="H545" s="91">
        <v>31</v>
      </c>
      <c r="I545" s="31"/>
      <c r="J545" s="31"/>
      <c r="K545" s="31" t="s">
        <v>51</v>
      </c>
      <c r="L545" s="31"/>
      <c r="M545" s="31"/>
      <c r="N545" s="27" t="s">
        <v>2377</v>
      </c>
      <c r="O545" s="27" t="s">
        <v>1929</v>
      </c>
      <c r="P545" s="27"/>
      <c r="Q545" s="27"/>
      <c r="R545" s="27"/>
      <c r="S545" s="27"/>
      <c r="T545" s="27"/>
      <c r="U545" s="27"/>
      <c r="V545" s="27"/>
      <c r="W545" s="27" t="s">
        <v>70</v>
      </c>
      <c r="X545" s="27" t="s">
        <v>5196</v>
      </c>
      <c r="Y545" s="27"/>
      <c r="Z545" s="27"/>
      <c r="AA545" s="27"/>
      <c r="AB545" s="27"/>
      <c r="AC545" s="27"/>
      <c r="AD545" s="29"/>
      <c r="AE545" s="29" t="s">
        <v>5174</v>
      </c>
    </row>
    <row r="546" spans="1:31" ht="26.4" x14ac:dyDescent="0.3">
      <c r="A546" s="30" t="s">
        <v>2994</v>
      </c>
      <c r="B546" s="30" t="s">
        <v>4603</v>
      </c>
      <c r="C546" s="30" t="s">
        <v>2947</v>
      </c>
      <c r="D546" s="30" t="s">
        <v>5188</v>
      </c>
      <c r="E546" s="30" t="s">
        <v>5026</v>
      </c>
      <c r="F546" s="31" t="s">
        <v>728</v>
      </c>
      <c r="G546" s="91">
        <v>-25.57</v>
      </c>
      <c r="H546" s="91">
        <v>30.91</v>
      </c>
      <c r="I546" s="31"/>
      <c r="J546" s="31"/>
      <c r="K546" s="31" t="s">
        <v>127</v>
      </c>
      <c r="L546" s="31"/>
      <c r="M546" s="31"/>
      <c r="N546" s="27" t="s">
        <v>2971</v>
      </c>
      <c r="O546" s="27" t="s">
        <v>1929</v>
      </c>
      <c r="P546" s="27"/>
      <c r="Q546" s="27"/>
      <c r="R546" s="27"/>
      <c r="S546" s="27"/>
      <c r="T546" s="27"/>
      <c r="U546" s="27"/>
      <c r="V546" s="27"/>
      <c r="W546" s="31" t="s">
        <v>2994</v>
      </c>
      <c r="X546" s="27" t="s">
        <v>2996</v>
      </c>
      <c r="Y546" s="27"/>
      <c r="Z546" s="27"/>
      <c r="AA546" s="27"/>
      <c r="AB546" s="27" t="s">
        <v>2997</v>
      </c>
      <c r="AC546" s="27"/>
      <c r="AD546" s="29"/>
      <c r="AE546" s="29" t="s">
        <v>5174</v>
      </c>
    </row>
    <row r="547" spans="1:31" ht="26.4" x14ac:dyDescent="0.3">
      <c r="A547" s="30" t="s">
        <v>2995</v>
      </c>
      <c r="B547" s="30" t="s">
        <v>4603</v>
      </c>
      <c r="C547" s="30" t="s">
        <v>2947</v>
      </c>
      <c r="D547" s="30" t="s">
        <v>5197</v>
      </c>
      <c r="E547" s="30" t="s">
        <v>5026</v>
      </c>
      <c r="F547" s="31" t="s">
        <v>728</v>
      </c>
      <c r="G547" s="91">
        <v>-25.88</v>
      </c>
      <c r="H547" s="91">
        <v>30.82</v>
      </c>
      <c r="I547" s="31">
        <v>15</v>
      </c>
      <c r="J547" s="31"/>
      <c r="K547" s="31" t="s">
        <v>98</v>
      </c>
      <c r="L547" s="31"/>
      <c r="M547" s="31"/>
      <c r="N547" s="27" t="s">
        <v>2979</v>
      </c>
      <c r="O547" s="27" t="s">
        <v>1929</v>
      </c>
      <c r="P547" s="27"/>
      <c r="Q547" s="27"/>
      <c r="R547" s="27"/>
      <c r="S547" s="27"/>
      <c r="T547" s="27"/>
      <c r="U547" s="27"/>
      <c r="V547" s="27"/>
      <c r="W547" s="27" t="s">
        <v>5198</v>
      </c>
      <c r="X547" s="27" t="s">
        <v>2996</v>
      </c>
      <c r="Y547" s="27" t="s">
        <v>838</v>
      </c>
      <c r="Z547" s="27" t="s">
        <v>102</v>
      </c>
      <c r="AA547" s="27" t="s">
        <v>74</v>
      </c>
      <c r="AB547" s="27" t="s">
        <v>2997</v>
      </c>
      <c r="AC547" s="27"/>
      <c r="AD547" s="29"/>
      <c r="AE547" s="29" t="s">
        <v>5174</v>
      </c>
    </row>
    <row r="548" spans="1:31" x14ac:dyDescent="0.3">
      <c r="A548" s="30" t="s">
        <v>2998</v>
      </c>
      <c r="B548" s="30" t="s">
        <v>4603</v>
      </c>
      <c r="C548" s="30" t="s">
        <v>2947</v>
      </c>
      <c r="D548" s="30" t="s">
        <v>5181</v>
      </c>
      <c r="E548" s="30" t="s">
        <v>5026</v>
      </c>
      <c r="F548" s="31" t="s">
        <v>728</v>
      </c>
      <c r="G548" s="91">
        <v>-25.57</v>
      </c>
      <c r="H548" s="91">
        <v>31.22</v>
      </c>
      <c r="I548" s="31">
        <v>15</v>
      </c>
      <c r="J548" s="31">
        <v>0.75</v>
      </c>
      <c r="K548" s="31" t="s">
        <v>127</v>
      </c>
      <c r="L548" s="31"/>
      <c r="M548" s="31"/>
      <c r="N548" s="27" t="s">
        <v>2948</v>
      </c>
      <c r="O548" s="27" t="s">
        <v>1929</v>
      </c>
      <c r="P548" s="27"/>
      <c r="Q548" s="27" t="s">
        <v>320</v>
      </c>
      <c r="R548" s="27"/>
      <c r="S548" s="27"/>
      <c r="T548" s="27"/>
      <c r="U548" s="27"/>
      <c r="V548" s="27" t="s">
        <v>5187</v>
      </c>
      <c r="W548" s="27"/>
      <c r="X548" s="27"/>
      <c r="Y548" s="27"/>
      <c r="Z548" s="27"/>
      <c r="AA548" s="27"/>
      <c r="AB548" s="27"/>
      <c r="AC548" s="27"/>
      <c r="AD548" s="29"/>
      <c r="AE548" s="29" t="s">
        <v>5186</v>
      </c>
    </row>
    <row r="549" spans="1:31" ht="12" customHeight="1" x14ac:dyDescent="0.3">
      <c r="A549" s="30" t="s">
        <v>2999</v>
      </c>
      <c r="B549" s="30" t="s">
        <v>6103</v>
      </c>
      <c r="C549" s="30" t="s">
        <v>2947</v>
      </c>
      <c r="D549" s="21" t="s">
        <v>707</v>
      </c>
      <c r="E549" s="21" t="s">
        <v>708</v>
      </c>
      <c r="F549" s="27" t="s">
        <v>229</v>
      </c>
      <c r="G549" s="91">
        <v>-25.7</v>
      </c>
      <c r="H549" s="91">
        <v>30.5</v>
      </c>
      <c r="I549" s="27" t="s">
        <v>3000</v>
      </c>
      <c r="J549" s="27">
        <v>0.12</v>
      </c>
      <c r="K549" s="27" t="s">
        <v>127</v>
      </c>
      <c r="L549" s="27" t="s">
        <v>40</v>
      </c>
      <c r="M549" s="27" t="s">
        <v>3001</v>
      </c>
      <c r="N549" s="27" t="s">
        <v>3002</v>
      </c>
      <c r="O549" s="27" t="s">
        <v>2124</v>
      </c>
      <c r="P549" s="27"/>
      <c r="Q549" s="27"/>
      <c r="R549" s="27"/>
      <c r="S549" s="27"/>
      <c r="T549" s="27"/>
      <c r="U549" s="27"/>
      <c r="V549" s="27"/>
      <c r="W549" s="27"/>
      <c r="X549" s="27"/>
      <c r="Y549" s="27"/>
      <c r="Z549" s="27"/>
      <c r="AA549" s="27"/>
      <c r="AB549" s="27"/>
      <c r="AC549" s="27"/>
      <c r="AD549" s="29"/>
      <c r="AE549" s="29" t="s">
        <v>3003</v>
      </c>
    </row>
    <row r="550" spans="1:31" ht="12.6" customHeight="1" x14ac:dyDescent="0.25">
      <c r="A550" s="21" t="s">
        <v>3004</v>
      </c>
      <c r="B550" s="30" t="s">
        <v>4603</v>
      </c>
      <c r="C550" s="20" t="s">
        <v>2947</v>
      </c>
      <c r="D550" s="21" t="s">
        <v>707</v>
      </c>
      <c r="E550" s="21" t="s">
        <v>708</v>
      </c>
      <c r="F550" s="27" t="s">
        <v>229</v>
      </c>
      <c r="G550" s="91">
        <v>-26.8</v>
      </c>
      <c r="H550" s="91">
        <v>28.2</v>
      </c>
      <c r="I550" s="34" t="s">
        <v>3005</v>
      </c>
      <c r="J550" s="27">
        <v>0.2</v>
      </c>
      <c r="K550" s="27" t="s">
        <v>745</v>
      </c>
      <c r="L550" s="27" t="s">
        <v>95</v>
      </c>
      <c r="M550" s="27" t="s">
        <v>3006</v>
      </c>
      <c r="N550" s="27" t="s">
        <v>2983</v>
      </c>
      <c r="O550" s="27" t="s">
        <v>534</v>
      </c>
      <c r="P550" s="27"/>
      <c r="Q550" s="27" t="s">
        <v>345</v>
      </c>
      <c r="R550" s="27">
        <v>4.8</v>
      </c>
      <c r="S550" s="27"/>
      <c r="T550" s="27"/>
      <c r="U550" s="27" t="s">
        <v>2984</v>
      </c>
      <c r="V550" s="27" t="s">
        <v>3007</v>
      </c>
      <c r="W550" s="27"/>
      <c r="X550" s="27"/>
      <c r="Y550" s="27"/>
      <c r="Z550" s="27"/>
      <c r="AA550" s="27"/>
      <c r="AB550" s="27"/>
      <c r="AC550" s="27"/>
      <c r="AD550" s="29"/>
      <c r="AE550" s="29" t="s">
        <v>2986</v>
      </c>
    </row>
    <row r="551" spans="1:31" x14ac:dyDescent="0.25">
      <c r="A551" s="21" t="s">
        <v>3008</v>
      </c>
      <c r="B551" s="30" t="s">
        <v>4603</v>
      </c>
      <c r="C551" s="20" t="s">
        <v>2947</v>
      </c>
      <c r="D551" s="21" t="s">
        <v>707</v>
      </c>
      <c r="E551" s="21" t="s">
        <v>708</v>
      </c>
      <c r="F551" s="27" t="s">
        <v>229</v>
      </c>
      <c r="G551" s="91">
        <v>-26.6</v>
      </c>
      <c r="H551" s="91">
        <v>27.7</v>
      </c>
      <c r="I551" s="27">
        <v>20.5</v>
      </c>
      <c r="J551" s="27">
        <v>0.12</v>
      </c>
      <c r="K551" s="27" t="s">
        <v>127</v>
      </c>
      <c r="L551" s="27" t="s">
        <v>81</v>
      </c>
      <c r="M551" s="27" t="s">
        <v>3009</v>
      </c>
      <c r="N551" s="27" t="s">
        <v>3010</v>
      </c>
      <c r="O551" s="27" t="s">
        <v>3011</v>
      </c>
      <c r="P551" s="27" t="s">
        <v>3012</v>
      </c>
      <c r="Q551" s="27" t="s">
        <v>345</v>
      </c>
      <c r="R551" s="27"/>
      <c r="S551" s="27" t="s">
        <v>845</v>
      </c>
      <c r="T551" s="27" t="s">
        <v>3013</v>
      </c>
      <c r="U551" s="27"/>
      <c r="V551" s="27" t="s">
        <v>3014</v>
      </c>
      <c r="W551" s="27"/>
      <c r="X551" s="27"/>
      <c r="Y551" s="27"/>
      <c r="Z551" s="27"/>
      <c r="AA551" s="27"/>
      <c r="AB551" s="27"/>
      <c r="AC551" s="27"/>
      <c r="AD551" s="29"/>
      <c r="AE551" s="29" t="s">
        <v>6000</v>
      </c>
    </row>
    <row r="552" spans="1:31" x14ac:dyDescent="0.3">
      <c r="A552" s="30" t="s">
        <v>3015</v>
      </c>
      <c r="B552" s="30" t="s">
        <v>6103</v>
      </c>
      <c r="C552" s="30" t="s">
        <v>2947</v>
      </c>
      <c r="D552" s="21" t="s">
        <v>707</v>
      </c>
      <c r="E552" s="21" t="s">
        <v>708</v>
      </c>
      <c r="F552" s="27" t="s">
        <v>229</v>
      </c>
      <c r="G552" s="91">
        <v>-25.7</v>
      </c>
      <c r="H552" s="91">
        <v>30.5</v>
      </c>
      <c r="I552" s="27" t="s">
        <v>3016</v>
      </c>
      <c r="J552" s="27">
        <v>0.28999999999999998</v>
      </c>
      <c r="K552" s="27" t="s">
        <v>51</v>
      </c>
      <c r="L552" s="27" t="s">
        <v>40</v>
      </c>
      <c r="M552" s="27" t="s">
        <v>3001</v>
      </c>
      <c r="N552" s="27" t="s">
        <v>3017</v>
      </c>
      <c r="O552" s="27" t="s">
        <v>712</v>
      </c>
      <c r="P552" s="27"/>
      <c r="Q552" s="27"/>
      <c r="R552" s="27"/>
      <c r="S552" s="27"/>
      <c r="T552" s="27"/>
      <c r="U552" s="27"/>
      <c r="V552" s="27"/>
      <c r="W552" s="27"/>
      <c r="X552" s="27"/>
      <c r="Y552" s="27"/>
      <c r="Z552" s="27"/>
      <c r="AA552" s="27"/>
      <c r="AB552" s="27"/>
      <c r="AC552" s="27"/>
      <c r="AD552" s="29"/>
      <c r="AE552" s="29" t="s">
        <v>3003</v>
      </c>
    </row>
    <row r="553" spans="1:31" ht="15.6" x14ac:dyDescent="0.25">
      <c r="A553" s="20" t="s">
        <v>3018</v>
      </c>
      <c r="B553" s="20" t="s">
        <v>4603</v>
      </c>
      <c r="C553" s="20" t="s">
        <v>2947</v>
      </c>
      <c r="D553" s="21" t="s">
        <v>5168</v>
      </c>
      <c r="E553" s="21"/>
      <c r="F553" s="27" t="s">
        <v>5169</v>
      </c>
      <c r="G553" s="91">
        <v>-28.58</v>
      </c>
      <c r="H553" s="91">
        <v>31.03</v>
      </c>
      <c r="I553" s="27">
        <v>25</v>
      </c>
      <c r="J553" s="27"/>
      <c r="K553" s="27" t="s">
        <v>51</v>
      </c>
      <c r="L553" s="27" t="s">
        <v>40</v>
      </c>
      <c r="M553" s="27">
        <v>1181</v>
      </c>
      <c r="N553" s="27" t="s">
        <v>3019</v>
      </c>
      <c r="O553" s="27" t="s">
        <v>222</v>
      </c>
      <c r="P553" s="27"/>
      <c r="Q553" s="27"/>
      <c r="R553" s="27"/>
      <c r="S553" s="27"/>
      <c r="T553" s="27"/>
      <c r="U553" s="27"/>
      <c r="V553" s="27"/>
      <c r="W553" s="27" t="s">
        <v>3020</v>
      </c>
      <c r="X553" s="27" t="s">
        <v>236</v>
      </c>
      <c r="Y553" s="27" t="s">
        <v>838</v>
      </c>
      <c r="Z553" s="27" t="s">
        <v>146</v>
      </c>
      <c r="AA553" s="27" t="s">
        <v>74</v>
      </c>
      <c r="AB553" s="27" t="s">
        <v>1230</v>
      </c>
      <c r="AC553" s="27">
        <v>22</v>
      </c>
      <c r="AD553" s="29" t="s">
        <v>3021</v>
      </c>
      <c r="AE553" s="29" t="s">
        <v>6001</v>
      </c>
    </row>
    <row r="554" spans="1:31" ht="12" customHeight="1" x14ac:dyDescent="0.3">
      <c r="A554" s="30" t="s">
        <v>3022</v>
      </c>
      <c r="B554" s="30" t="s">
        <v>4603</v>
      </c>
      <c r="C554" s="30" t="s">
        <v>2947</v>
      </c>
      <c r="D554" s="30" t="s">
        <v>5166</v>
      </c>
      <c r="E554" s="30"/>
      <c r="F554" s="31" t="s">
        <v>4695</v>
      </c>
      <c r="G554" s="100">
        <v>-22.23</v>
      </c>
      <c r="H554" s="100">
        <v>30.02</v>
      </c>
      <c r="I554" s="31"/>
      <c r="J554" s="31" t="s">
        <v>2720</v>
      </c>
      <c r="K554" s="31" t="s">
        <v>3023</v>
      </c>
      <c r="L554" s="31" t="s">
        <v>81</v>
      </c>
      <c r="M554" s="31" t="s">
        <v>3024</v>
      </c>
      <c r="N554" s="27" t="s">
        <v>3025</v>
      </c>
      <c r="O554" s="27" t="s">
        <v>3026</v>
      </c>
      <c r="P554" s="27" t="s">
        <v>3027</v>
      </c>
      <c r="Q554" s="27" t="s">
        <v>45</v>
      </c>
      <c r="R554" s="27"/>
      <c r="S554" s="27"/>
      <c r="T554" s="27"/>
      <c r="U554" s="27"/>
      <c r="V554" s="27">
        <v>77</v>
      </c>
      <c r="W554" s="27"/>
      <c r="X554" s="27"/>
      <c r="Y554" s="27"/>
      <c r="Z554" s="27"/>
      <c r="AA554" s="27"/>
      <c r="AB554" s="27"/>
      <c r="AC554" s="27"/>
      <c r="AD554" s="29"/>
      <c r="AE554" s="29" t="s">
        <v>5167</v>
      </c>
    </row>
    <row r="555" spans="1:31" x14ac:dyDescent="0.3">
      <c r="A555" s="30" t="s">
        <v>5184</v>
      </c>
      <c r="B555" s="30" t="s">
        <v>4603</v>
      </c>
      <c r="C555" s="30" t="s">
        <v>2947</v>
      </c>
      <c r="D555" s="30" t="s">
        <v>5181</v>
      </c>
      <c r="E555" s="30" t="s">
        <v>5026</v>
      </c>
      <c r="F555" s="31" t="s">
        <v>728</v>
      </c>
      <c r="G555" s="91">
        <v>-25.54</v>
      </c>
      <c r="H555" s="91">
        <v>31.22</v>
      </c>
      <c r="I555" s="31" t="s">
        <v>5185</v>
      </c>
      <c r="J555" s="31"/>
      <c r="K555" s="31" t="s">
        <v>127</v>
      </c>
      <c r="L555" s="31"/>
      <c r="M555" s="31"/>
      <c r="N555" s="27" t="s">
        <v>103</v>
      </c>
      <c r="O555" s="27" t="s">
        <v>1929</v>
      </c>
      <c r="P555" s="27"/>
      <c r="Q555" s="27"/>
      <c r="R555" s="27"/>
      <c r="S555" s="27"/>
      <c r="T555" s="27"/>
      <c r="U555" s="27"/>
      <c r="V555" s="27" t="s">
        <v>5187</v>
      </c>
      <c r="W555" s="27"/>
      <c r="X555" s="27"/>
      <c r="Y555" s="27"/>
      <c r="Z555" s="27"/>
      <c r="AA555" s="27"/>
      <c r="AB555" s="27"/>
      <c r="AC555" s="27"/>
      <c r="AD555" s="29"/>
      <c r="AE555" s="29" t="s">
        <v>5186</v>
      </c>
    </row>
    <row r="556" spans="1:31" ht="26.4" x14ac:dyDescent="0.3">
      <c r="A556" s="30" t="s">
        <v>3028</v>
      </c>
      <c r="B556" s="30" t="s">
        <v>4603</v>
      </c>
      <c r="C556" s="30" t="s">
        <v>2947</v>
      </c>
      <c r="D556" s="30" t="s">
        <v>5190</v>
      </c>
      <c r="E556" s="30" t="s">
        <v>5026</v>
      </c>
      <c r="F556" s="31" t="s">
        <v>728</v>
      </c>
      <c r="G556" s="91">
        <v>-25.92</v>
      </c>
      <c r="H556" s="91">
        <v>30.95</v>
      </c>
      <c r="I556" s="31"/>
      <c r="J556" s="31"/>
      <c r="K556" s="31" t="s">
        <v>51</v>
      </c>
      <c r="L556" s="31"/>
      <c r="M556" s="31"/>
      <c r="N556" s="27" t="s">
        <v>2977</v>
      </c>
      <c r="O556" s="27" t="s">
        <v>1929</v>
      </c>
      <c r="P556" s="27"/>
      <c r="Q556" s="27"/>
      <c r="R556" s="27"/>
      <c r="S556" s="27"/>
      <c r="T556" s="27"/>
      <c r="U556" s="27"/>
      <c r="V556" s="27"/>
      <c r="W556" s="27"/>
      <c r="X556" s="27"/>
      <c r="Y556" s="27"/>
      <c r="Z556" s="27"/>
      <c r="AA556" s="27"/>
      <c r="AB556" s="27"/>
      <c r="AC556" s="27"/>
      <c r="AD556" s="29"/>
      <c r="AE556" s="29" t="s">
        <v>5174</v>
      </c>
    </row>
    <row r="557" spans="1:31" x14ac:dyDescent="0.3">
      <c r="A557" s="21" t="s">
        <v>3029</v>
      </c>
      <c r="B557" s="21" t="s">
        <v>4603</v>
      </c>
      <c r="C557" s="21" t="s">
        <v>2947</v>
      </c>
      <c r="D557" s="21" t="s">
        <v>707</v>
      </c>
      <c r="E557" s="21" t="s">
        <v>159</v>
      </c>
      <c r="F557" s="27" t="s">
        <v>284</v>
      </c>
      <c r="G557" s="91">
        <v>-30.45</v>
      </c>
      <c r="H557" s="91">
        <v>29.3</v>
      </c>
      <c r="I557" s="27">
        <v>800</v>
      </c>
      <c r="J557" s="27">
        <v>1.2</v>
      </c>
      <c r="K557" s="27" t="s">
        <v>3030</v>
      </c>
      <c r="L557" s="27" t="s">
        <v>40</v>
      </c>
      <c r="M557" s="27">
        <v>183</v>
      </c>
      <c r="N557" s="27" t="s">
        <v>3031</v>
      </c>
      <c r="O557" s="27" t="s">
        <v>3032</v>
      </c>
      <c r="P557" s="27"/>
      <c r="Q557" s="27" t="s">
        <v>45</v>
      </c>
      <c r="R557" s="37">
        <v>0.14000000000000001</v>
      </c>
      <c r="S557" s="27" t="s">
        <v>3033</v>
      </c>
      <c r="T557" s="27"/>
      <c r="U557" s="27"/>
      <c r="V557" s="27"/>
      <c r="W557" s="27" t="s">
        <v>3034</v>
      </c>
      <c r="X557" s="27" t="s">
        <v>144</v>
      </c>
      <c r="Y557" s="27" t="s">
        <v>3035</v>
      </c>
      <c r="Z557" s="27" t="s">
        <v>73</v>
      </c>
      <c r="AA557" s="27" t="s">
        <v>74</v>
      </c>
      <c r="AB557" s="27" t="s">
        <v>1137</v>
      </c>
      <c r="AC557" s="29">
        <v>0.47</v>
      </c>
      <c r="AD557" s="29" t="s">
        <v>3036</v>
      </c>
      <c r="AE557" s="29" t="s">
        <v>6002</v>
      </c>
    </row>
    <row r="558" spans="1:31" x14ac:dyDescent="0.3">
      <c r="A558" s="30" t="s">
        <v>5201</v>
      </c>
      <c r="B558" s="30" t="s">
        <v>4603</v>
      </c>
      <c r="C558" s="30" t="s">
        <v>2947</v>
      </c>
      <c r="D558" s="30" t="s">
        <v>5181</v>
      </c>
      <c r="E558" s="30" t="s">
        <v>5026</v>
      </c>
      <c r="F558" s="31" t="s">
        <v>728</v>
      </c>
      <c r="G558" s="91">
        <v>-26.05</v>
      </c>
      <c r="H558" s="91">
        <v>31.02</v>
      </c>
      <c r="I558" s="31" t="s">
        <v>5199</v>
      </c>
      <c r="J558" s="31"/>
      <c r="K558" s="31" t="s">
        <v>127</v>
      </c>
      <c r="L558" s="31"/>
      <c r="M558" s="31"/>
      <c r="N558" s="27" t="s">
        <v>2377</v>
      </c>
      <c r="O558" s="27" t="s">
        <v>1929</v>
      </c>
      <c r="P558" s="27"/>
      <c r="Q558" s="27"/>
      <c r="R558" s="27"/>
      <c r="S558" s="27"/>
      <c r="T558" s="27"/>
      <c r="U558" s="27"/>
      <c r="V558" s="27"/>
      <c r="W558" s="27" t="s">
        <v>5200</v>
      </c>
      <c r="X558" s="27" t="s">
        <v>2996</v>
      </c>
      <c r="Y558" s="27"/>
      <c r="Z558" s="27"/>
      <c r="AA558" s="27"/>
      <c r="AB558" s="27" t="s">
        <v>2731</v>
      </c>
      <c r="AC558" s="27"/>
      <c r="AD558" s="29"/>
      <c r="AE558" s="29" t="s">
        <v>5174</v>
      </c>
    </row>
    <row r="559" spans="1:31" ht="26.4" x14ac:dyDescent="0.3">
      <c r="A559" s="30" t="s">
        <v>5193</v>
      </c>
      <c r="B559" s="30" t="s">
        <v>4603</v>
      </c>
      <c r="C559" s="30" t="s">
        <v>2947</v>
      </c>
      <c r="D559" s="30" t="s">
        <v>5188</v>
      </c>
      <c r="E559" s="30" t="s">
        <v>5026</v>
      </c>
      <c r="F559" s="31" t="s">
        <v>728</v>
      </c>
      <c r="G559" s="91">
        <v>-25.61</v>
      </c>
      <c r="H559" s="91">
        <v>31.02</v>
      </c>
      <c r="I559" s="31"/>
      <c r="J559" s="31"/>
      <c r="K559" s="31" t="s">
        <v>127</v>
      </c>
      <c r="L559" s="31" t="s">
        <v>95</v>
      </c>
      <c r="M559" s="31" t="s">
        <v>5177</v>
      </c>
      <c r="N559" s="27" t="s">
        <v>2979</v>
      </c>
      <c r="O559" s="27" t="s">
        <v>1929</v>
      </c>
      <c r="P559" s="27"/>
      <c r="Q559" s="27"/>
      <c r="R559" s="27"/>
      <c r="S559" s="27"/>
      <c r="T559" s="27"/>
      <c r="U559" s="27"/>
      <c r="V559" s="27"/>
      <c r="W559" s="27" t="s">
        <v>5195</v>
      </c>
      <c r="X559" s="27" t="s">
        <v>2996</v>
      </c>
      <c r="Y559" s="27"/>
      <c r="Z559" s="27"/>
      <c r="AA559" s="27" t="s">
        <v>311</v>
      </c>
      <c r="AB559" s="27" t="s">
        <v>2731</v>
      </c>
      <c r="AC559" s="27"/>
      <c r="AD559" s="29"/>
      <c r="AE559" s="29" t="s">
        <v>5176</v>
      </c>
    </row>
    <row r="560" spans="1:31" x14ac:dyDescent="0.3">
      <c r="A560" s="30" t="s">
        <v>3039</v>
      </c>
      <c r="B560" s="30" t="s">
        <v>6103</v>
      </c>
      <c r="C560" s="30" t="s">
        <v>2947</v>
      </c>
      <c r="D560" s="21" t="s">
        <v>2973</v>
      </c>
      <c r="E560" s="21" t="s">
        <v>159</v>
      </c>
      <c r="F560" s="27" t="s">
        <v>284</v>
      </c>
      <c r="G560" s="91">
        <v>-30.13</v>
      </c>
      <c r="H560" s="91">
        <v>29.15</v>
      </c>
      <c r="I560" s="31" t="s">
        <v>3040</v>
      </c>
      <c r="J560" s="31">
        <v>0.44</v>
      </c>
      <c r="K560" s="31" t="s">
        <v>51</v>
      </c>
      <c r="L560" s="27" t="s">
        <v>95</v>
      </c>
      <c r="M560" s="31" t="s">
        <v>2974</v>
      </c>
      <c r="N560" s="27" t="s">
        <v>3041</v>
      </c>
      <c r="O560" s="27" t="s">
        <v>275</v>
      </c>
      <c r="P560" s="27" t="s">
        <v>3042</v>
      </c>
      <c r="Q560" s="27" t="s">
        <v>45</v>
      </c>
      <c r="R560" s="27"/>
      <c r="S560" s="27" t="s">
        <v>3043</v>
      </c>
      <c r="T560" s="27" t="s">
        <v>3044</v>
      </c>
      <c r="U560" s="27" t="s">
        <v>3045</v>
      </c>
      <c r="V560" s="27" t="s">
        <v>3046</v>
      </c>
      <c r="W560" s="27"/>
      <c r="X560" s="27"/>
      <c r="Y560" s="27"/>
      <c r="Z560" s="27"/>
      <c r="AA560" s="27"/>
      <c r="AB560" s="27"/>
      <c r="AC560" s="27"/>
      <c r="AD560" s="29"/>
      <c r="AE560" s="29" t="s">
        <v>4547</v>
      </c>
    </row>
    <row r="561" spans="1:31" ht="26.4" x14ac:dyDescent="0.3">
      <c r="A561" s="30" t="s">
        <v>3047</v>
      </c>
      <c r="B561" s="30" t="s">
        <v>4603</v>
      </c>
      <c r="C561" s="30" t="s">
        <v>2947</v>
      </c>
      <c r="D561" s="30" t="s">
        <v>5190</v>
      </c>
      <c r="E561" s="30" t="s">
        <v>5026</v>
      </c>
      <c r="F561" s="31" t="s">
        <v>728</v>
      </c>
      <c r="G561" s="91">
        <v>-25.9</v>
      </c>
      <c r="H561" s="91">
        <v>30.97</v>
      </c>
      <c r="I561" s="31"/>
      <c r="J561" s="31">
        <v>1</v>
      </c>
      <c r="K561" s="31" t="s">
        <v>127</v>
      </c>
      <c r="L561" s="31"/>
      <c r="M561" s="31"/>
      <c r="N561" s="27" t="s">
        <v>2977</v>
      </c>
      <c r="O561" s="27" t="s">
        <v>1929</v>
      </c>
      <c r="P561" s="27"/>
      <c r="Q561" s="27" t="s">
        <v>320</v>
      </c>
      <c r="R561" s="27"/>
      <c r="S561" s="27" t="s">
        <v>5191</v>
      </c>
      <c r="T561" s="27"/>
      <c r="U561" s="27"/>
      <c r="V561" s="27"/>
      <c r="W561" s="27"/>
      <c r="X561" s="27"/>
      <c r="Y561" s="27"/>
      <c r="Z561" s="27"/>
      <c r="AA561" s="27"/>
      <c r="AB561" s="27"/>
      <c r="AC561" s="27"/>
      <c r="AD561" s="29"/>
      <c r="AE561" s="29" t="s">
        <v>5192</v>
      </c>
    </row>
    <row r="562" spans="1:31" ht="12.75" customHeight="1" x14ac:dyDescent="0.3">
      <c r="A562" s="30" t="s">
        <v>3048</v>
      </c>
      <c r="B562" s="30" t="s">
        <v>6103</v>
      </c>
      <c r="C562" s="30" t="s">
        <v>2947</v>
      </c>
      <c r="D562" s="30" t="s">
        <v>5182</v>
      </c>
      <c r="E562" s="30" t="s">
        <v>5026</v>
      </c>
      <c r="F562" s="31" t="s">
        <v>728</v>
      </c>
      <c r="G562" s="91">
        <v>-25.52</v>
      </c>
      <c r="H562" s="91">
        <v>30.91</v>
      </c>
      <c r="I562" s="31" t="s">
        <v>337</v>
      </c>
      <c r="J562" s="31">
        <v>0.2</v>
      </c>
      <c r="K562" s="31" t="s">
        <v>80</v>
      </c>
      <c r="L562" s="31"/>
      <c r="M562" s="31"/>
      <c r="N562" s="27" t="s">
        <v>3049</v>
      </c>
      <c r="O562" s="27" t="s">
        <v>1929</v>
      </c>
      <c r="P562" s="27"/>
      <c r="Q562" s="27"/>
      <c r="R562" s="27"/>
      <c r="S562" s="27"/>
      <c r="T562" s="27"/>
      <c r="U562" s="27"/>
      <c r="V562" s="27"/>
      <c r="W562" s="27"/>
      <c r="X562" s="27"/>
      <c r="Y562" s="27"/>
      <c r="Z562" s="27"/>
      <c r="AA562" s="27"/>
      <c r="AB562" s="27"/>
      <c r="AC562" s="27"/>
      <c r="AD562" s="29"/>
      <c r="AE562" s="29" t="s">
        <v>5174</v>
      </c>
    </row>
    <row r="563" spans="1:31" x14ac:dyDescent="0.3">
      <c r="A563" s="30" t="s">
        <v>3050</v>
      </c>
      <c r="B563" s="30" t="s">
        <v>4603</v>
      </c>
      <c r="C563" s="30" t="s">
        <v>2947</v>
      </c>
      <c r="D563" s="30" t="s">
        <v>5181</v>
      </c>
      <c r="E563" s="30" t="s">
        <v>5026</v>
      </c>
      <c r="F563" s="31" t="s">
        <v>728</v>
      </c>
      <c r="G563" s="91">
        <v>-26.05</v>
      </c>
      <c r="H563" s="91">
        <v>30.97</v>
      </c>
      <c r="I563" s="31" t="s">
        <v>3005</v>
      </c>
      <c r="J563" s="31">
        <v>0.17</v>
      </c>
      <c r="K563" s="31" t="s">
        <v>127</v>
      </c>
      <c r="L563" s="31" t="s">
        <v>388</v>
      </c>
      <c r="M563" s="31">
        <v>3454</v>
      </c>
      <c r="N563" s="27" t="s">
        <v>3051</v>
      </c>
      <c r="O563" s="27" t="s">
        <v>1929</v>
      </c>
      <c r="P563" s="27"/>
      <c r="Q563" s="27" t="s">
        <v>320</v>
      </c>
      <c r="R563" s="27"/>
      <c r="S563" s="27"/>
      <c r="T563" s="27"/>
      <c r="U563" s="27"/>
      <c r="V563" s="27"/>
      <c r="W563" s="27"/>
      <c r="X563" s="27"/>
      <c r="Y563" s="27"/>
      <c r="Z563" s="27"/>
      <c r="AA563" s="27"/>
      <c r="AB563" s="27"/>
      <c r="AC563" s="27"/>
      <c r="AD563" s="29"/>
      <c r="AE563" s="29" t="s">
        <v>5174</v>
      </c>
    </row>
    <row r="564" spans="1:31" ht="12.75" customHeight="1" x14ac:dyDescent="0.3">
      <c r="A564" s="30" t="s">
        <v>3052</v>
      </c>
      <c r="B564" s="30" t="s">
        <v>4603</v>
      </c>
      <c r="C564" s="30" t="s">
        <v>2947</v>
      </c>
      <c r="D564" s="30" t="s">
        <v>5190</v>
      </c>
      <c r="E564" s="30" t="s">
        <v>5026</v>
      </c>
      <c r="F564" s="31" t="s">
        <v>728</v>
      </c>
      <c r="G564" s="91">
        <v>-25.88</v>
      </c>
      <c r="H564" s="91">
        <v>30.97</v>
      </c>
      <c r="I564" s="31"/>
      <c r="J564" s="31"/>
      <c r="K564" s="31" t="s">
        <v>127</v>
      </c>
      <c r="L564" s="31" t="s">
        <v>95</v>
      </c>
      <c r="M564" s="31" t="s">
        <v>5178</v>
      </c>
      <c r="N564" s="27" t="s">
        <v>2977</v>
      </c>
      <c r="O564" s="27" t="s">
        <v>1929</v>
      </c>
      <c r="P564" s="27"/>
      <c r="Q564" s="27" t="s">
        <v>320</v>
      </c>
      <c r="R564" s="27"/>
      <c r="S564" s="27"/>
      <c r="T564" s="27"/>
      <c r="U564" s="27"/>
      <c r="V564" s="27"/>
      <c r="W564" s="27"/>
      <c r="X564" s="27"/>
      <c r="Y564" s="27"/>
      <c r="Z564" s="27"/>
      <c r="AA564" s="27"/>
      <c r="AB564" s="27"/>
      <c r="AC564" s="27"/>
      <c r="AD564" s="29"/>
      <c r="AE564" s="29" t="s">
        <v>5176</v>
      </c>
    </row>
    <row r="565" spans="1:31" ht="12" customHeight="1" x14ac:dyDescent="0.25">
      <c r="A565" s="21" t="s">
        <v>5205</v>
      </c>
      <c r="B565" s="21" t="s">
        <v>4603</v>
      </c>
      <c r="C565" s="20" t="s">
        <v>2947</v>
      </c>
      <c r="D565" s="30" t="s">
        <v>5207</v>
      </c>
      <c r="E565" s="30" t="s">
        <v>5206</v>
      </c>
      <c r="F565" s="31" t="s">
        <v>728</v>
      </c>
      <c r="G565" s="91">
        <v>-26.36</v>
      </c>
      <c r="H565" s="91">
        <v>28.13</v>
      </c>
      <c r="I565" s="27">
        <v>1.6</v>
      </c>
      <c r="J565" s="27"/>
      <c r="K565" s="27" t="s">
        <v>3053</v>
      </c>
      <c r="L565" s="27" t="s">
        <v>40</v>
      </c>
      <c r="M565" s="27">
        <v>2060</v>
      </c>
      <c r="N565" s="27" t="s">
        <v>3054</v>
      </c>
      <c r="O565" s="27" t="s">
        <v>1929</v>
      </c>
      <c r="P565" s="27"/>
      <c r="Q565" s="27"/>
      <c r="R565" s="37"/>
      <c r="S565" s="27"/>
      <c r="T565" s="27"/>
      <c r="U565" s="27"/>
      <c r="V565" s="27"/>
      <c r="W565" s="27" t="s">
        <v>70</v>
      </c>
      <c r="X565" s="27" t="s">
        <v>236</v>
      </c>
      <c r="Y565" s="27" t="s">
        <v>322</v>
      </c>
      <c r="Z565" s="27" t="s">
        <v>146</v>
      </c>
      <c r="AA565" s="27" t="s">
        <v>74</v>
      </c>
      <c r="AB565" s="27" t="s">
        <v>147</v>
      </c>
      <c r="AC565" s="29"/>
      <c r="AD565" s="29" t="s">
        <v>3055</v>
      </c>
      <c r="AE565" s="29" t="s">
        <v>5173</v>
      </c>
    </row>
    <row r="566" spans="1:31" ht="14.25" customHeight="1" x14ac:dyDescent="0.3">
      <c r="A566" s="30" t="s">
        <v>3056</v>
      </c>
      <c r="B566" s="30" t="s">
        <v>4603</v>
      </c>
      <c r="C566" s="30" t="s">
        <v>2947</v>
      </c>
      <c r="D566" s="30" t="s">
        <v>5181</v>
      </c>
      <c r="E566" s="30" t="s">
        <v>5026</v>
      </c>
      <c r="F566" s="31" t="s">
        <v>728</v>
      </c>
      <c r="G566" s="91">
        <v>-25.57</v>
      </c>
      <c r="H566" s="91">
        <v>31.2</v>
      </c>
      <c r="I566" s="31"/>
      <c r="J566" s="31">
        <v>0.65</v>
      </c>
      <c r="K566" s="31" t="s">
        <v>51</v>
      </c>
      <c r="L566" s="31"/>
      <c r="M566" s="31"/>
      <c r="N566" s="27" t="s">
        <v>2948</v>
      </c>
      <c r="O566" s="27" t="s">
        <v>1929</v>
      </c>
      <c r="P566" s="27"/>
      <c r="Q566" s="27" t="s">
        <v>320</v>
      </c>
      <c r="R566" s="27"/>
      <c r="S566" s="27"/>
      <c r="T566" s="27"/>
      <c r="U566" s="27"/>
      <c r="V566" s="27" t="s">
        <v>5187</v>
      </c>
      <c r="W566" s="27" t="s">
        <v>70</v>
      </c>
      <c r="X566" s="27" t="s">
        <v>5189</v>
      </c>
      <c r="Y566" s="27"/>
      <c r="Z566" s="27"/>
      <c r="AA566" s="27" t="s">
        <v>311</v>
      </c>
      <c r="AB566" s="27"/>
      <c r="AC566" s="27"/>
      <c r="AD566" s="29"/>
      <c r="AE566" s="29" t="s">
        <v>5186</v>
      </c>
    </row>
    <row r="567" spans="1:31" x14ac:dyDescent="0.25">
      <c r="A567" s="20" t="s">
        <v>3057</v>
      </c>
      <c r="B567" s="20" t="s">
        <v>4603</v>
      </c>
      <c r="C567" s="20" t="s">
        <v>2947</v>
      </c>
      <c r="D567" s="21" t="s">
        <v>707</v>
      </c>
      <c r="E567" s="21"/>
      <c r="F567" s="27" t="s">
        <v>728</v>
      </c>
      <c r="G567" s="91">
        <v>-25.2</v>
      </c>
      <c r="H567" s="91">
        <v>24.1</v>
      </c>
      <c r="I567" s="27">
        <v>18</v>
      </c>
      <c r="J567" s="27">
        <v>1</v>
      </c>
      <c r="K567" s="27" t="s">
        <v>745</v>
      </c>
      <c r="L567" s="27" t="s">
        <v>95</v>
      </c>
      <c r="M567" s="27" t="s">
        <v>3058</v>
      </c>
      <c r="N567" s="27" t="s">
        <v>3059</v>
      </c>
      <c r="O567" s="27" t="s">
        <v>3060</v>
      </c>
      <c r="P567" s="27"/>
      <c r="Q567" s="27" t="s">
        <v>45</v>
      </c>
      <c r="R567" s="27"/>
      <c r="S567" s="27"/>
      <c r="T567" s="27"/>
      <c r="U567" s="27"/>
      <c r="V567" s="27"/>
      <c r="W567" s="27" t="s">
        <v>3057</v>
      </c>
      <c r="X567" s="27" t="s">
        <v>144</v>
      </c>
      <c r="Y567" s="27" t="s">
        <v>72</v>
      </c>
      <c r="Z567" s="27" t="s">
        <v>73</v>
      </c>
      <c r="AA567" s="27" t="s">
        <v>74</v>
      </c>
      <c r="AB567" s="27" t="s">
        <v>1804</v>
      </c>
      <c r="AC567" s="27"/>
      <c r="AD567" s="29" t="s">
        <v>3061</v>
      </c>
      <c r="AE567" s="29" t="s">
        <v>5391</v>
      </c>
    </row>
    <row r="568" spans="1:31" ht="12.75" customHeight="1" x14ac:dyDescent="0.3">
      <c r="A568" s="30" t="s">
        <v>3062</v>
      </c>
      <c r="B568" s="30" t="s">
        <v>4603</v>
      </c>
      <c r="C568" s="30" t="s">
        <v>2947</v>
      </c>
      <c r="D568" s="30" t="s">
        <v>5202</v>
      </c>
      <c r="E568" s="30" t="s">
        <v>5026</v>
      </c>
      <c r="F568" s="31" t="s">
        <v>728</v>
      </c>
      <c r="G568" s="91">
        <v>-25.54</v>
      </c>
      <c r="H568" s="91">
        <v>30.45</v>
      </c>
      <c r="I568" s="31">
        <v>15</v>
      </c>
      <c r="J568" s="31">
        <v>1.2</v>
      </c>
      <c r="K568" s="31" t="s">
        <v>3063</v>
      </c>
      <c r="L568" s="31" t="s">
        <v>95</v>
      </c>
      <c r="M568" s="31" t="s">
        <v>5179</v>
      </c>
      <c r="N568" s="27" t="s">
        <v>3064</v>
      </c>
      <c r="O568" s="27" t="s">
        <v>1929</v>
      </c>
      <c r="P568" s="27"/>
      <c r="Q568" s="27"/>
      <c r="R568" s="27"/>
      <c r="S568" s="27"/>
      <c r="T568" s="27" t="s">
        <v>5204</v>
      </c>
      <c r="U568" s="27"/>
      <c r="V568" s="27"/>
      <c r="W568" s="27" t="s">
        <v>5203</v>
      </c>
      <c r="X568" s="27" t="s">
        <v>2996</v>
      </c>
      <c r="Y568" s="27" t="s">
        <v>838</v>
      </c>
      <c r="Z568" s="27" t="s">
        <v>102</v>
      </c>
      <c r="AA568" s="27" t="s">
        <v>311</v>
      </c>
      <c r="AB568" s="27" t="s">
        <v>103</v>
      </c>
      <c r="AC568" s="27"/>
      <c r="AD568" s="29"/>
      <c r="AE568" s="29" t="s">
        <v>5180</v>
      </c>
    </row>
    <row r="569" spans="1:31" ht="16.2" customHeight="1" x14ac:dyDescent="0.25">
      <c r="A569" s="21" t="s">
        <v>3065</v>
      </c>
      <c r="B569" s="30" t="s">
        <v>6103</v>
      </c>
      <c r="C569" s="21" t="s">
        <v>2947</v>
      </c>
      <c r="D569" s="21" t="s">
        <v>707</v>
      </c>
      <c r="E569" s="21" t="s">
        <v>5170</v>
      </c>
      <c r="F569" s="27" t="s">
        <v>79</v>
      </c>
      <c r="G569" s="91">
        <v>-27.01</v>
      </c>
      <c r="H569" s="91">
        <v>30.5</v>
      </c>
      <c r="I569" s="27"/>
      <c r="J569" s="27">
        <v>0.2</v>
      </c>
      <c r="K569" s="27" t="s">
        <v>1165</v>
      </c>
      <c r="L569" s="27" t="s">
        <v>388</v>
      </c>
      <c r="M569" s="102" t="s">
        <v>3067</v>
      </c>
      <c r="N569" s="27" t="s">
        <v>3068</v>
      </c>
      <c r="O569" s="27" t="s">
        <v>63</v>
      </c>
      <c r="P569" s="27"/>
      <c r="Q569" s="27"/>
      <c r="R569" s="37"/>
      <c r="S569" s="27"/>
      <c r="T569" s="27"/>
      <c r="U569" s="27"/>
      <c r="V569" s="27"/>
      <c r="W569" s="27"/>
      <c r="X569" s="27"/>
      <c r="Y569" s="27"/>
      <c r="Z569" s="27"/>
      <c r="AA569" s="27"/>
      <c r="AB569" s="27"/>
      <c r="AC569" s="29"/>
      <c r="AD569" s="29"/>
      <c r="AE569" s="29" t="s">
        <v>6003</v>
      </c>
    </row>
    <row r="570" spans="1:31" ht="15.6" x14ac:dyDescent="0.3">
      <c r="A570" s="21" t="s">
        <v>3069</v>
      </c>
      <c r="B570" s="21" t="s">
        <v>4603</v>
      </c>
      <c r="C570" s="21" t="s">
        <v>2947</v>
      </c>
      <c r="D570" s="21" t="s">
        <v>707</v>
      </c>
      <c r="E570" s="21" t="s">
        <v>5171</v>
      </c>
      <c r="F570" s="27" t="s">
        <v>229</v>
      </c>
      <c r="G570" s="91">
        <v>-30</v>
      </c>
      <c r="H570" s="91">
        <v>25.5</v>
      </c>
      <c r="I570" s="27">
        <v>2500</v>
      </c>
      <c r="J570" s="27">
        <v>2</v>
      </c>
      <c r="K570" s="27" t="s">
        <v>3053</v>
      </c>
      <c r="L570" s="27" t="s">
        <v>95</v>
      </c>
      <c r="M570" s="27" t="s">
        <v>3070</v>
      </c>
      <c r="N570" s="27" t="s">
        <v>3071</v>
      </c>
      <c r="O570" s="27" t="s">
        <v>63</v>
      </c>
      <c r="P570" s="27"/>
      <c r="Q570" s="27"/>
      <c r="R570" s="27"/>
      <c r="S570" s="27" t="s">
        <v>3072</v>
      </c>
      <c r="T570" s="27" t="s">
        <v>3073</v>
      </c>
      <c r="U570" s="27"/>
      <c r="V570" s="27" t="s">
        <v>3074</v>
      </c>
      <c r="W570" s="27" t="s">
        <v>70</v>
      </c>
      <c r="X570" s="27" t="s">
        <v>236</v>
      </c>
      <c r="Y570" s="27" t="s">
        <v>322</v>
      </c>
      <c r="Z570" s="27" t="s">
        <v>73</v>
      </c>
      <c r="AA570" s="27" t="s">
        <v>74</v>
      </c>
      <c r="AB570" s="27" t="s">
        <v>147</v>
      </c>
      <c r="AC570" s="27"/>
      <c r="AD570" s="29" t="s">
        <v>3075</v>
      </c>
      <c r="AE570" s="29" t="s">
        <v>6004</v>
      </c>
    </row>
    <row r="571" spans="1:31" x14ac:dyDescent="0.25">
      <c r="A571" s="20" t="s">
        <v>3076</v>
      </c>
      <c r="B571" s="20" t="s">
        <v>4603</v>
      </c>
      <c r="C571" s="21" t="s">
        <v>2947</v>
      </c>
      <c r="D571" s="21" t="s">
        <v>5168</v>
      </c>
      <c r="E571" s="21"/>
      <c r="F571" s="27" t="s">
        <v>5169</v>
      </c>
      <c r="G571" s="91">
        <v>-28</v>
      </c>
      <c r="H571" s="91">
        <v>30.5</v>
      </c>
      <c r="I571" s="27">
        <v>50</v>
      </c>
      <c r="J571" s="27">
        <v>1.9</v>
      </c>
      <c r="K571" s="27" t="s">
        <v>98</v>
      </c>
      <c r="L571" s="27" t="s">
        <v>95</v>
      </c>
      <c r="M571" s="27" t="s">
        <v>3077</v>
      </c>
      <c r="N571" s="27" t="s">
        <v>3078</v>
      </c>
      <c r="O571" s="27" t="s">
        <v>84</v>
      </c>
      <c r="P571" s="27"/>
      <c r="Q571" s="27"/>
      <c r="R571" s="27"/>
      <c r="S571" s="27"/>
      <c r="T571" s="27" t="s">
        <v>3079</v>
      </c>
      <c r="U571" s="27"/>
      <c r="V571" s="27"/>
      <c r="W571" s="27"/>
      <c r="X571" s="27"/>
      <c r="Y571" s="27"/>
      <c r="Z571" s="27"/>
      <c r="AA571" s="27"/>
      <c r="AB571" s="27"/>
      <c r="AC571" s="27"/>
      <c r="AD571" s="29"/>
      <c r="AE571" s="29" t="s">
        <v>3080</v>
      </c>
    </row>
    <row r="572" spans="1:31" ht="12" customHeight="1" x14ac:dyDescent="0.3">
      <c r="A572" s="21" t="s">
        <v>3081</v>
      </c>
      <c r="B572" s="21" t="s">
        <v>4603</v>
      </c>
      <c r="C572" s="21" t="s">
        <v>2947</v>
      </c>
      <c r="D572" s="21" t="s">
        <v>707</v>
      </c>
      <c r="E572" s="21" t="s">
        <v>708</v>
      </c>
      <c r="F572" s="27" t="s">
        <v>229</v>
      </c>
      <c r="G572" s="91">
        <v>-25.7</v>
      </c>
      <c r="H572" s="91">
        <v>30.5</v>
      </c>
      <c r="I572" s="27" t="s">
        <v>3082</v>
      </c>
      <c r="J572" s="27">
        <v>0.85</v>
      </c>
      <c r="K572" s="27" t="s">
        <v>3083</v>
      </c>
      <c r="L572" s="27" t="s">
        <v>95</v>
      </c>
      <c r="M572" s="27" t="s">
        <v>3001</v>
      </c>
      <c r="N572" s="27" t="s">
        <v>3084</v>
      </c>
      <c r="O572" s="27" t="s">
        <v>2124</v>
      </c>
      <c r="P572" s="27"/>
      <c r="Q572" s="27" t="s">
        <v>189</v>
      </c>
      <c r="R572" s="27"/>
      <c r="S572" s="27" t="s">
        <v>3085</v>
      </c>
      <c r="T572" s="27" t="s">
        <v>3086</v>
      </c>
      <c r="U572" s="27"/>
      <c r="V572" s="27" t="s">
        <v>3087</v>
      </c>
      <c r="W572" s="27" t="s">
        <v>3088</v>
      </c>
      <c r="X572" s="27" t="s">
        <v>71</v>
      </c>
      <c r="Y572" s="27" t="s">
        <v>223</v>
      </c>
      <c r="Z572" s="27" t="s">
        <v>73</v>
      </c>
      <c r="AA572" s="27" t="s">
        <v>74</v>
      </c>
      <c r="AB572" s="27" t="s">
        <v>480</v>
      </c>
      <c r="AC572" s="27" t="s">
        <v>3089</v>
      </c>
      <c r="AD572" s="29" t="s">
        <v>3090</v>
      </c>
      <c r="AE572" s="29" t="s">
        <v>6005</v>
      </c>
    </row>
    <row r="573" spans="1:31" ht="12.6" customHeight="1" x14ac:dyDescent="0.3">
      <c r="A573" s="21" t="s">
        <v>3091</v>
      </c>
      <c r="B573" s="21" t="s">
        <v>4603</v>
      </c>
      <c r="C573" s="21" t="s">
        <v>2947</v>
      </c>
      <c r="D573" s="21" t="s">
        <v>707</v>
      </c>
      <c r="E573" s="21" t="s">
        <v>3066</v>
      </c>
      <c r="F573" s="27" t="s">
        <v>79</v>
      </c>
      <c r="G573" s="91">
        <v>-27.2</v>
      </c>
      <c r="H573" s="91">
        <v>30.9</v>
      </c>
      <c r="I573" s="27">
        <v>210</v>
      </c>
      <c r="J573" s="27">
        <v>7.5</v>
      </c>
      <c r="K573" s="27" t="s">
        <v>3092</v>
      </c>
      <c r="L573" s="27" t="s">
        <v>372</v>
      </c>
      <c r="M573" s="27" t="s">
        <v>3093</v>
      </c>
      <c r="N573" s="27" t="s">
        <v>3094</v>
      </c>
      <c r="O573" s="27" t="s">
        <v>63</v>
      </c>
      <c r="P573" s="27"/>
      <c r="Q573" s="27" t="s">
        <v>189</v>
      </c>
      <c r="R573" s="37">
        <v>0.08</v>
      </c>
      <c r="S573" s="27"/>
      <c r="T573" s="27"/>
      <c r="U573" s="27"/>
      <c r="V573" s="27"/>
      <c r="W573" s="27" t="s">
        <v>3095</v>
      </c>
      <c r="X573" s="27" t="s">
        <v>144</v>
      </c>
      <c r="Y573" s="27" t="s">
        <v>223</v>
      </c>
      <c r="Z573" s="27" t="s">
        <v>73</v>
      </c>
      <c r="AA573" s="27" t="s">
        <v>74</v>
      </c>
      <c r="AB573" s="27" t="s">
        <v>242</v>
      </c>
      <c r="AC573" s="29"/>
      <c r="AD573" s="29" t="s">
        <v>3096</v>
      </c>
      <c r="AE573" s="29" t="s">
        <v>6006</v>
      </c>
    </row>
    <row r="574" spans="1:31" ht="15.6" x14ac:dyDescent="0.3">
      <c r="A574" s="21"/>
      <c r="B574" s="21"/>
      <c r="C574" s="21"/>
      <c r="D574" s="21"/>
      <c r="E574" s="21"/>
      <c r="F574" s="27"/>
      <c r="G574" s="91"/>
      <c r="H574" s="91"/>
      <c r="I574" s="27"/>
      <c r="J574" s="27"/>
      <c r="K574" s="27"/>
      <c r="L574" s="27"/>
      <c r="M574" s="27"/>
      <c r="N574" s="27"/>
      <c r="O574" s="27"/>
      <c r="P574" s="27"/>
      <c r="Q574" s="27"/>
      <c r="R574" s="37"/>
      <c r="S574" s="27"/>
      <c r="T574" s="27"/>
      <c r="U574" s="27"/>
      <c r="V574" s="27"/>
      <c r="W574" s="27" t="s">
        <v>3097</v>
      </c>
      <c r="X574" s="27" t="s">
        <v>236</v>
      </c>
      <c r="Y574" s="27" t="s">
        <v>838</v>
      </c>
      <c r="Z574" s="27" t="s">
        <v>146</v>
      </c>
      <c r="AA574" s="27" t="s">
        <v>74</v>
      </c>
      <c r="AB574" s="27" t="s">
        <v>1804</v>
      </c>
      <c r="AC574" s="29"/>
      <c r="AD574" s="29" t="s">
        <v>3098</v>
      </c>
      <c r="AE574" s="29"/>
    </row>
    <row r="575" spans="1:31" x14ac:dyDescent="0.3">
      <c r="A575" s="30" t="s">
        <v>3099</v>
      </c>
      <c r="B575" s="30" t="s">
        <v>4603</v>
      </c>
      <c r="C575" s="30" t="s">
        <v>2947</v>
      </c>
      <c r="D575" s="30" t="s">
        <v>5172</v>
      </c>
      <c r="E575" s="30"/>
      <c r="F575" s="31" t="s">
        <v>728</v>
      </c>
      <c r="G575" s="91">
        <v>-26.02</v>
      </c>
      <c r="H575" s="91">
        <v>27.9</v>
      </c>
      <c r="I575" s="31">
        <v>0.5</v>
      </c>
      <c r="J575" s="31"/>
      <c r="K575" s="31" t="s">
        <v>748</v>
      </c>
      <c r="L575" s="31" t="s">
        <v>40</v>
      </c>
      <c r="M575" s="31" t="s">
        <v>3100</v>
      </c>
      <c r="N575" s="27" t="s">
        <v>2979</v>
      </c>
      <c r="O575" s="27" t="s">
        <v>1929</v>
      </c>
      <c r="P575" s="27"/>
      <c r="Q575" s="27"/>
      <c r="R575" s="27"/>
      <c r="S575" s="27"/>
      <c r="T575" s="27"/>
      <c r="U575" s="27"/>
      <c r="V575" s="27"/>
      <c r="W575" s="27"/>
      <c r="X575" s="27"/>
      <c r="Y575" s="27"/>
      <c r="Z575" s="27"/>
      <c r="AA575" s="27"/>
      <c r="AB575" s="27"/>
      <c r="AC575" s="27"/>
      <c r="AD575" s="29"/>
      <c r="AE575" s="29" t="s">
        <v>5175</v>
      </c>
    </row>
    <row r="576" spans="1:31" x14ac:dyDescent="0.3">
      <c r="A576" s="30" t="s">
        <v>3101</v>
      </c>
      <c r="B576" s="30" t="s">
        <v>4603</v>
      </c>
      <c r="C576" s="30" t="s">
        <v>3102</v>
      </c>
      <c r="D576" s="30" t="s">
        <v>3103</v>
      </c>
      <c r="E576" s="30"/>
      <c r="F576" s="31"/>
      <c r="G576" s="91">
        <v>35.35</v>
      </c>
      <c r="H576" s="91">
        <v>127.2</v>
      </c>
      <c r="I576" s="31">
        <v>45</v>
      </c>
      <c r="J576" s="31">
        <v>0.9</v>
      </c>
      <c r="K576" s="31" t="s">
        <v>51</v>
      </c>
      <c r="L576" s="31" t="s">
        <v>95</v>
      </c>
      <c r="M576" s="31">
        <v>223</v>
      </c>
      <c r="N576" s="27" t="s">
        <v>3104</v>
      </c>
      <c r="O576" s="27" t="s">
        <v>1241</v>
      </c>
      <c r="P576" s="27" t="s">
        <v>1400</v>
      </c>
      <c r="Q576" s="27"/>
      <c r="R576" s="27"/>
      <c r="S576" s="27"/>
      <c r="T576" s="27"/>
      <c r="U576" s="27"/>
      <c r="V576" s="27"/>
      <c r="W576" s="27"/>
      <c r="X576" s="27"/>
      <c r="Y576" s="27"/>
      <c r="Z576" s="27"/>
      <c r="AA576" s="27"/>
      <c r="AB576" s="27"/>
      <c r="AC576" s="27"/>
      <c r="AD576" s="29"/>
      <c r="AE576" s="29" t="s">
        <v>5392</v>
      </c>
    </row>
    <row r="577" spans="1:31" x14ac:dyDescent="0.3">
      <c r="A577" s="21" t="s">
        <v>3105</v>
      </c>
      <c r="B577" s="30" t="s">
        <v>4603</v>
      </c>
      <c r="C577" s="21" t="s">
        <v>3106</v>
      </c>
      <c r="D577" s="21" t="s">
        <v>3107</v>
      </c>
      <c r="E577" s="21"/>
      <c r="F577" s="27" t="s">
        <v>2345</v>
      </c>
      <c r="G577" s="91">
        <v>37.9</v>
      </c>
      <c r="H577" s="91">
        <v>-6.1</v>
      </c>
      <c r="I577" s="27">
        <v>10</v>
      </c>
      <c r="J577" s="27" t="s">
        <v>632</v>
      </c>
      <c r="K577" s="27" t="s">
        <v>3108</v>
      </c>
      <c r="L577" s="27" t="s">
        <v>95</v>
      </c>
      <c r="M577" s="27" t="s">
        <v>3109</v>
      </c>
      <c r="N577" s="27" t="s">
        <v>3110</v>
      </c>
      <c r="O577" s="27" t="s">
        <v>3111</v>
      </c>
      <c r="P577" s="27"/>
      <c r="Q577" s="27" t="s">
        <v>345</v>
      </c>
      <c r="R577" s="37">
        <v>0.12</v>
      </c>
      <c r="S577" s="27" t="s">
        <v>3112</v>
      </c>
      <c r="T577" s="27"/>
      <c r="U577" s="27"/>
      <c r="V577" s="27" t="s">
        <v>3113</v>
      </c>
      <c r="W577" s="27" t="s">
        <v>3105</v>
      </c>
      <c r="X577" s="27" t="s">
        <v>71</v>
      </c>
      <c r="Y577" s="27" t="s">
        <v>479</v>
      </c>
      <c r="Z577" s="27" t="s">
        <v>73</v>
      </c>
      <c r="AA577" s="27" t="s">
        <v>74</v>
      </c>
      <c r="AB577" s="27" t="s">
        <v>242</v>
      </c>
      <c r="AC577" s="27">
        <v>15.7</v>
      </c>
      <c r="AD577" s="29" t="s">
        <v>3114</v>
      </c>
      <c r="AE577" s="29" t="s">
        <v>3115</v>
      </c>
    </row>
    <row r="578" spans="1:31" x14ac:dyDescent="0.3">
      <c r="A578" s="21" t="s">
        <v>3116</v>
      </c>
      <c r="B578" s="30" t="s">
        <v>4603</v>
      </c>
      <c r="C578" s="21" t="s">
        <v>3117</v>
      </c>
      <c r="D578" s="21" t="s">
        <v>3118</v>
      </c>
      <c r="E578" s="21"/>
      <c r="F578" s="27"/>
      <c r="G578" s="91">
        <v>7.3</v>
      </c>
      <c r="H578" s="91">
        <v>80.8</v>
      </c>
      <c r="I578" s="27">
        <f>8*3</f>
        <v>24</v>
      </c>
      <c r="J578" s="27" t="s">
        <v>3119</v>
      </c>
      <c r="K578" s="27" t="s">
        <v>3120</v>
      </c>
      <c r="L578" s="27" t="s">
        <v>40</v>
      </c>
      <c r="M578" s="27" t="s">
        <v>3121</v>
      </c>
      <c r="N578" s="27" t="s">
        <v>3122</v>
      </c>
      <c r="O578" s="27" t="s">
        <v>3123</v>
      </c>
      <c r="P578" s="27"/>
      <c r="Q578" s="27"/>
      <c r="R578" s="27"/>
      <c r="S578" s="27"/>
      <c r="T578" s="27"/>
      <c r="U578" s="27"/>
      <c r="V578" s="27"/>
      <c r="W578" s="27"/>
      <c r="X578" s="27"/>
      <c r="Y578" s="27"/>
      <c r="Z578" s="27"/>
      <c r="AA578" s="27"/>
      <c r="AB578" s="27"/>
      <c r="AC578" s="27"/>
      <c r="AD578" s="29"/>
      <c r="AE578" s="29" t="s">
        <v>3124</v>
      </c>
    </row>
    <row r="579" spans="1:31" x14ac:dyDescent="0.3">
      <c r="A579" s="30" t="s">
        <v>3127</v>
      </c>
      <c r="B579" s="30" t="s">
        <v>6103</v>
      </c>
      <c r="C579" s="30" t="s">
        <v>3125</v>
      </c>
      <c r="D579" s="30" t="s">
        <v>3128</v>
      </c>
      <c r="E579" s="30"/>
      <c r="F579" s="31"/>
      <c r="G579" s="100">
        <v>63.05</v>
      </c>
      <c r="H579" s="100">
        <v>13.03</v>
      </c>
      <c r="I579" s="31"/>
      <c r="J579" s="31"/>
      <c r="K579" s="31" t="s">
        <v>51</v>
      </c>
      <c r="L579" s="31"/>
      <c r="M579" s="31"/>
      <c r="N579" s="27" t="s">
        <v>242</v>
      </c>
      <c r="O579" s="27"/>
      <c r="P579" s="27"/>
      <c r="Q579" s="27"/>
      <c r="R579" s="27"/>
      <c r="S579" s="27"/>
      <c r="T579" s="27"/>
      <c r="U579" s="27"/>
      <c r="V579" s="27"/>
      <c r="W579" s="27" t="s">
        <v>70</v>
      </c>
      <c r="X579" s="27" t="s">
        <v>71</v>
      </c>
      <c r="Y579" s="27" t="s">
        <v>72</v>
      </c>
      <c r="Z579" s="27" t="s">
        <v>73</v>
      </c>
      <c r="AA579" s="27" t="s">
        <v>74</v>
      </c>
      <c r="AB579" s="27" t="s">
        <v>242</v>
      </c>
      <c r="AC579" s="27"/>
      <c r="AD579" s="29" t="s">
        <v>3129</v>
      </c>
      <c r="AE579" s="29" t="s">
        <v>3130</v>
      </c>
    </row>
    <row r="580" spans="1:31" x14ac:dyDescent="0.3">
      <c r="A580" s="30" t="s">
        <v>3131</v>
      </c>
      <c r="B580" s="30" t="s">
        <v>4603</v>
      </c>
      <c r="C580" s="30" t="s">
        <v>3125</v>
      </c>
      <c r="D580" s="30" t="s">
        <v>3132</v>
      </c>
      <c r="E580" s="30"/>
      <c r="F580" s="31" t="s">
        <v>4712</v>
      </c>
      <c r="G580" s="100">
        <v>64.58</v>
      </c>
      <c r="H580" s="100">
        <v>16.32</v>
      </c>
      <c r="I580" s="31">
        <v>100</v>
      </c>
      <c r="J580" s="31"/>
      <c r="K580" s="31" t="s">
        <v>1098</v>
      </c>
      <c r="L580" s="27" t="s">
        <v>95</v>
      </c>
      <c r="M580" s="31" t="s">
        <v>3133</v>
      </c>
      <c r="N580" s="27" t="s">
        <v>274</v>
      </c>
      <c r="O580" s="27" t="s">
        <v>103</v>
      </c>
      <c r="P580" s="27"/>
      <c r="Q580" s="27"/>
      <c r="R580" s="27"/>
      <c r="S580" s="27"/>
      <c r="T580" s="27"/>
      <c r="U580" s="27"/>
      <c r="V580" s="27"/>
      <c r="W580" s="27" t="s">
        <v>70</v>
      </c>
      <c r="X580" s="27" t="s">
        <v>71</v>
      </c>
      <c r="Y580" s="27" t="s">
        <v>72</v>
      </c>
      <c r="Z580" s="27" t="s">
        <v>73</v>
      </c>
      <c r="AA580" s="27" t="s">
        <v>74</v>
      </c>
      <c r="AB580" s="27" t="s">
        <v>242</v>
      </c>
      <c r="AC580" s="27"/>
      <c r="AD580" s="29" t="s">
        <v>3134</v>
      </c>
      <c r="AE580" s="29" t="s">
        <v>3135</v>
      </c>
    </row>
    <row r="581" spans="1:31" ht="15.6" x14ac:dyDescent="0.3">
      <c r="A581" s="30"/>
      <c r="B581" s="30"/>
      <c r="C581" s="30"/>
      <c r="D581" s="30"/>
      <c r="E581" s="30"/>
      <c r="F581" s="31"/>
      <c r="G581" s="100"/>
      <c r="H581" s="100"/>
      <c r="I581" s="31"/>
      <c r="J581" s="31"/>
      <c r="K581" s="31"/>
      <c r="L581" s="31"/>
      <c r="M581" s="31"/>
      <c r="N581" s="27"/>
      <c r="O581" s="27"/>
      <c r="P581" s="27"/>
      <c r="Q581" s="27"/>
      <c r="R581" s="27"/>
      <c r="S581" s="27"/>
      <c r="T581" s="27"/>
      <c r="U581" s="27"/>
      <c r="V581" s="27"/>
      <c r="W581" s="27" t="s">
        <v>70</v>
      </c>
      <c r="X581" s="27" t="s">
        <v>236</v>
      </c>
      <c r="Y581" s="27" t="s">
        <v>764</v>
      </c>
      <c r="Z581" s="27" t="s">
        <v>258</v>
      </c>
      <c r="AA581" s="27" t="s">
        <v>74</v>
      </c>
      <c r="AB581" s="27" t="s">
        <v>147</v>
      </c>
      <c r="AC581" s="27"/>
      <c r="AD581" s="29" t="s">
        <v>3136</v>
      </c>
      <c r="AE581" s="29" t="s">
        <v>3130</v>
      </c>
    </row>
    <row r="582" spans="1:31" x14ac:dyDescent="0.3">
      <c r="A582" s="21" t="s">
        <v>3137</v>
      </c>
      <c r="B582" s="30" t="s">
        <v>4603</v>
      </c>
      <c r="C582" s="21" t="s">
        <v>3125</v>
      </c>
      <c r="D582" s="21" t="s">
        <v>4713</v>
      </c>
      <c r="E582" s="21"/>
      <c r="F582" s="27" t="s">
        <v>38</v>
      </c>
      <c r="G582" s="91">
        <v>63.41</v>
      </c>
      <c r="H582" s="91">
        <v>17.2</v>
      </c>
      <c r="I582" s="27">
        <f>6*3.5</f>
        <v>21</v>
      </c>
      <c r="J582" s="27">
        <v>3</v>
      </c>
      <c r="K582" s="27" t="s">
        <v>51</v>
      </c>
      <c r="L582" s="27" t="s">
        <v>95</v>
      </c>
      <c r="M582" s="27" t="s">
        <v>3138</v>
      </c>
      <c r="N582" s="27" t="s">
        <v>3139</v>
      </c>
      <c r="O582" s="27" t="s">
        <v>3140</v>
      </c>
      <c r="P582" s="27"/>
      <c r="Q582" s="27" t="s">
        <v>345</v>
      </c>
      <c r="R582" s="27"/>
      <c r="S582" s="27" t="s">
        <v>3141</v>
      </c>
      <c r="T582" s="27"/>
      <c r="U582" s="27"/>
      <c r="V582" s="27" t="s">
        <v>3142</v>
      </c>
      <c r="W582" s="27" t="s">
        <v>70</v>
      </c>
      <c r="X582" s="27" t="s">
        <v>71</v>
      </c>
      <c r="Y582" s="27" t="s">
        <v>72</v>
      </c>
      <c r="Z582" s="27" t="s">
        <v>73</v>
      </c>
      <c r="AA582" s="27" t="s">
        <v>74</v>
      </c>
      <c r="AB582" s="27" t="s">
        <v>103</v>
      </c>
      <c r="AC582" s="27"/>
      <c r="AD582" s="29" t="s">
        <v>3143</v>
      </c>
      <c r="AE582" s="29" t="s">
        <v>3144</v>
      </c>
    </row>
    <row r="583" spans="1:31" x14ac:dyDescent="0.25">
      <c r="A583" s="21" t="s">
        <v>3145</v>
      </c>
      <c r="B583" s="21" t="s">
        <v>6103</v>
      </c>
      <c r="C583" s="21" t="s">
        <v>3125</v>
      </c>
      <c r="D583" s="21" t="s">
        <v>4709</v>
      </c>
      <c r="E583" s="21"/>
      <c r="F583" s="27" t="s">
        <v>38</v>
      </c>
      <c r="G583" s="91">
        <v>57.4</v>
      </c>
      <c r="H583" s="91">
        <v>15.3</v>
      </c>
      <c r="I583" s="27">
        <f>2*6</f>
        <v>12</v>
      </c>
      <c r="J583" s="27"/>
      <c r="K583" s="27" t="s">
        <v>98</v>
      </c>
      <c r="L583" s="27" t="s">
        <v>372</v>
      </c>
      <c r="M583" s="27" t="s">
        <v>4710</v>
      </c>
      <c r="N583" s="27" t="s">
        <v>3258</v>
      </c>
      <c r="O583" s="27" t="s">
        <v>63</v>
      </c>
      <c r="P583" s="27"/>
      <c r="Q583" s="27"/>
      <c r="R583" s="27"/>
      <c r="S583" s="27"/>
      <c r="T583" s="27"/>
      <c r="U583" s="27"/>
      <c r="V583" s="27"/>
      <c r="W583" s="27" t="s">
        <v>4711</v>
      </c>
      <c r="X583" s="27" t="s">
        <v>71</v>
      </c>
      <c r="Y583" s="27" t="s">
        <v>1062</v>
      </c>
      <c r="Z583" s="27" t="s">
        <v>73</v>
      </c>
      <c r="AA583" s="27" t="s">
        <v>74</v>
      </c>
      <c r="AB583" s="27"/>
      <c r="AC583" s="27"/>
      <c r="AD583" s="29"/>
      <c r="AE583" s="109" t="s">
        <v>4708</v>
      </c>
    </row>
    <row r="584" spans="1:31" x14ac:dyDescent="0.3">
      <c r="A584" s="30" t="s">
        <v>4714</v>
      </c>
      <c r="B584" s="30" t="s">
        <v>4603</v>
      </c>
      <c r="C584" s="30" t="s">
        <v>3125</v>
      </c>
      <c r="D584" s="30" t="s">
        <v>3126</v>
      </c>
      <c r="E584" s="30"/>
      <c r="F584" s="27" t="s">
        <v>38</v>
      </c>
      <c r="G584" s="100">
        <v>65.38</v>
      </c>
      <c r="H584" s="100">
        <v>20.34</v>
      </c>
      <c r="I584" s="31">
        <v>40</v>
      </c>
      <c r="J584" s="31">
        <v>4</v>
      </c>
      <c r="K584" s="31" t="s">
        <v>51</v>
      </c>
      <c r="L584" s="31"/>
      <c r="M584" s="31"/>
      <c r="N584" s="27" t="s">
        <v>3147</v>
      </c>
      <c r="O584" s="27" t="s">
        <v>63</v>
      </c>
      <c r="P584" s="27"/>
      <c r="Q584" s="27"/>
      <c r="R584" s="27"/>
      <c r="S584" s="27"/>
      <c r="T584" s="27"/>
      <c r="U584" s="27"/>
      <c r="V584" s="27"/>
      <c r="W584" s="27" t="s">
        <v>70</v>
      </c>
      <c r="X584" s="27" t="s">
        <v>144</v>
      </c>
      <c r="Y584" s="27" t="s">
        <v>72</v>
      </c>
      <c r="Z584" s="27" t="s">
        <v>73</v>
      </c>
      <c r="AA584" s="27" t="s">
        <v>74</v>
      </c>
      <c r="AB584" s="27" t="s">
        <v>111</v>
      </c>
      <c r="AC584" s="27"/>
      <c r="AD584" s="29" t="s">
        <v>3148</v>
      </c>
      <c r="AE584" s="29" t="s">
        <v>3149</v>
      </c>
    </row>
    <row r="585" spans="1:31" ht="12.75" customHeight="1" x14ac:dyDescent="0.3">
      <c r="A585" s="30" t="s">
        <v>3150</v>
      </c>
      <c r="B585" s="30" t="s">
        <v>4603</v>
      </c>
      <c r="C585" s="30" t="s">
        <v>3125</v>
      </c>
      <c r="D585" s="30" t="s">
        <v>3151</v>
      </c>
      <c r="E585" s="30"/>
      <c r="F585" s="31" t="s">
        <v>4715</v>
      </c>
      <c r="G585" s="100">
        <v>65.86</v>
      </c>
      <c r="H585" s="100">
        <v>22.2</v>
      </c>
      <c r="I585" s="31">
        <v>20</v>
      </c>
      <c r="J585" s="31"/>
      <c r="K585" s="31" t="s">
        <v>817</v>
      </c>
      <c r="L585" s="31" t="s">
        <v>40</v>
      </c>
      <c r="M585" s="31">
        <v>1840</v>
      </c>
      <c r="N585" s="27" t="s">
        <v>3152</v>
      </c>
      <c r="O585" s="27" t="s">
        <v>121</v>
      </c>
      <c r="P585" s="27"/>
      <c r="Q585" s="27"/>
      <c r="R585" s="27"/>
      <c r="S585" s="27"/>
      <c r="T585" s="27"/>
      <c r="U585" s="27"/>
      <c r="V585" s="27"/>
      <c r="W585" s="27" t="s">
        <v>70</v>
      </c>
      <c r="X585" s="27" t="s">
        <v>71</v>
      </c>
      <c r="Y585" s="27" t="s">
        <v>72</v>
      </c>
      <c r="Z585" s="27" t="s">
        <v>73</v>
      </c>
      <c r="AA585" s="27" t="s">
        <v>74</v>
      </c>
      <c r="AB585" s="27" t="s">
        <v>293</v>
      </c>
      <c r="AC585" s="27"/>
      <c r="AD585" s="29" t="s">
        <v>4716</v>
      </c>
      <c r="AE585" s="29" t="s">
        <v>5388</v>
      </c>
    </row>
    <row r="586" spans="1:31" x14ac:dyDescent="0.3">
      <c r="A586" s="30" t="s">
        <v>3153</v>
      </c>
      <c r="B586" s="30" t="s">
        <v>6103</v>
      </c>
      <c r="C586" s="30" t="s">
        <v>3125</v>
      </c>
      <c r="D586" s="30" t="s">
        <v>3126</v>
      </c>
      <c r="E586" s="30"/>
      <c r="F586" s="27" t="s">
        <v>38</v>
      </c>
      <c r="G586" s="100">
        <v>64.319999999999993</v>
      </c>
      <c r="H586" s="100">
        <v>20.239999999999998</v>
      </c>
      <c r="I586" s="31">
        <v>0.98</v>
      </c>
      <c r="J586" s="31">
        <v>0.35</v>
      </c>
      <c r="K586" s="31" t="s">
        <v>127</v>
      </c>
      <c r="L586" s="31"/>
      <c r="M586" s="31"/>
      <c r="N586" s="27" t="s">
        <v>3154</v>
      </c>
      <c r="O586" s="27" t="s">
        <v>84</v>
      </c>
      <c r="P586" s="27" t="s">
        <v>2807</v>
      </c>
      <c r="Q586" s="27" t="s">
        <v>345</v>
      </c>
      <c r="R586" s="39">
        <v>0.13</v>
      </c>
      <c r="S586" s="27" t="s">
        <v>762</v>
      </c>
      <c r="T586" s="27"/>
      <c r="U586" s="27"/>
      <c r="V586" s="27"/>
      <c r="W586" s="27" t="s">
        <v>70</v>
      </c>
      <c r="X586" s="27" t="s">
        <v>71</v>
      </c>
      <c r="Y586" s="27"/>
      <c r="Z586" s="27" t="s">
        <v>73</v>
      </c>
      <c r="AA586" s="27" t="s">
        <v>74</v>
      </c>
      <c r="AB586" s="27" t="s">
        <v>224</v>
      </c>
      <c r="AC586" s="27">
        <v>0.7</v>
      </c>
      <c r="AD586" s="29" t="s">
        <v>3155</v>
      </c>
      <c r="AE586" s="29" t="s">
        <v>3156</v>
      </c>
    </row>
    <row r="587" spans="1:31" x14ac:dyDescent="0.3">
      <c r="A587" s="21" t="s">
        <v>3157</v>
      </c>
      <c r="B587" s="21" t="s">
        <v>4603</v>
      </c>
      <c r="C587" s="21" t="s">
        <v>3125</v>
      </c>
      <c r="D587" s="21" t="s">
        <v>4709</v>
      </c>
      <c r="E587" s="21"/>
      <c r="F587" s="27" t="s">
        <v>38</v>
      </c>
      <c r="G587" s="91">
        <v>57.02</v>
      </c>
      <c r="H587" s="91">
        <v>14.22</v>
      </c>
      <c r="I587" s="27">
        <f>2*2.5</f>
        <v>5</v>
      </c>
      <c r="J587" s="27"/>
      <c r="K587" s="27" t="s">
        <v>51</v>
      </c>
      <c r="L587" s="27" t="s">
        <v>603</v>
      </c>
      <c r="M587" s="27" t="s">
        <v>3158</v>
      </c>
      <c r="N587" s="27" t="s">
        <v>3159</v>
      </c>
      <c r="O587" s="27" t="s">
        <v>63</v>
      </c>
      <c r="P587" s="27"/>
      <c r="Q587" s="27" t="s">
        <v>45</v>
      </c>
      <c r="R587" s="27"/>
      <c r="S587" s="27" t="s">
        <v>1697</v>
      </c>
      <c r="T587" s="27" t="s">
        <v>3160</v>
      </c>
      <c r="U587" s="27" t="s">
        <v>1627</v>
      </c>
      <c r="V587" s="27" t="s">
        <v>660</v>
      </c>
      <c r="W587" s="27"/>
      <c r="X587" s="27"/>
      <c r="Y587" s="27"/>
      <c r="Z587" s="27"/>
      <c r="AA587" s="27"/>
      <c r="AB587" s="27"/>
      <c r="AC587" s="27"/>
      <c r="AD587" s="29"/>
      <c r="AE587" s="29" t="s">
        <v>3161</v>
      </c>
    </row>
    <row r="588" spans="1:31" x14ac:dyDescent="0.3">
      <c r="A588" s="25" t="s">
        <v>3162</v>
      </c>
      <c r="B588" s="30" t="s">
        <v>4603</v>
      </c>
      <c r="C588" s="21" t="s">
        <v>3163</v>
      </c>
      <c r="D588" s="21" t="s">
        <v>3164</v>
      </c>
      <c r="E588" s="21" t="s">
        <v>2182</v>
      </c>
      <c r="F588" s="27" t="s">
        <v>1390</v>
      </c>
      <c r="G588" s="91">
        <v>45.58</v>
      </c>
      <c r="H588" s="91">
        <v>7.3</v>
      </c>
      <c r="I588" s="27">
        <v>14</v>
      </c>
      <c r="J588" s="27" t="s">
        <v>440</v>
      </c>
      <c r="K588" s="27" t="s">
        <v>51</v>
      </c>
      <c r="L588" s="27" t="s">
        <v>95</v>
      </c>
      <c r="M588" s="27" t="s">
        <v>3165</v>
      </c>
      <c r="N588" s="27" t="s">
        <v>3166</v>
      </c>
      <c r="O588" s="27" t="s">
        <v>830</v>
      </c>
      <c r="P588" s="27" t="s">
        <v>3167</v>
      </c>
      <c r="Q588" s="27" t="s">
        <v>345</v>
      </c>
      <c r="R588" s="27"/>
      <c r="S588" s="27" t="s">
        <v>2285</v>
      </c>
      <c r="T588" s="27"/>
      <c r="U588" s="27" t="s">
        <v>1716</v>
      </c>
      <c r="V588" s="27" t="s">
        <v>3168</v>
      </c>
      <c r="W588" s="27"/>
      <c r="X588" s="27"/>
      <c r="Y588" s="27"/>
      <c r="Z588" s="27"/>
      <c r="AA588" s="27"/>
      <c r="AB588" s="27"/>
      <c r="AC588" s="27"/>
      <c r="AD588" s="29"/>
      <c r="AE588" s="29" t="s">
        <v>3169</v>
      </c>
    </row>
    <row r="589" spans="1:31" ht="12.75" customHeight="1" x14ac:dyDescent="0.3">
      <c r="A589" s="30" t="s">
        <v>926</v>
      </c>
      <c r="B589" s="21" t="s">
        <v>6103</v>
      </c>
      <c r="C589" s="21" t="s">
        <v>3170</v>
      </c>
      <c r="D589" s="21" t="s">
        <v>928</v>
      </c>
      <c r="E589" s="21" t="s">
        <v>107</v>
      </c>
      <c r="F589" s="27" t="s">
        <v>79</v>
      </c>
      <c r="G589" s="100">
        <v>-3</v>
      </c>
      <c r="H589" s="91">
        <v>30.52</v>
      </c>
      <c r="I589" s="31">
        <v>2</v>
      </c>
      <c r="J589" s="31">
        <v>0.9</v>
      </c>
      <c r="K589" s="31" t="s">
        <v>98</v>
      </c>
      <c r="L589" s="31" t="s">
        <v>40</v>
      </c>
      <c r="M589" s="27" t="s">
        <v>929</v>
      </c>
      <c r="N589" s="27" t="s">
        <v>930</v>
      </c>
      <c r="O589" s="27" t="s">
        <v>931</v>
      </c>
      <c r="P589" s="27"/>
      <c r="Q589" s="27"/>
      <c r="R589" s="27"/>
      <c r="S589" s="27" t="s">
        <v>932</v>
      </c>
      <c r="T589" s="27"/>
      <c r="U589" s="27"/>
      <c r="V589" s="27"/>
      <c r="W589" s="27" t="s">
        <v>70</v>
      </c>
      <c r="X589" s="27" t="s">
        <v>71</v>
      </c>
      <c r="Y589" s="27" t="s">
        <v>237</v>
      </c>
      <c r="Z589" s="27" t="s">
        <v>102</v>
      </c>
      <c r="AA589" s="27" t="s">
        <v>74</v>
      </c>
      <c r="AB589" s="27" t="s">
        <v>520</v>
      </c>
      <c r="AC589" s="27"/>
      <c r="AD589" s="29" t="s">
        <v>933</v>
      </c>
      <c r="AE589" s="29" t="s">
        <v>934</v>
      </c>
    </row>
    <row r="590" spans="1:31" ht="13.5" customHeight="1" x14ac:dyDescent="0.3">
      <c r="A590" s="21" t="s">
        <v>3171</v>
      </c>
      <c r="B590" s="30" t="s">
        <v>4603</v>
      </c>
      <c r="C590" s="21" t="s">
        <v>3172</v>
      </c>
      <c r="D590" s="21" t="s">
        <v>928</v>
      </c>
      <c r="E590" s="21" t="s">
        <v>107</v>
      </c>
      <c r="F590" s="27" t="s">
        <v>79</v>
      </c>
      <c r="G590" s="91">
        <v>-5.5</v>
      </c>
      <c r="H590" s="91">
        <v>30.33</v>
      </c>
      <c r="I590" s="27" t="s">
        <v>3173</v>
      </c>
      <c r="J590" s="27">
        <v>1.3</v>
      </c>
      <c r="K590" s="27" t="s">
        <v>127</v>
      </c>
      <c r="L590" s="27" t="s">
        <v>95</v>
      </c>
      <c r="M590" s="27" t="s">
        <v>3174</v>
      </c>
      <c r="N590" s="27" t="s">
        <v>3175</v>
      </c>
      <c r="O590" s="27" t="s">
        <v>84</v>
      </c>
      <c r="P590" s="27" t="s">
        <v>945</v>
      </c>
      <c r="Q590" s="27" t="s">
        <v>890</v>
      </c>
      <c r="R590" s="37">
        <v>0.15</v>
      </c>
      <c r="S590" s="27" t="s">
        <v>846</v>
      </c>
      <c r="T590" s="27"/>
      <c r="U590" s="27"/>
      <c r="V590" s="27" t="s">
        <v>3176</v>
      </c>
      <c r="W590" s="27" t="s">
        <v>3177</v>
      </c>
      <c r="X590" s="27" t="s">
        <v>144</v>
      </c>
      <c r="Y590" s="27" t="s">
        <v>948</v>
      </c>
      <c r="Z590" s="27" t="s">
        <v>102</v>
      </c>
      <c r="AA590" s="27" t="s">
        <v>74</v>
      </c>
      <c r="AB590" s="27" t="s">
        <v>3178</v>
      </c>
      <c r="AC590" s="27"/>
      <c r="AD590" s="29" t="s">
        <v>3179</v>
      </c>
      <c r="AE590" s="29" t="s">
        <v>3180</v>
      </c>
    </row>
    <row r="591" spans="1:31" x14ac:dyDescent="0.3">
      <c r="A591" s="21"/>
      <c r="B591" s="21"/>
      <c r="C591" s="21"/>
      <c r="D591" s="21"/>
      <c r="E591" s="21"/>
      <c r="F591" s="27"/>
      <c r="G591" s="91"/>
      <c r="H591" s="91"/>
      <c r="I591" s="27"/>
      <c r="J591" s="27"/>
      <c r="K591" s="27"/>
      <c r="L591" s="27"/>
      <c r="M591" s="27"/>
      <c r="N591" s="27"/>
      <c r="O591" s="27"/>
      <c r="P591" s="27"/>
      <c r="Q591" s="27"/>
      <c r="R591" s="27"/>
      <c r="S591" s="27"/>
      <c r="T591" s="27"/>
      <c r="U591" s="27"/>
      <c r="V591" s="27"/>
      <c r="W591" s="27" t="s">
        <v>3171</v>
      </c>
      <c r="X591" s="27" t="s">
        <v>953</v>
      </c>
      <c r="Y591" s="27" t="s">
        <v>884</v>
      </c>
      <c r="Z591" s="27" t="s">
        <v>954</v>
      </c>
      <c r="AA591" s="27" t="s">
        <v>311</v>
      </c>
      <c r="AB591" s="27" t="s">
        <v>884</v>
      </c>
      <c r="AC591" s="27">
        <v>20</v>
      </c>
      <c r="AD591" s="29" t="s">
        <v>3181</v>
      </c>
      <c r="AE591" s="29"/>
    </row>
    <row r="592" spans="1:31" x14ac:dyDescent="0.3">
      <c r="A592" s="21" t="s">
        <v>3182</v>
      </c>
      <c r="B592" s="21" t="s">
        <v>6103</v>
      </c>
      <c r="C592" s="21" t="s">
        <v>3170</v>
      </c>
      <c r="D592" s="21" t="s">
        <v>928</v>
      </c>
      <c r="E592" s="21" t="s">
        <v>107</v>
      </c>
      <c r="F592" s="27" t="s">
        <v>79</v>
      </c>
      <c r="G592" s="91">
        <v>-2.92</v>
      </c>
      <c r="H592" s="91">
        <v>30.52</v>
      </c>
      <c r="I592" s="27" t="s">
        <v>3183</v>
      </c>
      <c r="J592" s="27">
        <v>0.5</v>
      </c>
      <c r="K592" s="27" t="s">
        <v>127</v>
      </c>
      <c r="L592" s="27" t="s">
        <v>3184</v>
      </c>
      <c r="M592" s="27" t="s">
        <v>929</v>
      </c>
      <c r="N592" s="27" t="s">
        <v>3185</v>
      </c>
      <c r="O592" s="27" t="s">
        <v>3186</v>
      </c>
      <c r="P592" s="27" t="s">
        <v>945</v>
      </c>
      <c r="Q592" s="27" t="s">
        <v>890</v>
      </c>
      <c r="R592" s="27" t="s">
        <v>3187</v>
      </c>
      <c r="S592" s="27" t="s">
        <v>762</v>
      </c>
      <c r="T592" s="27" t="s">
        <v>3188</v>
      </c>
      <c r="U592" s="27"/>
      <c r="V592" s="27" t="s">
        <v>3112</v>
      </c>
      <c r="W592" s="27" t="s">
        <v>70</v>
      </c>
      <c r="X592" s="27" t="s">
        <v>144</v>
      </c>
      <c r="Y592" s="27" t="s">
        <v>223</v>
      </c>
      <c r="Z592" s="27" t="s">
        <v>102</v>
      </c>
      <c r="AA592" s="27" t="s">
        <v>74</v>
      </c>
      <c r="AB592" s="27" t="s">
        <v>822</v>
      </c>
      <c r="AC592" s="27"/>
      <c r="AD592" s="29"/>
      <c r="AE592" s="29" t="s">
        <v>5389</v>
      </c>
    </row>
    <row r="593" spans="1:31" ht="12.75" customHeight="1" x14ac:dyDescent="0.3">
      <c r="A593" s="21" t="s">
        <v>3189</v>
      </c>
      <c r="B593" s="21" t="s">
        <v>6103</v>
      </c>
      <c r="C593" s="21" t="s">
        <v>3170</v>
      </c>
      <c r="D593" s="21" t="s">
        <v>928</v>
      </c>
      <c r="E593" s="21" t="s">
        <v>107</v>
      </c>
      <c r="F593" s="27" t="s">
        <v>79</v>
      </c>
      <c r="G593" s="91">
        <v>-2.9</v>
      </c>
      <c r="H593" s="91">
        <v>30.5</v>
      </c>
      <c r="I593" s="27" t="s">
        <v>3190</v>
      </c>
      <c r="J593" s="27">
        <v>0.1</v>
      </c>
      <c r="K593" s="27" t="s">
        <v>3083</v>
      </c>
      <c r="L593" s="27" t="s">
        <v>95</v>
      </c>
      <c r="M593" s="27" t="s">
        <v>3191</v>
      </c>
      <c r="N593" s="27" t="s">
        <v>964</v>
      </c>
      <c r="O593" s="27" t="s">
        <v>3186</v>
      </c>
      <c r="P593" s="27" t="s">
        <v>945</v>
      </c>
      <c r="Q593" s="27" t="s">
        <v>890</v>
      </c>
      <c r="R593" s="27" t="s">
        <v>3187</v>
      </c>
      <c r="S593" s="27" t="s">
        <v>2210</v>
      </c>
      <c r="T593" s="27"/>
      <c r="U593" s="27"/>
      <c r="V593" s="27" t="s">
        <v>3192</v>
      </c>
      <c r="W593" s="27" t="s">
        <v>3193</v>
      </c>
      <c r="X593" s="27" t="s">
        <v>71</v>
      </c>
      <c r="Y593" s="27" t="s">
        <v>3194</v>
      </c>
      <c r="Z593" s="27" t="s">
        <v>73</v>
      </c>
      <c r="AA593" s="27" t="s">
        <v>74</v>
      </c>
      <c r="AB593" s="27" t="s">
        <v>3195</v>
      </c>
      <c r="AC593" s="27" t="s">
        <v>3196</v>
      </c>
      <c r="AD593" s="29" t="s">
        <v>3197</v>
      </c>
      <c r="AE593" s="29" t="s">
        <v>5390</v>
      </c>
    </row>
    <row r="594" spans="1:31" ht="12.75" customHeight="1" x14ac:dyDescent="0.3">
      <c r="A594" s="30" t="s">
        <v>3199</v>
      </c>
      <c r="B594" s="21" t="s">
        <v>6103</v>
      </c>
      <c r="C594" s="21" t="s">
        <v>3170</v>
      </c>
      <c r="D594" s="21" t="s">
        <v>928</v>
      </c>
      <c r="E594" s="21" t="s">
        <v>107</v>
      </c>
      <c r="F594" s="27" t="s">
        <v>79</v>
      </c>
      <c r="G594" s="100">
        <v>-2.6</v>
      </c>
      <c r="H594" s="100">
        <v>30.95</v>
      </c>
      <c r="I594" s="31" t="s">
        <v>1497</v>
      </c>
      <c r="J594" s="31"/>
      <c r="K594" s="31" t="s">
        <v>127</v>
      </c>
      <c r="L594" s="31" t="s">
        <v>40</v>
      </c>
      <c r="M594" s="27" t="s">
        <v>929</v>
      </c>
      <c r="N594" s="27" t="s">
        <v>3200</v>
      </c>
      <c r="O594" s="27" t="s">
        <v>935</v>
      </c>
      <c r="P594" s="27"/>
      <c r="Q594" s="27"/>
      <c r="R594" s="27"/>
      <c r="S594" s="27"/>
      <c r="T594" s="27"/>
      <c r="U594" s="27"/>
      <c r="V594" s="27"/>
      <c r="W594" s="27" t="s">
        <v>70</v>
      </c>
      <c r="X594" s="27" t="s">
        <v>71</v>
      </c>
      <c r="Y594" s="27" t="s">
        <v>72</v>
      </c>
      <c r="Z594" s="27" t="s">
        <v>73</v>
      </c>
      <c r="AA594" s="27" t="s">
        <v>74</v>
      </c>
      <c r="AB594" s="27" t="s">
        <v>1451</v>
      </c>
      <c r="AC594" s="27"/>
      <c r="AD594" s="29" t="s">
        <v>3201</v>
      </c>
      <c r="AE594" s="29" t="s">
        <v>3202</v>
      </c>
    </row>
    <row r="595" spans="1:31" x14ac:dyDescent="0.25">
      <c r="A595" s="20" t="s">
        <v>3203</v>
      </c>
      <c r="B595" s="21" t="s">
        <v>6103</v>
      </c>
      <c r="C595" s="20" t="s">
        <v>3204</v>
      </c>
      <c r="D595" s="21" t="s">
        <v>3205</v>
      </c>
      <c r="E595" s="21"/>
      <c r="F595" s="27" t="s">
        <v>38</v>
      </c>
      <c r="G595" s="91">
        <v>-41.28</v>
      </c>
      <c r="H595" s="91">
        <v>145.22999999999999</v>
      </c>
      <c r="I595" s="27" t="s">
        <v>1056</v>
      </c>
      <c r="J595" s="27">
        <v>4</v>
      </c>
      <c r="K595" s="27" t="s">
        <v>94</v>
      </c>
      <c r="L595" s="27" t="s">
        <v>40</v>
      </c>
      <c r="M595" s="27" t="s">
        <v>3206</v>
      </c>
      <c r="N595" s="27" t="s">
        <v>3207</v>
      </c>
      <c r="O595" s="27" t="s">
        <v>3208</v>
      </c>
      <c r="P595" s="27"/>
      <c r="Q595" s="27" t="s">
        <v>141</v>
      </c>
      <c r="R595" s="27"/>
      <c r="S595" s="27" t="s">
        <v>1506</v>
      </c>
      <c r="T595" s="27"/>
      <c r="U595" s="27"/>
      <c r="V595" s="27" t="s">
        <v>2248</v>
      </c>
      <c r="W595" s="27" t="s">
        <v>3209</v>
      </c>
      <c r="X595" s="27" t="s">
        <v>144</v>
      </c>
      <c r="Y595" s="27" t="s">
        <v>72</v>
      </c>
      <c r="Z595" s="27" t="s">
        <v>73</v>
      </c>
      <c r="AA595" s="27" t="s">
        <v>74</v>
      </c>
      <c r="AB595" s="27" t="s">
        <v>265</v>
      </c>
      <c r="AC595" s="27"/>
      <c r="AD595" s="29" t="s">
        <v>3210</v>
      </c>
      <c r="AE595" s="29" t="s">
        <v>3211</v>
      </c>
    </row>
    <row r="596" spans="1:31" x14ac:dyDescent="0.3">
      <c r="A596" s="21">
        <v>76535</v>
      </c>
      <c r="B596" s="30" t="s">
        <v>4603</v>
      </c>
      <c r="C596" s="21" t="s">
        <v>3212</v>
      </c>
      <c r="D596" s="21" t="s">
        <v>3213</v>
      </c>
      <c r="E596" s="21"/>
      <c r="F596" s="27" t="s">
        <v>2256</v>
      </c>
      <c r="G596" s="101"/>
      <c r="H596" s="101"/>
      <c r="I596" s="27"/>
      <c r="J596" s="27"/>
      <c r="K596" s="27"/>
      <c r="L596" s="27" t="s">
        <v>388</v>
      </c>
      <c r="M596" s="27" t="s">
        <v>3214</v>
      </c>
      <c r="N596" s="27" t="s">
        <v>3215</v>
      </c>
      <c r="O596" s="27"/>
      <c r="P596" s="27"/>
      <c r="Q596" s="27" t="s">
        <v>345</v>
      </c>
      <c r="R596" s="29"/>
      <c r="S596" s="27" t="s">
        <v>3216</v>
      </c>
      <c r="T596" s="27"/>
      <c r="U596" s="27"/>
      <c r="V596" s="27"/>
      <c r="W596" s="27"/>
      <c r="X596" s="27"/>
      <c r="Y596" s="27"/>
      <c r="Z596" s="27"/>
      <c r="AA596" s="27"/>
      <c r="AB596" s="27"/>
      <c r="AC596" s="27"/>
      <c r="AD596" s="29"/>
      <c r="AE596" s="29" t="s">
        <v>3217</v>
      </c>
    </row>
    <row r="597" spans="1:31" x14ac:dyDescent="0.25">
      <c r="A597" s="20" t="s">
        <v>3218</v>
      </c>
      <c r="B597" s="30" t="s">
        <v>4603</v>
      </c>
      <c r="C597" s="20" t="s">
        <v>3219</v>
      </c>
      <c r="D597" s="21" t="s">
        <v>3220</v>
      </c>
      <c r="E597" s="21" t="s">
        <v>3221</v>
      </c>
      <c r="F597" s="27" t="s">
        <v>79</v>
      </c>
      <c r="G597" s="105">
        <v>50.9</v>
      </c>
      <c r="H597" s="105">
        <v>28.8</v>
      </c>
      <c r="I597" s="27">
        <v>3</v>
      </c>
      <c r="J597" s="27">
        <v>0.32</v>
      </c>
      <c r="K597" s="27" t="s">
        <v>425</v>
      </c>
      <c r="L597" s="27" t="s">
        <v>95</v>
      </c>
      <c r="M597" s="27" t="s">
        <v>3222</v>
      </c>
      <c r="N597" s="27" t="s">
        <v>3223</v>
      </c>
      <c r="O597" s="27" t="s">
        <v>63</v>
      </c>
      <c r="P597" s="27" t="s">
        <v>1527</v>
      </c>
      <c r="Q597" s="27" t="s">
        <v>345</v>
      </c>
      <c r="R597" s="27"/>
      <c r="S597" s="27" t="s">
        <v>3224</v>
      </c>
      <c r="T597" s="27"/>
      <c r="U597" s="27" t="s">
        <v>3225</v>
      </c>
      <c r="V597" s="27" t="s">
        <v>3226</v>
      </c>
      <c r="W597" s="27" t="s">
        <v>3227</v>
      </c>
      <c r="X597" s="27" t="s">
        <v>1566</v>
      </c>
      <c r="Y597" s="27" t="s">
        <v>764</v>
      </c>
      <c r="Z597" s="27" t="s">
        <v>258</v>
      </c>
      <c r="AA597" s="27" t="s">
        <v>74</v>
      </c>
      <c r="AB597" s="27" t="s">
        <v>242</v>
      </c>
      <c r="AC597" s="27"/>
      <c r="AD597" s="29"/>
      <c r="AE597" s="29" t="s">
        <v>3228</v>
      </c>
    </row>
    <row r="598" spans="1:31" x14ac:dyDescent="0.3">
      <c r="A598" s="30" t="s">
        <v>3229</v>
      </c>
      <c r="B598" s="30" t="s">
        <v>4603</v>
      </c>
      <c r="C598" s="30" t="s">
        <v>3230</v>
      </c>
      <c r="D598" s="30" t="s">
        <v>3231</v>
      </c>
      <c r="E598" s="30"/>
      <c r="F598" s="27" t="s">
        <v>38</v>
      </c>
      <c r="G598" s="100">
        <v>41.3</v>
      </c>
      <c r="H598" s="100">
        <v>-122.6</v>
      </c>
      <c r="I598" s="31"/>
      <c r="J598" s="31" t="s">
        <v>632</v>
      </c>
      <c r="K598" s="31" t="s">
        <v>127</v>
      </c>
      <c r="L598" s="31" t="s">
        <v>40</v>
      </c>
      <c r="M598" s="31" t="s">
        <v>4616</v>
      </c>
      <c r="N598" s="27" t="s">
        <v>4617</v>
      </c>
      <c r="O598" s="27" t="s">
        <v>4618</v>
      </c>
      <c r="P598" s="27" t="s">
        <v>4619</v>
      </c>
      <c r="Q598" s="27" t="s">
        <v>141</v>
      </c>
      <c r="R598" s="27"/>
      <c r="S598" s="27" t="s">
        <v>4621</v>
      </c>
      <c r="T598" s="27"/>
      <c r="U598" s="27"/>
      <c r="V598" s="27" t="s">
        <v>4620</v>
      </c>
      <c r="W598" s="27"/>
      <c r="X598" s="27"/>
      <c r="Y598" s="27"/>
      <c r="Z598" s="27"/>
      <c r="AA598" s="27"/>
      <c r="AB598" s="27"/>
      <c r="AC598" s="27"/>
      <c r="AD598" s="29"/>
      <c r="AE598" s="29" t="s">
        <v>3232</v>
      </c>
    </row>
    <row r="599" spans="1:31" x14ac:dyDescent="0.3">
      <c r="A599" s="21" t="s">
        <v>3233</v>
      </c>
      <c r="B599" s="21" t="s">
        <v>6103</v>
      </c>
      <c r="C599" s="21" t="s">
        <v>3230</v>
      </c>
      <c r="D599" s="21" t="s">
        <v>1078</v>
      </c>
      <c r="E599" s="21" t="s">
        <v>1079</v>
      </c>
      <c r="F599" s="27" t="s">
        <v>284</v>
      </c>
      <c r="G599" s="91">
        <v>46.53</v>
      </c>
      <c r="H599" s="91">
        <v>-88.05</v>
      </c>
      <c r="I599" s="27">
        <v>0.44</v>
      </c>
      <c r="J599" s="27">
        <v>0.75</v>
      </c>
      <c r="K599" s="27" t="s">
        <v>51</v>
      </c>
      <c r="L599" s="27" t="s">
        <v>372</v>
      </c>
      <c r="M599" s="27" t="s">
        <v>3234</v>
      </c>
      <c r="N599" s="27" t="s">
        <v>874</v>
      </c>
      <c r="O599" s="27" t="s">
        <v>3235</v>
      </c>
      <c r="P599" s="27" t="s">
        <v>448</v>
      </c>
      <c r="Q599" s="27" t="s">
        <v>45</v>
      </c>
      <c r="R599" s="39">
        <v>8.1000000000000003E-2</v>
      </c>
      <c r="S599" s="27" t="s">
        <v>1863</v>
      </c>
      <c r="T599" s="27"/>
      <c r="U599" s="27"/>
      <c r="V599" s="27"/>
      <c r="W599" s="27" t="s">
        <v>70</v>
      </c>
      <c r="X599" s="27" t="s">
        <v>71</v>
      </c>
      <c r="Y599" s="27" t="s">
        <v>479</v>
      </c>
      <c r="Z599" s="27" t="s">
        <v>73</v>
      </c>
      <c r="AA599" s="27" t="s">
        <v>74</v>
      </c>
      <c r="AB599" s="27" t="s">
        <v>1486</v>
      </c>
      <c r="AC599" s="27"/>
      <c r="AD599" s="29" t="s">
        <v>3236</v>
      </c>
      <c r="AE599" s="29" t="s">
        <v>3237</v>
      </c>
    </row>
    <row r="600" spans="1:31" ht="39.6" x14ac:dyDescent="0.3">
      <c r="A600" s="30" t="s">
        <v>3238</v>
      </c>
      <c r="B600" s="30" t="s">
        <v>4603</v>
      </c>
      <c r="C600" s="21" t="s">
        <v>3230</v>
      </c>
      <c r="D600" s="21" t="s">
        <v>1078</v>
      </c>
      <c r="E600" s="21" t="s">
        <v>1079</v>
      </c>
      <c r="F600" s="27" t="s">
        <v>284</v>
      </c>
      <c r="G600" s="91">
        <v>47.5</v>
      </c>
      <c r="H600" s="91">
        <v>-92</v>
      </c>
      <c r="I600" s="27">
        <v>5000</v>
      </c>
      <c r="J600" s="27">
        <v>4.5</v>
      </c>
      <c r="K600" s="27" t="s">
        <v>3239</v>
      </c>
      <c r="L600" s="27" t="s">
        <v>95</v>
      </c>
      <c r="M600" s="27" t="s">
        <v>3240</v>
      </c>
      <c r="N600" s="27" t="s">
        <v>3241</v>
      </c>
      <c r="O600" s="27" t="s">
        <v>3242</v>
      </c>
      <c r="P600" s="27"/>
      <c r="Q600" s="27" t="s">
        <v>276</v>
      </c>
      <c r="R600" s="38">
        <v>8.4000000000000005E-2</v>
      </c>
      <c r="S600" s="27" t="s">
        <v>3243</v>
      </c>
      <c r="T600" s="27" t="s">
        <v>1122</v>
      </c>
      <c r="U600" s="27"/>
      <c r="V600" s="27" t="s">
        <v>3244</v>
      </c>
      <c r="W600" s="27" t="s">
        <v>3245</v>
      </c>
      <c r="X600" s="27" t="s">
        <v>71</v>
      </c>
      <c r="Y600" s="27" t="s">
        <v>223</v>
      </c>
      <c r="Z600" s="27" t="s">
        <v>73</v>
      </c>
      <c r="AA600" s="27" t="s">
        <v>74</v>
      </c>
      <c r="AB600" s="27" t="s">
        <v>3246</v>
      </c>
      <c r="AC600" s="27">
        <v>4400</v>
      </c>
      <c r="AD600" s="29" t="s">
        <v>3247</v>
      </c>
      <c r="AE600" s="29" t="s">
        <v>5996</v>
      </c>
    </row>
    <row r="601" spans="1:31" x14ac:dyDescent="0.3">
      <c r="A601" s="21" t="s">
        <v>3248</v>
      </c>
      <c r="B601" s="21" t="s">
        <v>4603</v>
      </c>
      <c r="C601" s="21" t="s">
        <v>3230</v>
      </c>
      <c r="D601" s="21" t="s">
        <v>1078</v>
      </c>
      <c r="E601" s="21" t="s">
        <v>1079</v>
      </c>
      <c r="F601" s="27" t="s">
        <v>284</v>
      </c>
      <c r="G601" s="91">
        <v>46.73</v>
      </c>
      <c r="H601" s="91">
        <v>-88.63</v>
      </c>
      <c r="I601" s="27" t="s">
        <v>3249</v>
      </c>
      <c r="J601" s="27" t="s">
        <v>1266</v>
      </c>
      <c r="K601" s="27"/>
      <c r="L601" s="27" t="s">
        <v>95</v>
      </c>
      <c r="M601" s="27" t="s">
        <v>3250</v>
      </c>
      <c r="N601" s="27" t="s">
        <v>3251</v>
      </c>
      <c r="O601" s="27" t="s">
        <v>96</v>
      </c>
      <c r="P601" s="27"/>
      <c r="Q601" s="27" t="s">
        <v>45</v>
      </c>
      <c r="R601" s="27"/>
      <c r="S601" s="27" t="s">
        <v>3252</v>
      </c>
      <c r="T601" s="27"/>
      <c r="U601" s="27" t="s">
        <v>1507</v>
      </c>
      <c r="V601" s="27" t="s">
        <v>1481</v>
      </c>
      <c r="W601" s="27" t="s">
        <v>70</v>
      </c>
      <c r="X601" s="27" t="s">
        <v>144</v>
      </c>
      <c r="Y601" s="27" t="s">
        <v>72</v>
      </c>
      <c r="Z601" s="27" t="s">
        <v>146</v>
      </c>
      <c r="AA601" s="27" t="s">
        <v>74</v>
      </c>
      <c r="AB601" s="27" t="s">
        <v>3253</v>
      </c>
      <c r="AC601" s="27"/>
      <c r="AD601" s="29" t="s">
        <v>3254</v>
      </c>
      <c r="AE601" s="29" t="s">
        <v>5997</v>
      </c>
    </row>
    <row r="602" spans="1:31" x14ac:dyDescent="0.3">
      <c r="A602" s="21" t="s">
        <v>3255</v>
      </c>
      <c r="B602" s="21" t="s">
        <v>4603</v>
      </c>
      <c r="C602" s="21" t="s">
        <v>3230</v>
      </c>
      <c r="D602" s="21" t="s">
        <v>3256</v>
      </c>
      <c r="E602" s="21"/>
      <c r="F602" s="27" t="s">
        <v>38</v>
      </c>
      <c r="G602" s="91">
        <v>45.35</v>
      </c>
      <c r="H602" s="91">
        <v>-111.95</v>
      </c>
      <c r="I602" s="27">
        <v>2.5</v>
      </c>
      <c r="J602" s="27"/>
      <c r="K602" s="27" t="s">
        <v>51</v>
      </c>
      <c r="L602" s="27" t="s">
        <v>372</v>
      </c>
      <c r="M602" s="27" t="s">
        <v>3257</v>
      </c>
      <c r="N602" s="27" t="s">
        <v>3258</v>
      </c>
      <c r="O602" s="27" t="s">
        <v>84</v>
      </c>
      <c r="P602" s="27"/>
      <c r="Q602" s="27" t="s">
        <v>345</v>
      </c>
      <c r="R602" s="39">
        <v>0.154</v>
      </c>
      <c r="S602" s="27"/>
      <c r="T602" s="27"/>
      <c r="U602" s="27"/>
      <c r="V602" s="27"/>
      <c r="W602" s="27" t="s">
        <v>70</v>
      </c>
      <c r="X602" s="27" t="s">
        <v>144</v>
      </c>
      <c r="Y602" s="27" t="s">
        <v>72</v>
      </c>
      <c r="Z602" s="27"/>
      <c r="AA602" s="27"/>
      <c r="AB602" s="27"/>
      <c r="AC602" s="27"/>
      <c r="AD602" s="29"/>
      <c r="AE602" s="29" t="s">
        <v>5998</v>
      </c>
    </row>
    <row r="603" spans="1:31" x14ac:dyDescent="0.3">
      <c r="A603" s="21" t="s">
        <v>3259</v>
      </c>
      <c r="B603" s="21" t="s">
        <v>4603</v>
      </c>
      <c r="C603" s="21" t="s">
        <v>3230</v>
      </c>
      <c r="D603" s="21" t="s">
        <v>4610</v>
      </c>
      <c r="E603" s="21" t="s">
        <v>4648</v>
      </c>
      <c r="F603" s="27" t="s">
        <v>1390</v>
      </c>
      <c r="G603" s="91">
        <v>45.23</v>
      </c>
      <c r="H603" s="91">
        <v>-69.510000000000005</v>
      </c>
      <c r="I603" s="27">
        <f>80*15</f>
        <v>1200</v>
      </c>
      <c r="J603" s="27"/>
      <c r="K603" s="27" t="s">
        <v>51</v>
      </c>
      <c r="L603" s="27" t="s">
        <v>40</v>
      </c>
      <c r="M603" s="27" t="s">
        <v>4609</v>
      </c>
      <c r="N603" s="27" t="s">
        <v>1319</v>
      </c>
      <c r="O603" s="27"/>
      <c r="P603" s="27" t="s">
        <v>559</v>
      </c>
      <c r="Q603" s="27" t="s">
        <v>45</v>
      </c>
      <c r="R603" s="27"/>
      <c r="S603" s="27" t="s">
        <v>3260</v>
      </c>
      <c r="T603" s="27" t="s">
        <v>3261</v>
      </c>
      <c r="U603" s="27"/>
      <c r="V603" s="27" t="s">
        <v>3262</v>
      </c>
      <c r="W603" s="27" t="s">
        <v>3263</v>
      </c>
      <c r="X603" s="27" t="s">
        <v>71</v>
      </c>
      <c r="Y603" s="27" t="s">
        <v>72</v>
      </c>
      <c r="Z603" s="27" t="s">
        <v>102</v>
      </c>
      <c r="AA603" s="27" t="s">
        <v>74</v>
      </c>
      <c r="AB603" s="27" t="s">
        <v>758</v>
      </c>
      <c r="AC603" s="27"/>
      <c r="AD603" s="29"/>
      <c r="AE603" s="29" t="s">
        <v>3264</v>
      </c>
    </row>
    <row r="604" spans="1:31" x14ac:dyDescent="0.3">
      <c r="A604" s="21" t="s">
        <v>3265</v>
      </c>
      <c r="B604" s="21" t="s">
        <v>4603</v>
      </c>
      <c r="C604" s="21" t="s">
        <v>3230</v>
      </c>
      <c r="D604" s="21" t="s">
        <v>3266</v>
      </c>
      <c r="E604" s="21" t="s">
        <v>4614</v>
      </c>
      <c r="F604" s="27" t="s">
        <v>1145</v>
      </c>
      <c r="G604" s="91">
        <v>32</v>
      </c>
      <c r="H604" s="91">
        <v>-100</v>
      </c>
      <c r="I604" s="29">
        <v>2500</v>
      </c>
      <c r="J604" s="27" t="s">
        <v>3267</v>
      </c>
      <c r="K604" s="27" t="s">
        <v>3268</v>
      </c>
      <c r="L604" s="27" t="s">
        <v>95</v>
      </c>
      <c r="M604" s="27" t="s">
        <v>3269</v>
      </c>
      <c r="N604" s="27" t="s">
        <v>3270</v>
      </c>
      <c r="O604" s="27" t="s">
        <v>529</v>
      </c>
      <c r="P604" s="27" t="s">
        <v>3271</v>
      </c>
      <c r="Q604" s="27" t="s">
        <v>345</v>
      </c>
      <c r="R604" s="39"/>
      <c r="S604" s="27" t="s">
        <v>3272</v>
      </c>
      <c r="T604" s="27"/>
      <c r="U604" s="27"/>
      <c r="V604" s="27" t="s">
        <v>3273</v>
      </c>
      <c r="W604" s="27"/>
      <c r="X604" s="27"/>
      <c r="Y604" s="27"/>
      <c r="Z604" s="27"/>
      <c r="AA604" s="27"/>
      <c r="AB604" s="27"/>
      <c r="AC604" s="27"/>
      <c r="AD604" s="29"/>
      <c r="AE604" s="29" t="s">
        <v>5999</v>
      </c>
    </row>
    <row r="605" spans="1:31" x14ac:dyDescent="0.3">
      <c r="A605" s="30" t="s">
        <v>3274</v>
      </c>
      <c r="B605" s="30" t="s">
        <v>6103</v>
      </c>
      <c r="C605" s="30" t="s">
        <v>3230</v>
      </c>
      <c r="D605" s="30" t="s">
        <v>3275</v>
      </c>
      <c r="E605" s="30" t="s">
        <v>2917</v>
      </c>
      <c r="F605" s="31" t="s">
        <v>1145</v>
      </c>
      <c r="G605" s="91">
        <v>40.840000000000003</v>
      </c>
      <c r="H605" s="91">
        <v>-73.900000000000006</v>
      </c>
      <c r="I605" s="31" t="s">
        <v>3276</v>
      </c>
      <c r="J605" s="31">
        <v>0.34</v>
      </c>
      <c r="K605" s="31" t="s">
        <v>127</v>
      </c>
      <c r="L605" s="31" t="s">
        <v>95</v>
      </c>
      <c r="M605" s="31" t="s">
        <v>3277</v>
      </c>
      <c r="N605" s="27" t="s">
        <v>3278</v>
      </c>
      <c r="O605" s="27" t="s">
        <v>275</v>
      </c>
      <c r="P605" s="27"/>
      <c r="Q605" s="27"/>
      <c r="R605" s="27"/>
      <c r="S605" s="27" t="s">
        <v>3279</v>
      </c>
      <c r="T605" s="27"/>
      <c r="U605" s="27"/>
      <c r="V605" s="27"/>
      <c r="W605" s="27"/>
      <c r="X605" s="27"/>
      <c r="Y605" s="27"/>
      <c r="Z605" s="27"/>
      <c r="AA605" s="27"/>
      <c r="AB605" s="27"/>
      <c r="AC605" s="27"/>
      <c r="AD605" s="29"/>
      <c r="AE605" s="29" t="s">
        <v>3280</v>
      </c>
    </row>
    <row r="606" spans="1:31" x14ac:dyDescent="0.3">
      <c r="A606" s="21" t="s">
        <v>3281</v>
      </c>
      <c r="B606" s="21" t="s">
        <v>4603</v>
      </c>
      <c r="C606" s="21" t="s">
        <v>3230</v>
      </c>
      <c r="D606" s="21" t="s">
        <v>3282</v>
      </c>
      <c r="E606" s="21" t="s">
        <v>4648</v>
      </c>
      <c r="F606" s="27" t="s">
        <v>1390</v>
      </c>
      <c r="G606" s="91">
        <v>44.58</v>
      </c>
      <c r="H606" s="91">
        <v>-67.64</v>
      </c>
      <c r="I606" s="27">
        <v>169</v>
      </c>
      <c r="J606" s="27">
        <v>3</v>
      </c>
      <c r="K606" s="27" t="s">
        <v>51</v>
      </c>
      <c r="L606" s="27" t="s">
        <v>99</v>
      </c>
      <c r="M606" s="27" t="s">
        <v>3283</v>
      </c>
      <c r="N606" s="27" t="s">
        <v>3258</v>
      </c>
      <c r="O606" s="27" t="s">
        <v>63</v>
      </c>
      <c r="P606" s="27"/>
      <c r="Q606" s="27" t="s">
        <v>345</v>
      </c>
      <c r="R606" s="27" t="s">
        <v>3284</v>
      </c>
      <c r="S606" s="36" t="s">
        <v>3285</v>
      </c>
      <c r="T606" s="27"/>
      <c r="U606" s="36" t="s">
        <v>3286</v>
      </c>
      <c r="V606" s="27" t="s">
        <v>3287</v>
      </c>
      <c r="W606" s="27"/>
      <c r="X606" s="27"/>
      <c r="Y606" s="27"/>
      <c r="Z606" s="27"/>
      <c r="AA606" s="27"/>
      <c r="AB606" s="27"/>
      <c r="AC606" s="27"/>
      <c r="AD606" s="29"/>
      <c r="AE606" s="29" t="s">
        <v>5995</v>
      </c>
    </row>
    <row r="607" spans="1:31" x14ac:dyDescent="0.3">
      <c r="A607" s="21" t="s">
        <v>3288</v>
      </c>
      <c r="B607" s="21" t="s">
        <v>4603</v>
      </c>
      <c r="C607" s="21" t="s">
        <v>3230</v>
      </c>
      <c r="D607" s="21" t="s">
        <v>1078</v>
      </c>
      <c r="E607" s="21" t="s">
        <v>1079</v>
      </c>
      <c r="F607" s="31" t="s">
        <v>284</v>
      </c>
      <c r="G607" s="91">
        <v>46.43</v>
      </c>
      <c r="H607" s="91">
        <v>-90.46</v>
      </c>
      <c r="I607" s="27" t="s">
        <v>3289</v>
      </c>
      <c r="J607" s="27">
        <v>3.6</v>
      </c>
      <c r="K607" s="27" t="s">
        <v>127</v>
      </c>
      <c r="L607" s="27" t="s">
        <v>40</v>
      </c>
      <c r="M607" s="27">
        <v>1100</v>
      </c>
      <c r="N607" s="27" t="s">
        <v>3290</v>
      </c>
      <c r="O607" s="27" t="s">
        <v>478</v>
      </c>
      <c r="P607" s="27" t="s">
        <v>3291</v>
      </c>
      <c r="Q607" s="27" t="s">
        <v>45</v>
      </c>
      <c r="R607" s="27"/>
      <c r="S607" s="27" t="s">
        <v>3292</v>
      </c>
      <c r="T607" s="27"/>
      <c r="U607" s="27" t="s">
        <v>3293</v>
      </c>
      <c r="V607" s="27" t="s">
        <v>3294</v>
      </c>
      <c r="W607" s="27"/>
      <c r="X607" s="27"/>
      <c r="Y607" s="27"/>
      <c r="Z607" s="27"/>
      <c r="AA607" s="27"/>
      <c r="AB607" s="27"/>
      <c r="AC607" s="27"/>
      <c r="AD607" s="29"/>
      <c r="AE607" s="29" t="s">
        <v>3295</v>
      </c>
    </row>
    <row r="608" spans="1:31" x14ac:dyDescent="0.3">
      <c r="A608" s="21" t="s">
        <v>3296</v>
      </c>
      <c r="B608" s="21" t="s">
        <v>1594</v>
      </c>
      <c r="C608" s="21" t="s">
        <v>3230</v>
      </c>
      <c r="D608" s="21" t="s">
        <v>3297</v>
      </c>
      <c r="E608" s="21"/>
      <c r="F608" s="27" t="s">
        <v>1594</v>
      </c>
      <c r="G608" s="91">
        <v>55.7</v>
      </c>
      <c r="H608" s="91">
        <v>-132.5</v>
      </c>
      <c r="I608" s="27" t="s">
        <v>3298</v>
      </c>
      <c r="J608" s="27"/>
      <c r="K608" s="27" t="s">
        <v>3299</v>
      </c>
      <c r="L608" s="27" t="s">
        <v>613</v>
      </c>
      <c r="M608" s="27">
        <v>429.1</v>
      </c>
      <c r="N608" s="27" t="s">
        <v>1783</v>
      </c>
      <c r="O608" s="27" t="s">
        <v>3300</v>
      </c>
      <c r="P608" s="27" t="s">
        <v>3301</v>
      </c>
      <c r="Q608" s="27" t="s">
        <v>345</v>
      </c>
      <c r="R608" s="37">
        <v>0.1</v>
      </c>
      <c r="S608" s="27"/>
      <c r="T608" s="27"/>
      <c r="U608" s="27" t="s">
        <v>3302</v>
      </c>
      <c r="V608" s="27"/>
      <c r="W608" s="27" t="s">
        <v>3296</v>
      </c>
      <c r="X608" s="27" t="s">
        <v>144</v>
      </c>
      <c r="Y608" s="27" t="s">
        <v>500</v>
      </c>
      <c r="Z608" s="27" t="s">
        <v>310</v>
      </c>
      <c r="AA608" s="27" t="s">
        <v>311</v>
      </c>
      <c r="AB608" s="27" t="s">
        <v>3140</v>
      </c>
      <c r="AC608" s="27">
        <v>0.3</v>
      </c>
      <c r="AD608" s="29" t="s">
        <v>3303</v>
      </c>
      <c r="AE608" s="29" t="s">
        <v>5994</v>
      </c>
    </row>
    <row r="609" spans="1:31" x14ac:dyDescent="0.3">
      <c r="A609" s="21" t="s">
        <v>3304</v>
      </c>
      <c r="B609" s="21" t="s">
        <v>4603</v>
      </c>
      <c r="C609" s="21" t="s">
        <v>3230</v>
      </c>
      <c r="D609" s="21" t="s">
        <v>4615</v>
      </c>
      <c r="E609" s="21"/>
      <c r="F609" s="27" t="s">
        <v>38</v>
      </c>
      <c r="G609" s="91">
        <v>48.8</v>
      </c>
      <c r="H609" s="91">
        <v>-121.5</v>
      </c>
      <c r="I609" s="27">
        <f>2*10</f>
        <v>20</v>
      </c>
      <c r="J609" s="27"/>
      <c r="K609" s="27" t="s">
        <v>127</v>
      </c>
      <c r="L609" s="27" t="s">
        <v>388</v>
      </c>
      <c r="M609" s="27" t="s">
        <v>3305</v>
      </c>
      <c r="N609" s="27" t="s">
        <v>1358</v>
      </c>
      <c r="O609" s="27" t="s">
        <v>84</v>
      </c>
      <c r="P609" s="27" t="s">
        <v>1400</v>
      </c>
      <c r="Q609" s="27" t="s">
        <v>345</v>
      </c>
      <c r="R609" s="27"/>
      <c r="S609" s="27" t="s">
        <v>3188</v>
      </c>
      <c r="T609" s="27"/>
      <c r="U609" s="27"/>
      <c r="V609" s="27" t="s">
        <v>3306</v>
      </c>
      <c r="W609" s="27"/>
      <c r="X609" s="27"/>
      <c r="Y609" s="27"/>
      <c r="Z609" s="27"/>
      <c r="AA609" s="27"/>
      <c r="AB609" s="27"/>
      <c r="AC609" s="27"/>
      <c r="AD609" s="29"/>
      <c r="AE609" s="29" t="s">
        <v>3307</v>
      </c>
    </row>
    <row r="610" spans="1:31" x14ac:dyDescent="0.25">
      <c r="A610" s="20" t="s">
        <v>3308</v>
      </c>
      <c r="B610" s="20" t="s">
        <v>4603</v>
      </c>
      <c r="C610" s="20" t="s">
        <v>3230</v>
      </c>
      <c r="D610" s="21" t="s">
        <v>1078</v>
      </c>
      <c r="E610" s="21" t="s">
        <v>1079</v>
      </c>
      <c r="F610" s="31" t="s">
        <v>284</v>
      </c>
      <c r="G610" s="91">
        <v>47.5</v>
      </c>
      <c r="H610" s="91">
        <v>-91</v>
      </c>
      <c r="I610" s="27" t="s">
        <v>2720</v>
      </c>
      <c r="J610" s="27">
        <v>1.2</v>
      </c>
      <c r="K610" s="27" t="s">
        <v>127</v>
      </c>
      <c r="L610" s="27" t="s">
        <v>95</v>
      </c>
      <c r="M610" s="27" t="s">
        <v>3309</v>
      </c>
      <c r="N610" s="27" t="s">
        <v>3310</v>
      </c>
      <c r="O610" s="27" t="s">
        <v>478</v>
      </c>
      <c r="P610" s="27"/>
      <c r="Q610" s="27" t="s">
        <v>45</v>
      </c>
      <c r="R610" s="38">
        <v>8.4000000000000005E-2</v>
      </c>
      <c r="S610" s="27"/>
      <c r="T610" s="27"/>
      <c r="U610" s="27"/>
      <c r="V610" s="27"/>
      <c r="W610" s="27" t="s">
        <v>3308</v>
      </c>
      <c r="X610" s="27" t="s">
        <v>144</v>
      </c>
      <c r="Y610" s="27" t="s">
        <v>1877</v>
      </c>
      <c r="Z610" s="27" t="s">
        <v>146</v>
      </c>
      <c r="AA610" s="27" t="s">
        <v>74</v>
      </c>
      <c r="AB610" s="27" t="s">
        <v>242</v>
      </c>
      <c r="AC610" s="27"/>
      <c r="AD610" s="29" t="s">
        <v>3311</v>
      </c>
      <c r="AE610" s="29" t="s">
        <v>3312</v>
      </c>
    </row>
    <row r="611" spans="1:31" x14ac:dyDescent="0.3">
      <c r="A611" s="21" t="s">
        <v>3313</v>
      </c>
      <c r="B611" s="30" t="s">
        <v>4603</v>
      </c>
      <c r="C611" s="21" t="s">
        <v>3230</v>
      </c>
      <c r="D611" s="21" t="s">
        <v>3314</v>
      </c>
      <c r="E611" s="21" t="s">
        <v>3315</v>
      </c>
      <c r="F611" s="27" t="s">
        <v>229</v>
      </c>
      <c r="G611" s="91">
        <v>45.28</v>
      </c>
      <c r="H611" s="91">
        <v>-110</v>
      </c>
      <c r="I611" s="34">
        <v>1500</v>
      </c>
      <c r="J611" s="27">
        <v>6.5</v>
      </c>
      <c r="K611" s="27" t="s">
        <v>3316</v>
      </c>
      <c r="L611" s="27" t="s">
        <v>95</v>
      </c>
      <c r="M611" s="27" t="s">
        <v>3317</v>
      </c>
      <c r="N611" s="27" t="s">
        <v>3318</v>
      </c>
      <c r="O611" s="27" t="s">
        <v>3319</v>
      </c>
      <c r="P611" s="27" t="s">
        <v>2807</v>
      </c>
      <c r="Q611" s="27" t="s">
        <v>189</v>
      </c>
      <c r="R611" s="38">
        <v>0.125</v>
      </c>
      <c r="S611" s="27" t="s">
        <v>3320</v>
      </c>
      <c r="T611" s="27" t="s">
        <v>1226</v>
      </c>
      <c r="U611" s="27"/>
      <c r="V611" s="27" t="s">
        <v>3321</v>
      </c>
      <c r="W611" s="27" t="s">
        <v>3322</v>
      </c>
      <c r="X611" s="27" t="s">
        <v>144</v>
      </c>
      <c r="Y611" s="27" t="s">
        <v>1877</v>
      </c>
      <c r="Z611" s="27" t="s">
        <v>73</v>
      </c>
      <c r="AA611" s="27" t="s">
        <v>74</v>
      </c>
      <c r="AB611" s="27" t="s">
        <v>3323</v>
      </c>
      <c r="AC611" s="27" t="s">
        <v>3324</v>
      </c>
      <c r="AD611" s="29" t="s">
        <v>3325</v>
      </c>
      <c r="AE611" s="29" t="s">
        <v>3326</v>
      </c>
    </row>
    <row r="612" spans="1:31" x14ac:dyDescent="0.3">
      <c r="A612" s="21"/>
      <c r="B612" s="21"/>
      <c r="C612" s="21"/>
      <c r="D612" s="21"/>
      <c r="E612" s="21"/>
      <c r="F612" s="27"/>
      <c r="G612" s="91"/>
      <c r="H612" s="91"/>
      <c r="I612" s="34"/>
      <c r="J612" s="27"/>
      <c r="K612" s="27"/>
      <c r="L612" s="27"/>
      <c r="M612" s="27"/>
      <c r="N612" s="27"/>
      <c r="O612" s="27"/>
      <c r="P612" s="27"/>
      <c r="Q612" s="27"/>
      <c r="R612" s="39"/>
      <c r="S612" s="27"/>
      <c r="T612" s="27"/>
      <c r="U612" s="27"/>
      <c r="V612" s="27"/>
      <c r="W612" s="27" t="s">
        <v>3327</v>
      </c>
      <c r="X612" s="27" t="s">
        <v>144</v>
      </c>
      <c r="Y612" s="27" t="s">
        <v>72</v>
      </c>
      <c r="Z612" s="27" t="s">
        <v>73</v>
      </c>
      <c r="AA612" s="27" t="s">
        <v>74</v>
      </c>
      <c r="AB612" s="27" t="s">
        <v>906</v>
      </c>
      <c r="AC612" s="27"/>
      <c r="AD612" s="29"/>
      <c r="AE612" s="29" t="s">
        <v>3328</v>
      </c>
    </row>
    <row r="613" spans="1:31" x14ac:dyDescent="0.3">
      <c r="A613" s="21"/>
      <c r="B613" s="21"/>
      <c r="C613" s="21"/>
      <c r="D613" s="21"/>
      <c r="E613" s="21"/>
      <c r="F613" s="27"/>
      <c r="G613" s="91"/>
      <c r="H613" s="91"/>
      <c r="I613" s="34"/>
      <c r="J613" s="27"/>
      <c r="K613" s="27"/>
      <c r="L613" s="27"/>
      <c r="M613" s="27"/>
      <c r="N613" s="27"/>
      <c r="O613" s="27"/>
      <c r="P613" s="27"/>
      <c r="Q613" s="27"/>
      <c r="R613" s="39"/>
      <c r="S613" s="29"/>
      <c r="T613" s="29"/>
      <c r="U613" s="27"/>
      <c r="V613" s="29"/>
      <c r="W613" s="27" t="s">
        <v>3329</v>
      </c>
      <c r="X613" s="27" t="s">
        <v>144</v>
      </c>
      <c r="Y613" s="27" t="s">
        <v>1877</v>
      </c>
      <c r="Z613" s="27" t="s">
        <v>73</v>
      </c>
      <c r="AA613" s="27" t="s">
        <v>74</v>
      </c>
      <c r="AB613" s="27" t="s">
        <v>265</v>
      </c>
      <c r="AC613" s="27">
        <v>3.6</v>
      </c>
      <c r="AD613" s="29" t="s">
        <v>3330</v>
      </c>
      <c r="AE613" s="29"/>
    </row>
    <row r="614" spans="1:31" x14ac:dyDescent="0.3">
      <c r="A614" s="21"/>
      <c r="B614" s="21"/>
      <c r="C614" s="21"/>
      <c r="D614" s="21"/>
      <c r="E614" s="21"/>
      <c r="F614" s="27"/>
      <c r="G614" s="91"/>
      <c r="H614" s="91"/>
      <c r="I614" s="34"/>
      <c r="J614" s="27"/>
      <c r="K614" s="27"/>
      <c r="L614" s="27"/>
      <c r="M614" s="27"/>
      <c r="N614" s="27"/>
      <c r="O614" s="27"/>
      <c r="P614" s="27"/>
      <c r="Q614" s="27"/>
      <c r="R614" s="39"/>
      <c r="S614" s="27"/>
      <c r="T614" s="27"/>
      <c r="U614" s="27"/>
      <c r="V614" s="27"/>
      <c r="W614" s="27" t="s">
        <v>3331</v>
      </c>
      <c r="X614" s="27" t="s">
        <v>144</v>
      </c>
      <c r="Y614" s="27" t="s">
        <v>72</v>
      </c>
      <c r="Z614" s="27" t="s">
        <v>146</v>
      </c>
      <c r="AA614" s="27" t="s">
        <v>74</v>
      </c>
      <c r="AB614" s="27" t="s">
        <v>3332</v>
      </c>
      <c r="AC614" s="27"/>
      <c r="AD614" s="29" t="s">
        <v>3333</v>
      </c>
      <c r="AE614" s="29" t="s">
        <v>3334</v>
      </c>
    </row>
    <row r="615" spans="1:31" x14ac:dyDescent="0.3">
      <c r="A615" s="21" t="s">
        <v>3335</v>
      </c>
      <c r="B615" s="21" t="s">
        <v>6103</v>
      </c>
      <c r="C615" s="21" t="s">
        <v>3230</v>
      </c>
      <c r="D615" s="21" t="s">
        <v>1078</v>
      </c>
      <c r="E615" s="21" t="s">
        <v>1079</v>
      </c>
      <c r="F615" s="31" t="s">
        <v>284</v>
      </c>
      <c r="G615" s="91">
        <v>46.57</v>
      </c>
      <c r="H615" s="91">
        <v>-93.04</v>
      </c>
      <c r="I615" s="27">
        <v>50</v>
      </c>
      <c r="J615" s="27" t="s">
        <v>3336</v>
      </c>
      <c r="K615" s="27" t="s">
        <v>817</v>
      </c>
      <c r="L615" s="27" t="s">
        <v>95</v>
      </c>
      <c r="M615" s="27" t="s">
        <v>3337</v>
      </c>
      <c r="N615" s="27" t="s">
        <v>3338</v>
      </c>
      <c r="O615" s="27" t="s">
        <v>2586</v>
      </c>
      <c r="P615" s="27"/>
      <c r="Q615" s="27"/>
      <c r="R615" s="27"/>
      <c r="S615" s="27" t="s">
        <v>204</v>
      </c>
      <c r="T615" s="27"/>
      <c r="U615" s="27"/>
      <c r="V615" s="27"/>
      <c r="W615" s="27" t="s">
        <v>70</v>
      </c>
      <c r="X615" s="27" t="s">
        <v>71</v>
      </c>
      <c r="Y615" s="27" t="s">
        <v>1062</v>
      </c>
      <c r="Z615" s="27" t="s">
        <v>73</v>
      </c>
      <c r="AA615" s="27" t="s">
        <v>74</v>
      </c>
      <c r="AB615" s="27" t="s">
        <v>480</v>
      </c>
      <c r="AC615" s="27"/>
      <c r="AD615" s="29" t="s">
        <v>3339</v>
      </c>
      <c r="AE615" s="29" t="s">
        <v>3340</v>
      </c>
    </row>
    <row r="616" spans="1:31" x14ac:dyDescent="0.3">
      <c r="A616" s="21" t="s">
        <v>4611</v>
      </c>
      <c r="B616" s="21" t="s">
        <v>4601</v>
      </c>
      <c r="C616" s="21" t="s">
        <v>3230</v>
      </c>
      <c r="D616" s="21" t="s">
        <v>3282</v>
      </c>
      <c r="E616" s="21" t="s">
        <v>4646</v>
      </c>
      <c r="F616" s="27" t="s">
        <v>1390</v>
      </c>
      <c r="G616" s="91">
        <v>44.3</v>
      </c>
      <c r="H616" s="91">
        <v>-68.48</v>
      </c>
      <c r="I616" s="27">
        <v>128</v>
      </c>
      <c r="J616" s="27">
        <v>1</v>
      </c>
      <c r="K616" s="27" t="s">
        <v>3342</v>
      </c>
      <c r="L616" s="27" t="s">
        <v>95</v>
      </c>
      <c r="M616" s="27" t="s">
        <v>3343</v>
      </c>
      <c r="N616" s="27" t="s">
        <v>3344</v>
      </c>
      <c r="O616" s="27" t="s">
        <v>1929</v>
      </c>
      <c r="P616" s="27" t="s">
        <v>1400</v>
      </c>
      <c r="Q616" s="27" t="s">
        <v>45</v>
      </c>
      <c r="R616" s="27"/>
      <c r="S616" s="27"/>
      <c r="T616" s="27"/>
      <c r="U616" s="27"/>
      <c r="V616" s="27"/>
      <c r="W616" s="27"/>
      <c r="X616" s="27"/>
      <c r="Y616" s="27"/>
      <c r="Z616" s="27"/>
      <c r="AA616" s="27"/>
      <c r="AB616" s="27"/>
      <c r="AC616" s="27"/>
      <c r="AD616" s="29"/>
      <c r="AE616" s="29" t="s">
        <v>4608</v>
      </c>
    </row>
    <row r="617" spans="1:31" x14ac:dyDescent="0.3">
      <c r="A617" s="21" t="s">
        <v>3345</v>
      </c>
      <c r="B617" s="21" t="s">
        <v>6103</v>
      </c>
      <c r="C617" s="21" t="s">
        <v>3346</v>
      </c>
      <c r="D617" s="21" t="s">
        <v>3347</v>
      </c>
      <c r="E617" s="21"/>
      <c r="F617" s="27" t="s">
        <v>728</v>
      </c>
      <c r="G617" s="91">
        <v>8.4</v>
      </c>
      <c r="H617" s="91">
        <v>-72.260000000000005</v>
      </c>
      <c r="I617" s="27" t="s">
        <v>3348</v>
      </c>
      <c r="J617" s="27" t="s">
        <v>3349</v>
      </c>
      <c r="K617" s="27" t="s">
        <v>3350</v>
      </c>
      <c r="L617" s="27" t="s">
        <v>40</v>
      </c>
      <c r="M617" s="27" t="s">
        <v>3351</v>
      </c>
      <c r="N617" s="27" t="s">
        <v>3352</v>
      </c>
      <c r="O617" s="27" t="s">
        <v>478</v>
      </c>
      <c r="P617" s="27"/>
      <c r="Q617" s="27" t="s">
        <v>320</v>
      </c>
      <c r="R617" s="27"/>
      <c r="S617" s="27"/>
      <c r="T617" s="27"/>
      <c r="U617" s="27"/>
      <c r="V617" s="27"/>
      <c r="W617" s="27" t="s">
        <v>70</v>
      </c>
      <c r="X617" s="27" t="s">
        <v>144</v>
      </c>
      <c r="Y617" s="27" t="s">
        <v>72</v>
      </c>
      <c r="Z617" s="27" t="s">
        <v>73</v>
      </c>
      <c r="AA617" s="27" t="s">
        <v>74</v>
      </c>
      <c r="AB617" s="27" t="s">
        <v>758</v>
      </c>
      <c r="AC617" s="27"/>
      <c r="AD617" s="29" t="s">
        <v>3353</v>
      </c>
      <c r="AE617" s="29" t="s">
        <v>3354</v>
      </c>
    </row>
    <row r="618" spans="1:31" x14ac:dyDescent="0.3">
      <c r="A618" s="21" t="s">
        <v>3355</v>
      </c>
      <c r="B618" s="30" t="s">
        <v>4603</v>
      </c>
      <c r="C618" s="21" t="s">
        <v>3356</v>
      </c>
      <c r="D618" s="21" t="s">
        <v>3357</v>
      </c>
      <c r="E618" s="21" t="s">
        <v>1366</v>
      </c>
      <c r="F618" s="27" t="s">
        <v>284</v>
      </c>
      <c r="G618" s="91">
        <v>22</v>
      </c>
      <c r="H618" s="91">
        <v>105.7</v>
      </c>
      <c r="I618" s="27">
        <v>30</v>
      </c>
      <c r="J618" s="27"/>
      <c r="K618" s="27" t="s">
        <v>817</v>
      </c>
      <c r="L618" s="27" t="s">
        <v>99</v>
      </c>
      <c r="M618" s="27" t="s">
        <v>3358</v>
      </c>
      <c r="N618" s="27" t="s">
        <v>3359</v>
      </c>
      <c r="O618" s="27" t="s">
        <v>3032</v>
      </c>
      <c r="P618" s="27" t="s">
        <v>3360</v>
      </c>
      <c r="Q618" s="27" t="s">
        <v>189</v>
      </c>
      <c r="R618" s="27"/>
      <c r="S618" s="27" t="s">
        <v>3361</v>
      </c>
      <c r="T618" s="27"/>
      <c r="U618" s="27" t="s">
        <v>3362</v>
      </c>
      <c r="V618" s="27" t="s">
        <v>3363</v>
      </c>
      <c r="W618" s="27"/>
      <c r="X618" s="27"/>
      <c r="Y618" s="27"/>
      <c r="Z618" s="27"/>
      <c r="AA618" s="27"/>
      <c r="AB618" s="27"/>
      <c r="AC618" s="27"/>
      <c r="AD618" s="29"/>
      <c r="AE618" s="29" t="s">
        <v>3364</v>
      </c>
    </row>
    <row r="619" spans="1:31" x14ac:dyDescent="0.3">
      <c r="A619" s="21" t="s">
        <v>3365</v>
      </c>
      <c r="B619" s="30" t="s">
        <v>4603</v>
      </c>
      <c r="C619" s="21" t="s">
        <v>3356</v>
      </c>
      <c r="D619" s="21" t="s">
        <v>3357</v>
      </c>
      <c r="E619" s="21" t="s">
        <v>1366</v>
      </c>
      <c r="F619" s="27" t="s">
        <v>284</v>
      </c>
      <c r="G619" s="91">
        <v>21.8</v>
      </c>
      <c r="H619" s="91">
        <v>105.5</v>
      </c>
      <c r="I619" s="27">
        <v>55</v>
      </c>
      <c r="J619" s="29"/>
      <c r="K619" s="27" t="s">
        <v>3366</v>
      </c>
      <c r="L619" s="27" t="s">
        <v>95</v>
      </c>
      <c r="M619" s="27" t="s">
        <v>3367</v>
      </c>
      <c r="N619" s="27" t="s">
        <v>3368</v>
      </c>
      <c r="O619" s="27" t="s">
        <v>3369</v>
      </c>
      <c r="P619" s="27" t="s">
        <v>3370</v>
      </c>
      <c r="Q619" s="27" t="s">
        <v>345</v>
      </c>
      <c r="R619" s="27" t="s">
        <v>3371</v>
      </c>
      <c r="S619" s="27" t="s">
        <v>131</v>
      </c>
      <c r="T619" s="27"/>
      <c r="U619" s="27" t="s">
        <v>3372</v>
      </c>
      <c r="V619" s="27" t="s">
        <v>3373</v>
      </c>
      <c r="W619" s="27" t="s">
        <v>70</v>
      </c>
      <c r="X619" s="27" t="s">
        <v>144</v>
      </c>
      <c r="Y619" s="27" t="s">
        <v>72</v>
      </c>
      <c r="Z619" s="27" t="s">
        <v>146</v>
      </c>
      <c r="AA619" s="27" t="s">
        <v>74</v>
      </c>
      <c r="AB619" s="27" t="s">
        <v>1137</v>
      </c>
      <c r="AC619" s="27"/>
      <c r="AD619" s="29" t="s">
        <v>3374</v>
      </c>
      <c r="AE619" s="29" t="s">
        <v>4786</v>
      </c>
    </row>
    <row r="620" spans="1:31" x14ac:dyDescent="0.3">
      <c r="A620" s="21"/>
      <c r="B620" s="21"/>
      <c r="C620" s="21"/>
      <c r="D620" s="21"/>
      <c r="E620" s="21"/>
      <c r="F620" s="27"/>
      <c r="G620" s="91"/>
      <c r="H620" s="91"/>
      <c r="I620" s="27"/>
      <c r="J620" s="27"/>
      <c r="K620" s="27"/>
      <c r="L620" s="27"/>
      <c r="M620" s="29"/>
      <c r="N620" s="27"/>
      <c r="O620" s="29"/>
      <c r="P620" s="27"/>
      <c r="Q620" s="27"/>
      <c r="R620" s="27"/>
      <c r="S620" s="27"/>
      <c r="T620" s="27"/>
      <c r="U620" s="27"/>
      <c r="V620" s="27"/>
      <c r="W620" s="27" t="s">
        <v>70</v>
      </c>
      <c r="X620" s="27" t="s">
        <v>236</v>
      </c>
      <c r="Y620" s="27" t="s">
        <v>72</v>
      </c>
      <c r="Z620" s="27" t="s">
        <v>146</v>
      </c>
      <c r="AA620" s="27" t="s">
        <v>74</v>
      </c>
      <c r="AB620" s="27" t="s">
        <v>1822</v>
      </c>
      <c r="AC620" s="27"/>
      <c r="AD620" s="29"/>
      <c r="AE620" s="29"/>
    </row>
    <row r="621" spans="1:31" x14ac:dyDescent="0.3">
      <c r="A621" s="30" t="s">
        <v>3375</v>
      </c>
      <c r="B621" s="30" t="s">
        <v>4603</v>
      </c>
      <c r="C621" s="30" t="s">
        <v>3376</v>
      </c>
      <c r="D621" s="30" t="s">
        <v>3377</v>
      </c>
      <c r="E621" s="30"/>
      <c r="F621" s="31"/>
      <c r="G621" s="100">
        <v>52.83</v>
      </c>
      <c r="H621" s="100">
        <v>-4.63</v>
      </c>
      <c r="I621" s="31"/>
      <c r="J621" s="31">
        <v>0.15</v>
      </c>
      <c r="K621" s="27" t="s">
        <v>1982</v>
      </c>
      <c r="L621" s="29"/>
      <c r="M621" s="29"/>
      <c r="N621" s="27" t="s">
        <v>3378</v>
      </c>
      <c r="O621" s="27" t="s">
        <v>275</v>
      </c>
      <c r="P621" s="27"/>
      <c r="Q621" s="27" t="s">
        <v>345</v>
      </c>
      <c r="R621" s="27"/>
      <c r="S621" s="27"/>
      <c r="T621" s="27"/>
      <c r="U621" s="27"/>
      <c r="V621" s="27"/>
      <c r="W621" s="27"/>
      <c r="X621" s="27"/>
      <c r="Y621" s="27"/>
      <c r="Z621" s="27"/>
      <c r="AA621" s="27"/>
      <c r="AB621" s="27"/>
      <c r="AC621" s="27"/>
      <c r="AD621" s="29"/>
      <c r="AE621" s="29" t="s">
        <v>3379</v>
      </c>
    </row>
    <row r="622" spans="1:31" x14ac:dyDescent="0.3">
      <c r="A622" s="21" t="s">
        <v>3380</v>
      </c>
      <c r="B622" s="30" t="s">
        <v>4603</v>
      </c>
      <c r="C622" s="21" t="s">
        <v>3376</v>
      </c>
      <c r="D622" s="21" t="s">
        <v>3381</v>
      </c>
      <c r="E622" s="21"/>
      <c r="F622" s="27" t="s">
        <v>38</v>
      </c>
      <c r="G622" s="91">
        <v>51.9</v>
      </c>
      <c r="H622" s="91">
        <v>-5.3</v>
      </c>
      <c r="I622" s="27">
        <v>1</v>
      </c>
      <c r="J622" s="27">
        <v>0.56999999999999995</v>
      </c>
      <c r="K622" s="27" t="s">
        <v>1982</v>
      </c>
      <c r="L622" s="31" t="s">
        <v>40</v>
      </c>
      <c r="M622" s="27" t="s">
        <v>3382</v>
      </c>
      <c r="N622" s="27" t="s">
        <v>3383</v>
      </c>
      <c r="O622" s="27" t="s">
        <v>3384</v>
      </c>
      <c r="P622" s="27"/>
      <c r="Q622" s="27" t="s">
        <v>45</v>
      </c>
      <c r="R622" s="27"/>
      <c r="S622" s="27"/>
      <c r="T622" s="27"/>
      <c r="U622" s="27"/>
      <c r="V622" s="27"/>
      <c r="W622" s="27"/>
      <c r="X622" s="27"/>
      <c r="Y622" s="27"/>
      <c r="Z622" s="27"/>
      <c r="AA622" s="27"/>
      <c r="AB622" s="27"/>
      <c r="AC622" s="27"/>
      <c r="AD622" s="29"/>
      <c r="AE622" s="29" t="s">
        <v>3385</v>
      </c>
    </row>
    <row r="623" spans="1:31" x14ac:dyDescent="0.3">
      <c r="A623" s="21" t="s">
        <v>3386</v>
      </c>
      <c r="B623" s="30" t="s">
        <v>4603</v>
      </c>
      <c r="C623" s="21" t="s">
        <v>3387</v>
      </c>
      <c r="D623" s="21" t="s">
        <v>3388</v>
      </c>
      <c r="E623" s="21" t="s">
        <v>2904</v>
      </c>
      <c r="F623" s="27" t="s">
        <v>79</v>
      </c>
      <c r="G623" s="91">
        <v>15.45</v>
      </c>
      <c r="H623" s="91">
        <v>43.43</v>
      </c>
      <c r="I623" s="27">
        <v>250</v>
      </c>
      <c r="J623" s="27" t="s">
        <v>160</v>
      </c>
      <c r="K623" s="27" t="s">
        <v>3389</v>
      </c>
      <c r="L623" s="27" t="s">
        <v>95</v>
      </c>
      <c r="M623" s="27" t="s">
        <v>3390</v>
      </c>
      <c r="N623" s="27" t="s">
        <v>3391</v>
      </c>
      <c r="O623" s="27" t="s">
        <v>3392</v>
      </c>
      <c r="P623" s="27" t="s">
        <v>3393</v>
      </c>
      <c r="Q623" s="27" t="s">
        <v>276</v>
      </c>
      <c r="R623" s="27"/>
      <c r="S623" s="27" t="s">
        <v>2228</v>
      </c>
      <c r="T623" s="27" t="s">
        <v>3394</v>
      </c>
      <c r="U623" s="27"/>
      <c r="V623" s="27" t="s">
        <v>3395</v>
      </c>
      <c r="W623" s="27" t="s">
        <v>70</v>
      </c>
      <c r="X623" s="27" t="s">
        <v>71</v>
      </c>
      <c r="Y623" s="27" t="s">
        <v>3194</v>
      </c>
      <c r="Z623" s="27" t="s">
        <v>146</v>
      </c>
      <c r="AA623" s="27" t="s">
        <v>74</v>
      </c>
      <c r="AB623" s="27" t="s">
        <v>3396</v>
      </c>
      <c r="AC623" s="27"/>
      <c r="AD623" s="29" t="s">
        <v>3397</v>
      </c>
      <c r="AE623" s="29" t="s">
        <v>3398</v>
      </c>
    </row>
    <row r="624" spans="1:31" ht="15.6" x14ac:dyDescent="0.3">
      <c r="A624" s="30" t="s">
        <v>3399</v>
      </c>
      <c r="B624" s="21" t="s">
        <v>6103</v>
      </c>
      <c r="C624" s="30" t="s">
        <v>3400</v>
      </c>
      <c r="D624" s="30" t="s">
        <v>3400</v>
      </c>
      <c r="E624" s="30"/>
      <c r="F624" s="31" t="s">
        <v>650</v>
      </c>
      <c r="G624" s="91">
        <v>-17</v>
      </c>
      <c r="H624" s="91">
        <v>30.4</v>
      </c>
      <c r="I624" s="31">
        <f>11.5*0.7</f>
        <v>8.0499999999999989</v>
      </c>
      <c r="J624" s="31"/>
      <c r="K624" s="31" t="s">
        <v>3401</v>
      </c>
      <c r="L624" s="27" t="s">
        <v>372</v>
      </c>
      <c r="M624" s="31" t="s">
        <v>3402</v>
      </c>
      <c r="N624" s="27" t="s">
        <v>3403</v>
      </c>
      <c r="O624" s="27" t="s">
        <v>478</v>
      </c>
      <c r="P624" s="27"/>
      <c r="Q624" s="27" t="s">
        <v>45</v>
      </c>
      <c r="R624" s="27"/>
      <c r="S624" s="27" t="s">
        <v>2434</v>
      </c>
      <c r="T624" s="27"/>
      <c r="U624" s="27"/>
      <c r="V624" s="27" t="s">
        <v>3404</v>
      </c>
      <c r="W624" s="27" t="s">
        <v>70</v>
      </c>
      <c r="X624" s="27" t="s">
        <v>3405</v>
      </c>
      <c r="Y624" s="27" t="s">
        <v>72</v>
      </c>
      <c r="Z624" s="27" t="s">
        <v>73</v>
      </c>
      <c r="AA624" s="27" t="s">
        <v>74</v>
      </c>
      <c r="AB624" s="27" t="s">
        <v>480</v>
      </c>
      <c r="AC624" s="27"/>
      <c r="AD624" s="29" t="s">
        <v>3406</v>
      </c>
      <c r="AE624" s="29" t="s">
        <v>4785</v>
      </c>
    </row>
    <row r="625" spans="1:31" x14ac:dyDescent="0.3">
      <c r="A625" s="21" t="s">
        <v>3407</v>
      </c>
      <c r="B625" s="30" t="s">
        <v>4603</v>
      </c>
      <c r="C625" s="21" t="s">
        <v>3400</v>
      </c>
      <c r="D625" s="21" t="s">
        <v>3400</v>
      </c>
      <c r="E625" s="21" t="s">
        <v>3408</v>
      </c>
      <c r="F625" s="27" t="s">
        <v>650</v>
      </c>
      <c r="G625" s="91">
        <v>-19</v>
      </c>
      <c r="H625" s="91">
        <v>30</v>
      </c>
      <c r="I625" s="34">
        <v>5000</v>
      </c>
      <c r="J625" s="27" t="s">
        <v>3409</v>
      </c>
      <c r="K625" s="27" t="s">
        <v>3410</v>
      </c>
      <c r="L625" s="27" t="s">
        <v>95</v>
      </c>
      <c r="M625" s="27" t="s">
        <v>3411</v>
      </c>
      <c r="N625" s="27" t="s">
        <v>3412</v>
      </c>
      <c r="O625" s="27" t="s">
        <v>63</v>
      </c>
      <c r="P625" s="27" t="s">
        <v>3413</v>
      </c>
      <c r="Q625" s="27" t="s">
        <v>189</v>
      </c>
      <c r="R625" s="37">
        <v>0.16</v>
      </c>
      <c r="S625" s="27"/>
      <c r="T625" s="27"/>
      <c r="U625" s="27"/>
      <c r="V625" s="27" t="s">
        <v>3414</v>
      </c>
      <c r="W625" s="27" t="s">
        <v>3415</v>
      </c>
      <c r="X625" s="27" t="s">
        <v>144</v>
      </c>
      <c r="Y625" s="27"/>
      <c r="Z625" s="27" t="s">
        <v>73</v>
      </c>
      <c r="AA625" s="27" t="s">
        <v>74</v>
      </c>
      <c r="AB625" s="27" t="s">
        <v>111</v>
      </c>
      <c r="AC625" s="29">
        <v>44000</v>
      </c>
      <c r="AD625" s="29" t="s">
        <v>3416</v>
      </c>
      <c r="AE625" s="29" t="s">
        <v>4784</v>
      </c>
    </row>
    <row r="626" spans="1:31" ht="12.6" customHeight="1" x14ac:dyDescent="0.3">
      <c r="A626" s="21"/>
      <c r="B626" s="21"/>
      <c r="C626" s="21"/>
      <c r="D626" s="21"/>
      <c r="E626" s="21"/>
      <c r="F626" s="27"/>
      <c r="G626" s="91"/>
      <c r="H626" s="91"/>
      <c r="I626" s="34"/>
      <c r="J626" s="27"/>
      <c r="K626" s="27"/>
      <c r="L626" s="27"/>
      <c r="M626" s="27"/>
      <c r="N626" s="29"/>
      <c r="O626" s="27"/>
      <c r="P626" s="27"/>
      <c r="Q626" s="27"/>
      <c r="R626" s="37"/>
      <c r="S626" s="27"/>
      <c r="T626" s="27"/>
      <c r="U626" s="27"/>
      <c r="V626" s="27"/>
      <c r="W626" s="27" t="s">
        <v>3417</v>
      </c>
      <c r="X626" s="27" t="s">
        <v>144</v>
      </c>
      <c r="Y626" s="27"/>
      <c r="Z626" s="27" t="s">
        <v>73</v>
      </c>
      <c r="AA626" s="27" t="s">
        <v>74</v>
      </c>
      <c r="AB626" s="27" t="s">
        <v>1859</v>
      </c>
      <c r="AC626" s="29"/>
      <c r="AD626" s="29" t="s">
        <v>3418</v>
      </c>
      <c r="AE626" s="29"/>
    </row>
    <row r="627" spans="1:31" ht="15.6" x14ac:dyDescent="0.3">
      <c r="A627" s="21"/>
      <c r="B627" s="21"/>
      <c r="C627" s="21"/>
      <c r="D627" s="21"/>
      <c r="E627" s="21"/>
      <c r="F627" s="27"/>
      <c r="G627" s="91"/>
      <c r="H627" s="91"/>
      <c r="I627" s="34"/>
      <c r="J627" s="27"/>
      <c r="K627" s="27"/>
      <c r="L627" s="27"/>
      <c r="M627" s="27"/>
      <c r="N627" s="27"/>
      <c r="O627" s="27"/>
      <c r="P627" s="27"/>
      <c r="Q627" s="27"/>
      <c r="R627" s="37"/>
      <c r="S627" s="27"/>
      <c r="T627" s="27"/>
      <c r="U627" s="27"/>
      <c r="V627" s="27"/>
      <c r="W627" s="27" t="s">
        <v>3419</v>
      </c>
      <c r="X627" s="27" t="s">
        <v>763</v>
      </c>
      <c r="Y627" s="27" t="s">
        <v>787</v>
      </c>
      <c r="Z627" s="27" t="s">
        <v>73</v>
      </c>
      <c r="AA627" s="27" t="s">
        <v>74</v>
      </c>
      <c r="AB627" s="27" t="s">
        <v>265</v>
      </c>
      <c r="AC627" s="29">
        <v>10000</v>
      </c>
      <c r="AD627" s="29" t="s">
        <v>3420</v>
      </c>
      <c r="AE627" s="29"/>
    </row>
    <row r="628" spans="1:31" x14ac:dyDescent="0.3">
      <c r="A628" s="21" t="s">
        <v>3421</v>
      </c>
      <c r="B628" s="21" t="s">
        <v>6103</v>
      </c>
      <c r="C628" s="21" t="s">
        <v>3400</v>
      </c>
      <c r="D628" s="21" t="s">
        <v>3400</v>
      </c>
      <c r="E628" s="21" t="s">
        <v>3422</v>
      </c>
      <c r="F628" s="27" t="s">
        <v>229</v>
      </c>
      <c r="G628" s="91">
        <v>-17</v>
      </c>
      <c r="H628" s="91">
        <v>31.5</v>
      </c>
      <c r="I628" s="34">
        <v>1200</v>
      </c>
      <c r="J628" s="27"/>
      <c r="K628" s="31" t="s">
        <v>3423</v>
      </c>
      <c r="L628" s="27" t="s">
        <v>95</v>
      </c>
      <c r="M628" s="27">
        <v>2684</v>
      </c>
      <c r="N628" s="27" t="s">
        <v>3424</v>
      </c>
      <c r="O628" s="27" t="s">
        <v>84</v>
      </c>
      <c r="P628" s="27" t="s">
        <v>3425</v>
      </c>
      <c r="Q628" s="27" t="s">
        <v>345</v>
      </c>
      <c r="R628" s="37">
        <v>0.08</v>
      </c>
      <c r="S628" s="27"/>
      <c r="T628" s="27"/>
      <c r="U628" s="27"/>
      <c r="V628" s="27"/>
      <c r="W628" s="27" t="s">
        <v>3426</v>
      </c>
      <c r="X628" s="27" t="s">
        <v>71</v>
      </c>
      <c r="Y628" s="27" t="s">
        <v>72</v>
      </c>
      <c r="Z628" s="27" t="s">
        <v>73</v>
      </c>
      <c r="AA628" s="27" t="s">
        <v>74</v>
      </c>
      <c r="AB628" s="27" t="s">
        <v>1957</v>
      </c>
      <c r="AC628" s="27">
        <v>12</v>
      </c>
      <c r="AD628" s="29" t="s">
        <v>3427</v>
      </c>
      <c r="AE628" s="29" t="s">
        <v>3428</v>
      </c>
    </row>
    <row r="629" spans="1:31" x14ac:dyDescent="0.3">
      <c r="A629" s="112"/>
      <c r="B629" s="113"/>
      <c r="C629" s="112"/>
      <c r="D629" s="112"/>
      <c r="E629" s="112"/>
      <c r="F629" s="114"/>
      <c r="G629" s="115"/>
      <c r="H629" s="115"/>
      <c r="I629" s="115"/>
      <c r="J629" s="115"/>
      <c r="K629" s="115"/>
      <c r="L629" s="115"/>
      <c r="M629" s="115"/>
      <c r="N629" s="114"/>
      <c r="O629" s="114"/>
      <c r="P629" s="114"/>
      <c r="Q629" s="114"/>
      <c r="R629" s="114"/>
      <c r="S629" s="114"/>
      <c r="T629" s="114"/>
      <c r="U629" s="114"/>
      <c r="V629" s="114"/>
      <c r="W629" s="114"/>
      <c r="X629" s="114"/>
      <c r="Y629" s="114"/>
      <c r="Z629" s="114"/>
      <c r="AA629" s="114"/>
      <c r="AB629" s="114"/>
      <c r="AC629" s="114"/>
      <c r="AD629" s="116"/>
      <c r="AE629" s="116"/>
    </row>
    <row r="630" spans="1:31" x14ac:dyDescent="0.3">
      <c r="B630" s="118"/>
      <c r="F630" s="119"/>
    </row>
    <row r="632" spans="1:31" x14ac:dyDescent="0.3">
      <c r="G632" s="121"/>
    </row>
  </sheetData>
  <sheetProtection formatColumns="0" formatRows="0" selectLockedCells="1" sort="0" autoFilter="0"/>
  <sortState xmlns:xlrd2="http://schemas.microsoft.com/office/spreadsheetml/2017/richdata2" ref="A434:AE509">
    <sortCondition ref="A434:A509"/>
  </sortState>
  <dataConsolidate/>
  <mergeCells count="4">
    <mergeCell ref="A1:E1"/>
    <mergeCell ref="F1:M1"/>
    <mergeCell ref="N1:V1"/>
    <mergeCell ref="W1:AD1"/>
  </mergeCells>
  <dataValidations count="2">
    <dataValidation type="decimal" allowBlank="1" showInputMessage="1" showErrorMessage="1" sqref="G3:G628" xr:uid="{B6CC88DA-9D5D-4AEE-9982-180D1614D7F2}">
      <formula1>-90</formula1>
      <formula2>90</formula2>
    </dataValidation>
    <dataValidation type="decimal" allowBlank="1" showInputMessage="1" showErrorMessage="1" sqref="H3:H628" xr:uid="{FD48DE38-4DD0-40FD-A343-76D24ADAFB22}">
      <formula1>-180</formula1>
      <formula2>180</formula2>
    </dataValidation>
  </dataValidations>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1">
        <x14:dataValidation type="list" allowBlank="1" showInputMessage="1" showErrorMessage="1" xr:uid="{42CE272F-82D3-4EBA-87AF-F0A506409AE2}">
          <x14:formula1>
            <xm:f>Codes!$V$4:$V$5</xm:f>
          </x14:formula1>
          <xm:sqref>Z349 Z347 AA6:AA30 AA32:AA337 Z587:Z590 AA340:AA628</xm:sqref>
        </x14:dataValidation>
        <x14:dataValidation type="list" allowBlank="1" showInputMessage="1" showErrorMessage="1" xr:uid="{AFE967BE-2337-4FB7-95B1-84B385F653EB}">
          <x14:formula1>
            <xm:f>Codes!$J$4:$J$12</xm:f>
          </x14:formula1>
          <xm:sqref>F629:F630</xm:sqref>
        </x14:dataValidation>
        <x14:dataValidation type="list" allowBlank="1" showInputMessage="1" showErrorMessage="1" xr:uid="{8D3FEFE4-6C93-4328-B78D-32074E7813B4}">
          <x14:formula1>
            <xm:f>Codes!$P$4:$P$12</xm:f>
          </x14:formula1>
          <xm:sqref>R587 Q476 Q473 Q381 Q378 Q376 Q469:Q470 Q3:Q8 Q10:Q374 Q383:Q463 Q479:Q628</xm:sqref>
        </x14:dataValidation>
        <x14:dataValidation type="list" allowBlank="1" showInputMessage="1" showErrorMessage="1" xr:uid="{434D85F6-73BE-4C20-AE28-A458313CD990}">
          <x14:formula1>
            <xm:f>Codes!$T$4:$T$8</xm:f>
          </x14:formula1>
          <xm:sqref>AA317 AA329 AA324 Z3:Z453 Z455:Z628</xm:sqref>
        </x14:dataValidation>
        <x14:dataValidation type="list" allowBlank="1" showInputMessage="1" showErrorMessage="1" xr:uid="{746B9662-ED0D-4DD2-9E40-8ADAE2F15308}">
          <x14:formula1>
            <xm:f>Codes!$J$4:$J$17</xm:f>
          </x14:formula1>
          <xm:sqref>F62:F87 F40:F60 F89:F92 F395:F398 F124:F129 F555:F570 F132 F113:F114 F141 F134 F117:F120 F470:F471 F400:F412 F473:F484 F414:F433 F486:F489 F435 F437:F468 F3:F38 F94:F110 F586:F628 F369:F393 F491:F552 F572:F579 F581:F584 F144:F191 F193:F367</xm:sqref>
        </x14:dataValidation>
        <x14:dataValidation type="list" allowBlank="1" showInputMessage="1" showErrorMessage="1" xr:uid="{2CF0B640-9827-4686-95BC-D419EFBB616A}">
          <x14:formula1>
            <xm:f>Codes!$B$4:$B$5</xm:f>
          </x14:formula1>
          <xm:sqref>B630</xm:sqref>
        </x14:dataValidation>
        <x14:dataValidation type="list" allowBlank="1" showInputMessage="1" showErrorMessage="1" xr:uid="{8B870F09-87F9-469F-BE0A-7E5DC7F27291}">
          <x14:formula1>
            <xm:f>Codes!$L$4:$L$19</xm:f>
          </x14:formula1>
          <xm:sqref>K3:K106 K108:K339 K341:K426 K428:K627</xm:sqref>
        </x14:dataValidation>
        <x14:dataValidation type="list" allowBlank="1" showInputMessage="1" showErrorMessage="1" xr:uid="{4DB0753B-2AA1-46D9-9A09-C571DB631CD5}">
          <x14:formula1>
            <xm:f>Codes!$B$4:$B$7</xm:f>
          </x14:formula1>
          <xm:sqref>B3:B443 B445:B629</xm:sqref>
        </x14:dataValidation>
        <x14:dataValidation type="list" allowBlank="1" showInputMessage="1" showErrorMessage="1" xr:uid="{0DAA8091-1733-4811-8765-4D1752E4F651}">
          <x14:formula1>
            <xm:f>Codes!$N$4:$N$15</xm:f>
          </x14:formula1>
          <xm:sqref>L3:L308 L310:L477 L479:L628</xm:sqref>
        </x14:dataValidation>
        <x14:dataValidation type="list" allowBlank="1" showInputMessage="1" showErrorMessage="1" xr:uid="{A87B870F-3CC5-4F51-9405-E602D0954A94}">
          <x14:formula1>
            <xm:f>Codes!$R$4:$R$11</xm:f>
          </x14:formula1>
          <xm:sqref>X546:X565 X532:X544 X3:X530 X567:X628</xm:sqref>
        </x14:dataValidation>
        <x14:dataValidation type="list" allowBlank="1" showInputMessage="1" showErrorMessage="1" xr:uid="{9A3C6590-68B9-417F-8BDE-DC667435921E}">
          <x14:formula1>
            <xm:f>Codes!$D$4:$D$198</xm:f>
          </x14:formula1>
          <xm:sqref>C3:C628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D8988-7907-43CF-9ECF-6FA001F6D79E}">
  <dimension ref="A1:AE292"/>
  <sheetViews>
    <sheetView zoomScale="85" zoomScaleNormal="85" workbookViewId="0">
      <pane ySplit="3" topLeftCell="A4" activePane="bottomLeft" state="frozen"/>
      <selection pane="bottomLeft" activeCell="B10" sqref="B10"/>
    </sheetView>
  </sheetViews>
  <sheetFormatPr defaultColWidth="9.109375" defaultRowHeight="12" x14ac:dyDescent="0.25"/>
  <cols>
    <col min="1" max="1" width="27.88671875" style="1" customWidth="1"/>
    <col min="2" max="2" width="10.109375" style="1" customWidth="1"/>
    <col min="3" max="3" width="1.5546875" style="1" customWidth="1"/>
    <col min="4" max="4" width="26.33203125" style="1" customWidth="1"/>
    <col min="5" max="5" width="1.6640625" style="1" customWidth="1"/>
    <col min="6" max="6" width="44.5546875" style="1" bestFit="1" customWidth="1"/>
    <col min="7" max="7" width="22.6640625" style="1" customWidth="1"/>
    <col min="8" max="8" width="16.6640625" style="1" customWidth="1"/>
    <col min="9" max="9" width="1.6640625" style="1" customWidth="1"/>
    <col min="10" max="10" width="17.33203125" style="1" customWidth="1"/>
    <col min="11" max="11" width="1.6640625" style="1" customWidth="1"/>
    <col min="12" max="12" width="18.5546875" style="1" customWidth="1"/>
    <col min="13" max="13" width="1.88671875" style="1" customWidth="1"/>
    <col min="14" max="14" width="16.77734375" style="1" customWidth="1"/>
    <col min="15" max="15" width="1.109375" style="1" customWidth="1"/>
    <col min="16" max="16" width="9.88671875" style="1" customWidth="1"/>
    <col min="17" max="17" width="1.5546875" style="1" customWidth="1"/>
    <col min="18" max="18" width="13.44140625" style="1" bestFit="1" customWidth="1"/>
    <col min="19" max="19" width="1" style="1" customWidth="1"/>
    <col min="20" max="20" width="16.88671875" style="1" bestFit="1" customWidth="1"/>
    <col min="21" max="21" width="1.33203125" style="1" customWidth="1"/>
    <col min="22" max="22" width="12.109375" style="1" bestFit="1" customWidth="1"/>
    <col min="23" max="23" width="1.44140625" style="1" customWidth="1"/>
    <col min="24" max="24" width="13.109375" style="1" bestFit="1" customWidth="1"/>
    <col min="25" max="25" width="7.33203125" style="1" customWidth="1"/>
    <col min="26" max="26" width="1.33203125" style="1" customWidth="1"/>
    <col min="27" max="27" width="14.44140625" style="1" bestFit="1" customWidth="1"/>
    <col min="28" max="28" width="9.109375" style="1"/>
    <col min="29" max="29" width="1.109375" style="1" customWidth="1"/>
    <col min="30" max="30" width="21.44140625" style="1" customWidth="1"/>
    <col min="31" max="16384" width="9.109375" style="1"/>
  </cols>
  <sheetData>
    <row r="1" spans="1:31" ht="12.6" customHeight="1" x14ac:dyDescent="0.25">
      <c r="A1" s="132" t="s">
        <v>3429</v>
      </c>
      <c r="B1" s="132"/>
      <c r="C1" s="132"/>
      <c r="D1" s="132"/>
      <c r="E1" s="132"/>
      <c r="F1" s="132"/>
      <c r="G1" s="132"/>
      <c r="H1" s="132"/>
      <c r="I1" s="132"/>
      <c r="J1" s="132"/>
      <c r="K1" s="132"/>
      <c r="L1" s="132"/>
      <c r="M1" s="132"/>
      <c r="N1" s="132"/>
      <c r="O1" s="132"/>
      <c r="P1" s="132"/>
      <c r="Q1" s="132"/>
      <c r="R1" s="132"/>
      <c r="S1" s="132"/>
      <c r="T1" s="132"/>
      <c r="U1" s="132"/>
      <c r="V1" s="132"/>
      <c r="W1" s="132"/>
      <c r="X1" s="132"/>
      <c r="Y1" s="132"/>
      <c r="Z1" s="132"/>
      <c r="AA1" s="132"/>
      <c r="AB1" s="132"/>
      <c r="AC1" s="132"/>
      <c r="AD1" s="132"/>
      <c r="AE1" s="132"/>
    </row>
    <row r="3" spans="1:31" ht="14.4" customHeight="1" x14ac:dyDescent="0.25">
      <c r="A3" s="133" t="s">
        <v>22</v>
      </c>
      <c r="B3" s="134"/>
      <c r="C3" s="74"/>
      <c r="D3" s="67" t="s">
        <v>6</v>
      </c>
      <c r="E3" s="55"/>
      <c r="F3" s="59" t="s">
        <v>5147</v>
      </c>
      <c r="G3" s="71" t="s">
        <v>3430</v>
      </c>
      <c r="H3" s="60" t="s">
        <v>3431</v>
      </c>
      <c r="I3" s="56"/>
      <c r="J3" s="67" t="s">
        <v>3432</v>
      </c>
      <c r="K3" s="61"/>
      <c r="L3" s="58" t="s">
        <v>3433</v>
      </c>
      <c r="M3" s="57"/>
      <c r="N3" s="58" t="s">
        <v>15</v>
      </c>
      <c r="O3" s="57"/>
      <c r="P3" s="58" t="s">
        <v>3434</v>
      </c>
      <c r="Q3" s="57"/>
      <c r="R3" s="58" t="s">
        <v>3435</v>
      </c>
      <c r="S3" s="57"/>
      <c r="T3" s="58" t="s">
        <v>3436</v>
      </c>
      <c r="U3" s="57"/>
      <c r="V3" s="58" t="s">
        <v>3437</v>
      </c>
      <c r="W3" s="57"/>
      <c r="X3" s="59" t="s">
        <v>3438</v>
      </c>
      <c r="Y3" s="60" t="s">
        <v>3431</v>
      </c>
      <c r="Z3" s="57"/>
      <c r="AA3" s="59" t="s">
        <v>3439</v>
      </c>
      <c r="AB3" s="60" t="s">
        <v>3431</v>
      </c>
      <c r="AC3" s="56"/>
      <c r="AD3" s="59" t="s">
        <v>19</v>
      </c>
      <c r="AE3" s="60" t="s">
        <v>3431</v>
      </c>
    </row>
    <row r="4" spans="1:31" x14ac:dyDescent="0.25">
      <c r="A4" s="7" t="s">
        <v>4602</v>
      </c>
      <c r="B4" s="8" t="s">
        <v>4603</v>
      </c>
      <c r="C4" s="62"/>
      <c r="D4" s="66" t="s">
        <v>3440</v>
      </c>
      <c r="F4" s="7" t="s">
        <v>3441</v>
      </c>
      <c r="G4" s="72" t="s">
        <v>3442</v>
      </c>
      <c r="H4" s="8" t="s">
        <v>3443</v>
      </c>
      <c r="J4" s="66" t="s">
        <v>462</v>
      </c>
      <c r="K4" s="62"/>
      <c r="L4" s="66" t="s">
        <v>51</v>
      </c>
      <c r="N4" s="2" t="s">
        <v>99</v>
      </c>
      <c r="P4" s="2" t="s">
        <v>189</v>
      </c>
      <c r="R4" s="2" t="s">
        <v>3444</v>
      </c>
      <c r="T4" s="2" t="s">
        <v>102</v>
      </c>
      <c r="V4" s="2" t="s">
        <v>311</v>
      </c>
      <c r="X4" s="7" t="s">
        <v>3445</v>
      </c>
      <c r="Y4" s="8" t="s">
        <v>2488</v>
      </c>
      <c r="AA4" s="3" t="s">
        <v>3446</v>
      </c>
      <c r="AB4" s="4" t="s">
        <v>3447</v>
      </c>
      <c r="AD4" s="7" t="s">
        <v>3448</v>
      </c>
      <c r="AE4" s="8" t="s">
        <v>3448</v>
      </c>
    </row>
    <row r="5" spans="1:31" x14ac:dyDescent="0.25">
      <c r="A5" s="3" t="s">
        <v>6104</v>
      </c>
      <c r="B5" s="4" t="s">
        <v>6103</v>
      </c>
      <c r="C5" s="62"/>
      <c r="D5" s="2" t="s">
        <v>3449</v>
      </c>
      <c r="F5" s="3" t="s">
        <v>3450</v>
      </c>
      <c r="G5" s="69" t="s">
        <v>3451</v>
      </c>
      <c r="H5" s="4" t="s">
        <v>1721</v>
      </c>
      <c r="J5" s="2" t="s">
        <v>197</v>
      </c>
      <c r="K5" s="62"/>
      <c r="L5" s="2" t="s">
        <v>3452</v>
      </c>
      <c r="N5" s="2" t="s">
        <v>613</v>
      </c>
      <c r="P5" s="2" t="s">
        <v>276</v>
      </c>
      <c r="R5" s="2" t="s">
        <v>763</v>
      </c>
      <c r="T5" s="2" t="s">
        <v>258</v>
      </c>
      <c r="V5" s="9" t="s">
        <v>74</v>
      </c>
      <c r="X5" s="3" t="s">
        <v>3453</v>
      </c>
      <c r="Y5" s="4" t="s">
        <v>1069</v>
      </c>
      <c r="AA5" s="3" t="s">
        <v>3454</v>
      </c>
      <c r="AB5" s="4" t="s">
        <v>3455</v>
      </c>
      <c r="AD5" s="3" t="s">
        <v>3456</v>
      </c>
      <c r="AE5" s="4" t="s">
        <v>72</v>
      </c>
    </row>
    <row r="6" spans="1:31" x14ac:dyDescent="0.25">
      <c r="A6" s="3" t="s">
        <v>3457</v>
      </c>
      <c r="B6" s="4" t="s">
        <v>1594</v>
      </c>
      <c r="C6" s="62"/>
      <c r="D6" s="2" t="s">
        <v>36</v>
      </c>
      <c r="F6" s="3" t="s">
        <v>3458</v>
      </c>
      <c r="G6" s="69" t="s">
        <v>3459</v>
      </c>
      <c r="H6" s="4" t="s">
        <v>1736</v>
      </c>
      <c r="J6" s="2" t="s">
        <v>2345</v>
      </c>
      <c r="K6" s="62"/>
      <c r="L6" s="2" t="s">
        <v>745</v>
      </c>
      <c r="N6" s="2" t="s">
        <v>3460</v>
      </c>
      <c r="P6" s="2" t="s">
        <v>345</v>
      </c>
      <c r="R6" s="2" t="s">
        <v>236</v>
      </c>
      <c r="T6" s="2" t="s">
        <v>310</v>
      </c>
      <c r="X6" s="3" t="s">
        <v>3461</v>
      </c>
      <c r="Y6" s="4" t="s">
        <v>3462</v>
      </c>
      <c r="AA6" s="3" t="s">
        <v>3463</v>
      </c>
      <c r="AB6" s="4" t="s">
        <v>3464</v>
      </c>
      <c r="AD6" s="3" t="s">
        <v>3465</v>
      </c>
      <c r="AE6" s="4" t="s">
        <v>145</v>
      </c>
    </row>
    <row r="7" spans="1:31" x14ac:dyDescent="0.25">
      <c r="A7" s="10" t="s">
        <v>6102</v>
      </c>
      <c r="B7" s="11" t="s">
        <v>4601</v>
      </c>
      <c r="C7" s="62"/>
      <c r="D7" s="2" t="s">
        <v>3466</v>
      </c>
      <c r="F7" s="3" t="s">
        <v>3467</v>
      </c>
      <c r="G7" s="69" t="s">
        <v>3468</v>
      </c>
      <c r="H7" s="4" t="s">
        <v>708</v>
      </c>
      <c r="J7" s="2" t="s">
        <v>650</v>
      </c>
      <c r="K7" s="62"/>
      <c r="L7" s="2" t="s">
        <v>80</v>
      </c>
      <c r="N7" s="2" t="s">
        <v>603</v>
      </c>
      <c r="P7" s="2" t="s">
        <v>141</v>
      </c>
      <c r="R7" s="2" t="s">
        <v>71</v>
      </c>
      <c r="T7" s="2" t="s">
        <v>73</v>
      </c>
      <c r="X7" s="3" t="s">
        <v>3469</v>
      </c>
      <c r="Y7" s="4" t="s">
        <v>3470</v>
      </c>
      <c r="AA7" s="3" t="s">
        <v>3471</v>
      </c>
      <c r="AB7" s="4" t="s">
        <v>308</v>
      </c>
      <c r="AD7" s="3" t="s">
        <v>3472</v>
      </c>
      <c r="AE7" s="4" t="s">
        <v>3473</v>
      </c>
    </row>
    <row r="8" spans="1:31" x14ac:dyDescent="0.25">
      <c r="A8" s="135" t="s">
        <v>3474</v>
      </c>
      <c r="B8" s="135"/>
      <c r="C8" s="75"/>
      <c r="D8" s="2" t="s">
        <v>91</v>
      </c>
      <c r="F8" s="65" t="s">
        <v>3475</v>
      </c>
      <c r="G8" s="69" t="s">
        <v>3476</v>
      </c>
      <c r="H8" s="63" t="s">
        <v>2917</v>
      </c>
      <c r="J8" s="2" t="s">
        <v>2256</v>
      </c>
      <c r="K8" s="62"/>
      <c r="L8" s="2" t="s">
        <v>397</v>
      </c>
      <c r="N8" s="2" t="s">
        <v>81</v>
      </c>
      <c r="P8" s="2" t="s">
        <v>975</v>
      </c>
      <c r="R8" s="2" t="s">
        <v>3477</v>
      </c>
      <c r="T8" s="9" t="s">
        <v>146</v>
      </c>
      <c r="X8" s="3" t="s">
        <v>345</v>
      </c>
      <c r="Y8" s="4" t="s">
        <v>531</v>
      </c>
      <c r="AA8" s="3" t="s">
        <v>3478</v>
      </c>
      <c r="AB8" s="4" t="s">
        <v>3479</v>
      </c>
      <c r="AD8" s="3" t="s">
        <v>3480</v>
      </c>
      <c r="AE8" s="4" t="s">
        <v>237</v>
      </c>
    </row>
    <row r="9" spans="1:31" ht="12.6" thickBot="1" x14ac:dyDescent="0.3">
      <c r="D9" s="2" t="s">
        <v>115</v>
      </c>
      <c r="F9" s="3" t="s">
        <v>3482</v>
      </c>
      <c r="G9" s="73" t="s">
        <v>3483</v>
      </c>
      <c r="H9" s="4" t="s">
        <v>2448</v>
      </c>
      <c r="J9" s="2" t="s">
        <v>135</v>
      </c>
      <c r="K9" s="62"/>
      <c r="L9" s="2" t="s">
        <v>387</v>
      </c>
      <c r="N9" s="2" t="s">
        <v>40</v>
      </c>
      <c r="P9" s="2" t="s">
        <v>3484</v>
      </c>
      <c r="R9" s="2" t="s">
        <v>1730</v>
      </c>
      <c r="X9" s="3" t="s">
        <v>3485</v>
      </c>
      <c r="Y9" s="4" t="s">
        <v>43</v>
      </c>
      <c r="AA9" s="6" t="s">
        <v>3486</v>
      </c>
      <c r="AB9" s="5" t="s">
        <v>3487</v>
      </c>
      <c r="AD9" s="3" t="s">
        <v>3488</v>
      </c>
      <c r="AE9" s="4" t="s">
        <v>1206</v>
      </c>
    </row>
    <row r="10" spans="1:31" ht="12.6" thickBot="1" x14ac:dyDescent="0.3">
      <c r="A10" s="127" t="s">
        <v>6922</v>
      </c>
      <c r="B10" s="128" t="s">
        <v>6921</v>
      </c>
      <c r="D10" s="2" t="s">
        <v>3481</v>
      </c>
      <c r="F10" s="65" t="s">
        <v>3489</v>
      </c>
      <c r="G10" s="73" t="s">
        <v>3490</v>
      </c>
      <c r="H10" s="63" t="s">
        <v>1055</v>
      </c>
      <c r="J10" s="2" t="s">
        <v>728</v>
      </c>
      <c r="K10" s="62"/>
      <c r="L10" s="2" t="s">
        <v>127</v>
      </c>
      <c r="N10" s="2" t="s">
        <v>476</v>
      </c>
      <c r="P10" s="2" t="s">
        <v>320</v>
      </c>
      <c r="R10" s="2" t="s">
        <v>144</v>
      </c>
      <c r="X10" s="3" t="s">
        <v>3491</v>
      </c>
      <c r="Y10" s="4" t="s">
        <v>3492</v>
      </c>
      <c r="AA10" s="3" t="s">
        <v>3493</v>
      </c>
      <c r="AB10" s="4" t="s">
        <v>3494</v>
      </c>
      <c r="AD10" s="3" t="s">
        <v>3495</v>
      </c>
      <c r="AE10" s="4" t="s">
        <v>3198</v>
      </c>
    </row>
    <row r="11" spans="1:31" x14ac:dyDescent="0.25">
      <c r="D11" s="2" t="s">
        <v>169</v>
      </c>
      <c r="F11" s="3" t="s">
        <v>3503</v>
      </c>
      <c r="G11" s="69" t="s">
        <v>3504</v>
      </c>
      <c r="H11" s="4" t="s">
        <v>1366</v>
      </c>
      <c r="J11" s="2" t="s">
        <v>79</v>
      </c>
      <c r="K11" s="62"/>
      <c r="L11" s="2" t="s">
        <v>1982</v>
      </c>
      <c r="N11" s="2" t="s">
        <v>388</v>
      </c>
      <c r="P11" s="2" t="s">
        <v>890</v>
      </c>
      <c r="R11" s="9" t="s">
        <v>2000</v>
      </c>
      <c r="X11" s="3" t="s">
        <v>3498</v>
      </c>
      <c r="Y11" s="4" t="s">
        <v>3499</v>
      </c>
      <c r="AA11" s="3" t="s">
        <v>3500</v>
      </c>
      <c r="AB11" s="4" t="s">
        <v>3501</v>
      </c>
      <c r="AD11" s="10" t="s">
        <v>500</v>
      </c>
      <c r="AE11" s="11" t="s">
        <v>3502</v>
      </c>
    </row>
    <row r="12" spans="1:31" x14ac:dyDescent="0.25">
      <c r="D12" s="2" t="s">
        <v>3496</v>
      </c>
      <c r="F12" s="3" t="s">
        <v>3510</v>
      </c>
      <c r="G12" s="69" t="s">
        <v>3511</v>
      </c>
      <c r="H12" s="4" t="s">
        <v>117</v>
      </c>
      <c r="J12" s="2" t="s">
        <v>38</v>
      </c>
      <c r="K12" s="62"/>
      <c r="L12" s="2" t="s">
        <v>39</v>
      </c>
      <c r="N12" s="2" t="s">
        <v>372</v>
      </c>
      <c r="P12" s="9" t="s">
        <v>45</v>
      </c>
      <c r="X12" s="12" t="s">
        <v>3505</v>
      </c>
      <c r="Y12" s="13" t="s">
        <v>3506</v>
      </c>
      <c r="AA12" s="3" t="s">
        <v>3507</v>
      </c>
      <c r="AB12" s="4" t="s">
        <v>3508</v>
      </c>
    </row>
    <row r="13" spans="1:31" x14ac:dyDescent="0.25">
      <c r="D13" s="2" t="s">
        <v>217</v>
      </c>
      <c r="F13" s="3" t="s">
        <v>1143</v>
      </c>
      <c r="G13" s="69" t="s">
        <v>3516</v>
      </c>
      <c r="H13" s="4" t="s">
        <v>1144</v>
      </c>
      <c r="J13" s="2" t="s">
        <v>220</v>
      </c>
      <c r="L13" s="2" t="s">
        <v>185</v>
      </c>
      <c r="N13" s="2" t="s">
        <v>3184</v>
      </c>
      <c r="X13" s="12" t="s">
        <v>3512</v>
      </c>
      <c r="Y13" s="13" t="s">
        <v>379</v>
      </c>
      <c r="AA13" s="3" t="s">
        <v>3513</v>
      </c>
      <c r="AB13" s="4" t="s">
        <v>3514</v>
      </c>
    </row>
    <row r="14" spans="1:31" x14ac:dyDescent="0.25">
      <c r="D14" s="2" t="s">
        <v>3509</v>
      </c>
      <c r="F14" s="3" t="s">
        <v>3522</v>
      </c>
      <c r="G14" s="69" t="s">
        <v>3523</v>
      </c>
      <c r="H14" s="4" t="s">
        <v>1995</v>
      </c>
      <c r="J14" s="68" t="s">
        <v>1693</v>
      </c>
      <c r="L14" s="2" t="s">
        <v>285</v>
      </c>
      <c r="N14" s="54" t="s">
        <v>1655</v>
      </c>
      <c r="X14" s="6" t="s">
        <v>3517</v>
      </c>
      <c r="Y14" s="5" t="s">
        <v>3518</v>
      </c>
      <c r="AA14" s="3" t="s">
        <v>3519</v>
      </c>
      <c r="AB14" s="4" t="s">
        <v>3520</v>
      </c>
    </row>
    <row r="15" spans="1:31" x14ac:dyDescent="0.25">
      <c r="D15" s="2" t="s">
        <v>3515</v>
      </c>
      <c r="F15" s="3" t="s">
        <v>3529</v>
      </c>
      <c r="G15" s="69" t="s">
        <v>3530</v>
      </c>
      <c r="H15" s="4" t="s">
        <v>3408</v>
      </c>
      <c r="J15" s="2" t="s">
        <v>1390</v>
      </c>
      <c r="L15" s="2" t="s">
        <v>3524</v>
      </c>
      <c r="N15" s="9" t="s">
        <v>95</v>
      </c>
      <c r="X15" s="3" t="s">
        <v>3525</v>
      </c>
      <c r="Y15" s="4" t="s">
        <v>103</v>
      </c>
      <c r="AA15" s="3" t="s">
        <v>3526</v>
      </c>
      <c r="AB15" s="4" t="s">
        <v>3527</v>
      </c>
    </row>
    <row r="16" spans="1:31" x14ac:dyDescent="0.25">
      <c r="D16" s="2" t="s">
        <v>3521</v>
      </c>
      <c r="F16" s="3" t="s">
        <v>3535</v>
      </c>
      <c r="G16" s="69" t="s">
        <v>3536</v>
      </c>
      <c r="H16" s="4" t="s">
        <v>219</v>
      </c>
      <c r="J16" s="2" t="s">
        <v>284</v>
      </c>
      <c r="L16" s="2" t="s">
        <v>425</v>
      </c>
      <c r="X16" s="12" t="s">
        <v>3531</v>
      </c>
      <c r="Y16" s="13" t="s">
        <v>1932</v>
      </c>
      <c r="AA16" s="3" t="s">
        <v>3532</v>
      </c>
      <c r="AB16" s="4" t="s">
        <v>3533</v>
      </c>
    </row>
    <row r="17" spans="2:28" x14ac:dyDescent="0.25">
      <c r="B17" s="55"/>
      <c r="C17" s="55"/>
      <c r="D17" s="2" t="s">
        <v>3528</v>
      </c>
      <c r="E17" s="55"/>
      <c r="F17" s="3" t="s">
        <v>3541</v>
      </c>
      <c r="G17" s="69" t="s">
        <v>3497</v>
      </c>
      <c r="H17" s="4" t="s">
        <v>2573</v>
      </c>
      <c r="I17" s="55"/>
      <c r="J17" s="9" t="s">
        <v>5228</v>
      </c>
      <c r="K17" s="55"/>
      <c r="L17" s="68" t="s">
        <v>98</v>
      </c>
      <c r="M17" s="55"/>
      <c r="N17" s="55"/>
      <c r="O17" s="55"/>
      <c r="P17" s="55"/>
      <c r="Q17" s="55"/>
      <c r="R17" s="55"/>
      <c r="X17" s="3" t="s">
        <v>3537</v>
      </c>
      <c r="Y17" s="4" t="s">
        <v>242</v>
      </c>
      <c r="AA17" s="3" t="s">
        <v>3538</v>
      </c>
      <c r="AB17" s="4" t="s">
        <v>3539</v>
      </c>
    </row>
    <row r="18" spans="2:28" x14ac:dyDescent="0.25">
      <c r="B18" s="55"/>
      <c r="C18" s="55"/>
      <c r="D18" s="68" t="s">
        <v>3534</v>
      </c>
      <c r="E18" s="55"/>
      <c r="F18" s="3" t="s">
        <v>3547</v>
      </c>
      <c r="G18" s="69" t="s">
        <v>3511</v>
      </c>
      <c r="H18" s="4" t="s">
        <v>159</v>
      </c>
      <c r="I18" s="55"/>
      <c r="J18" s="55" t="s">
        <v>3542</v>
      </c>
      <c r="K18" s="55"/>
      <c r="L18" s="68" t="s">
        <v>748</v>
      </c>
      <c r="M18" s="55"/>
      <c r="N18" s="55"/>
      <c r="O18" s="55"/>
      <c r="P18" s="55"/>
      <c r="Q18" s="55"/>
      <c r="R18" s="55"/>
      <c r="X18" s="3" t="s">
        <v>3543</v>
      </c>
      <c r="Y18" s="4" t="s">
        <v>520</v>
      </c>
      <c r="AA18" s="10" t="s">
        <v>3544</v>
      </c>
      <c r="AB18" s="11" t="s">
        <v>3545</v>
      </c>
    </row>
    <row r="19" spans="2:28" x14ac:dyDescent="0.25">
      <c r="D19" s="68" t="s">
        <v>3540</v>
      </c>
      <c r="F19" s="3" t="s">
        <v>3551</v>
      </c>
      <c r="G19" s="69" t="s">
        <v>3552</v>
      </c>
      <c r="H19" s="4" t="s">
        <v>1079</v>
      </c>
      <c r="L19" s="9" t="s">
        <v>3548</v>
      </c>
      <c r="X19" s="3" t="s">
        <v>3549</v>
      </c>
      <c r="Y19" s="4" t="s">
        <v>84</v>
      </c>
    </row>
    <row r="20" spans="2:28" x14ac:dyDescent="0.25">
      <c r="D20" s="2" t="s">
        <v>3546</v>
      </c>
      <c r="F20" s="3" t="s">
        <v>3556</v>
      </c>
      <c r="G20" s="69" t="s">
        <v>3557</v>
      </c>
      <c r="H20" s="4" t="s">
        <v>3558</v>
      </c>
      <c r="X20" s="3" t="s">
        <v>3553</v>
      </c>
      <c r="Y20" s="4" t="s">
        <v>3554</v>
      </c>
    </row>
    <row r="21" spans="2:28" x14ac:dyDescent="0.25">
      <c r="D21" s="2" t="s">
        <v>3550</v>
      </c>
      <c r="F21" s="3" t="s">
        <v>3561</v>
      </c>
      <c r="G21" s="69" t="s">
        <v>3562</v>
      </c>
      <c r="H21" s="4" t="s">
        <v>107</v>
      </c>
      <c r="X21" s="12" t="s">
        <v>3559</v>
      </c>
      <c r="Y21" s="13" t="s">
        <v>54</v>
      </c>
    </row>
    <row r="22" spans="2:28" x14ac:dyDescent="0.25">
      <c r="D22" s="2" t="s">
        <v>3555</v>
      </c>
      <c r="F22" s="3" t="s">
        <v>3565</v>
      </c>
      <c r="G22" s="69" t="s">
        <v>3566</v>
      </c>
      <c r="H22" s="4" t="s">
        <v>1973</v>
      </c>
      <c r="X22" s="3" t="s">
        <v>3563</v>
      </c>
      <c r="Y22" s="4" t="s">
        <v>63</v>
      </c>
    </row>
    <row r="23" spans="2:28" x14ac:dyDescent="0.25">
      <c r="D23" s="2" t="s">
        <v>3560</v>
      </c>
      <c r="F23" s="3" t="s">
        <v>3568</v>
      </c>
      <c r="G23" s="69" t="s">
        <v>3569</v>
      </c>
      <c r="H23" s="4" t="s">
        <v>2745</v>
      </c>
      <c r="X23" s="3" t="s">
        <v>3567</v>
      </c>
      <c r="Y23" s="4" t="s">
        <v>3140</v>
      </c>
    </row>
    <row r="24" spans="2:28" x14ac:dyDescent="0.25">
      <c r="D24" s="2" t="s">
        <v>3564</v>
      </c>
      <c r="F24" s="3" t="s">
        <v>3572</v>
      </c>
      <c r="G24" s="69" t="s">
        <v>3573</v>
      </c>
      <c r="H24" s="4" t="s">
        <v>687</v>
      </c>
      <c r="X24" s="6" t="s">
        <v>3570</v>
      </c>
      <c r="Y24" s="5" t="s">
        <v>635</v>
      </c>
    </row>
    <row r="25" spans="2:28" x14ac:dyDescent="0.25">
      <c r="D25" s="2" t="s">
        <v>685</v>
      </c>
      <c r="F25" s="3" t="s">
        <v>3575</v>
      </c>
      <c r="G25" s="69" t="s">
        <v>3576</v>
      </c>
      <c r="H25" s="4" t="s">
        <v>2776</v>
      </c>
      <c r="X25" s="3" t="s">
        <v>3574</v>
      </c>
      <c r="Y25" s="4" t="s">
        <v>1451</v>
      </c>
    </row>
    <row r="26" spans="2:28" x14ac:dyDescent="0.25">
      <c r="D26" s="2" t="s">
        <v>3571</v>
      </c>
      <c r="F26" s="3" t="s">
        <v>3579</v>
      </c>
      <c r="G26" s="69" t="s">
        <v>3580</v>
      </c>
      <c r="H26" s="4" t="s">
        <v>3315</v>
      </c>
      <c r="X26" s="6" t="s">
        <v>3577</v>
      </c>
      <c r="Y26" s="5" t="s">
        <v>3578</v>
      </c>
    </row>
    <row r="27" spans="2:28" x14ac:dyDescent="0.25">
      <c r="D27" s="2" t="s">
        <v>699</v>
      </c>
      <c r="F27" s="3" t="s">
        <v>3584</v>
      </c>
      <c r="G27" s="69" t="s">
        <v>3585</v>
      </c>
      <c r="H27" s="4" t="s">
        <v>1389</v>
      </c>
      <c r="X27" s="3" t="s">
        <v>3581</v>
      </c>
      <c r="Y27" s="4" t="s">
        <v>3582</v>
      </c>
    </row>
    <row r="28" spans="2:28" x14ac:dyDescent="0.25">
      <c r="D28" s="2" t="s">
        <v>750</v>
      </c>
      <c r="F28" s="3" t="s">
        <v>3589</v>
      </c>
      <c r="G28" s="69" t="s">
        <v>3590</v>
      </c>
      <c r="H28" s="4" t="s">
        <v>3591</v>
      </c>
      <c r="X28" s="3" t="s">
        <v>3586</v>
      </c>
      <c r="Y28" s="4" t="s">
        <v>3587</v>
      </c>
    </row>
    <row r="29" spans="2:28" x14ac:dyDescent="0.25">
      <c r="D29" s="2" t="s">
        <v>3583</v>
      </c>
      <c r="F29" s="3" t="s">
        <v>3594</v>
      </c>
      <c r="G29" s="69" t="s">
        <v>3595</v>
      </c>
      <c r="H29" s="4" t="s">
        <v>302</v>
      </c>
      <c r="X29" s="3" t="s">
        <v>3592</v>
      </c>
      <c r="Y29" s="4" t="s">
        <v>1425</v>
      </c>
    </row>
    <row r="30" spans="2:28" x14ac:dyDescent="0.25">
      <c r="D30" s="2" t="s">
        <v>3588</v>
      </c>
      <c r="F30" s="64" t="s">
        <v>3597</v>
      </c>
      <c r="G30" s="70" t="s">
        <v>3598</v>
      </c>
      <c r="H30" s="4" t="s">
        <v>386</v>
      </c>
      <c r="X30" s="3" t="s">
        <v>3596</v>
      </c>
      <c r="Y30" s="4" t="s">
        <v>1457</v>
      </c>
    </row>
    <row r="31" spans="2:28" x14ac:dyDescent="0.25">
      <c r="D31" s="2" t="s">
        <v>3593</v>
      </c>
      <c r="F31" s="3" t="s">
        <v>3602</v>
      </c>
      <c r="G31" s="69" t="s">
        <v>3603</v>
      </c>
      <c r="H31" s="4" t="s">
        <v>247</v>
      </c>
      <c r="X31" s="3" t="s">
        <v>3599</v>
      </c>
      <c r="Y31" s="4" t="s">
        <v>3600</v>
      </c>
    </row>
    <row r="32" spans="2:28" x14ac:dyDescent="0.25">
      <c r="D32" s="2" t="s">
        <v>927</v>
      </c>
      <c r="F32" s="3" t="s">
        <v>3606</v>
      </c>
      <c r="G32" s="69" t="s">
        <v>3607</v>
      </c>
      <c r="H32" s="4" t="s">
        <v>3066</v>
      </c>
      <c r="X32" s="3" t="s">
        <v>3604</v>
      </c>
      <c r="Y32" s="4" t="s">
        <v>147</v>
      </c>
    </row>
    <row r="33" spans="4:25" x14ac:dyDescent="0.25">
      <c r="D33" s="2" t="s">
        <v>3601</v>
      </c>
      <c r="F33" s="3" t="s">
        <v>3610</v>
      </c>
      <c r="G33" s="69" t="s">
        <v>3611</v>
      </c>
      <c r="H33" s="4" t="s">
        <v>1015</v>
      </c>
      <c r="X33" s="3" t="s">
        <v>3608</v>
      </c>
      <c r="Y33" s="4" t="s">
        <v>293</v>
      </c>
    </row>
    <row r="34" spans="4:25" x14ac:dyDescent="0.25">
      <c r="D34" s="2" t="s">
        <v>3605</v>
      </c>
      <c r="F34" s="3" t="s">
        <v>3613</v>
      </c>
      <c r="G34" s="69" t="s">
        <v>3614</v>
      </c>
      <c r="H34" s="4" t="s">
        <v>3615</v>
      </c>
      <c r="X34" s="3" t="s">
        <v>3612</v>
      </c>
      <c r="Y34" s="4" t="s">
        <v>382</v>
      </c>
    </row>
    <row r="35" spans="4:25" x14ac:dyDescent="0.25">
      <c r="D35" s="2" t="s">
        <v>3609</v>
      </c>
      <c r="F35" s="3" t="s">
        <v>3617</v>
      </c>
      <c r="G35" s="69" t="s">
        <v>3618</v>
      </c>
      <c r="H35" s="4" t="s">
        <v>3619</v>
      </c>
      <c r="X35" s="3" t="s">
        <v>3616</v>
      </c>
      <c r="Y35" s="4" t="s">
        <v>514</v>
      </c>
    </row>
    <row r="36" spans="4:25" x14ac:dyDescent="0.25">
      <c r="D36" s="2" t="s">
        <v>969</v>
      </c>
      <c r="F36" s="3" t="s">
        <v>3622</v>
      </c>
      <c r="G36" s="69" t="s">
        <v>3623</v>
      </c>
      <c r="H36" s="4" t="s">
        <v>3624</v>
      </c>
      <c r="X36" s="3" t="s">
        <v>3620</v>
      </c>
      <c r="Y36" s="4" t="s">
        <v>514</v>
      </c>
    </row>
    <row r="37" spans="4:25" x14ac:dyDescent="0.25">
      <c r="D37" s="2" t="s">
        <v>981</v>
      </c>
      <c r="F37" s="3" t="s">
        <v>3627</v>
      </c>
      <c r="G37" s="69" t="s">
        <v>3628</v>
      </c>
      <c r="H37" s="4" t="s">
        <v>3629</v>
      </c>
      <c r="X37" s="12" t="s">
        <v>3625</v>
      </c>
      <c r="Y37" s="13" t="s">
        <v>3626</v>
      </c>
    </row>
    <row r="38" spans="4:25" x14ac:dyDescent="0.25">
      <c r="D38" s="2" t="s">
        <v>3621</v>
      </c>
      <c r="F38" s="3" t="s">
        <v>3632</v>
      </c>
      <c r="G38" s="69" t="s">
        <v>3633</v>
      </c>
      <c r="H38" s="4" t="s">
        <v>3634</v>
      </c>
      <c r="X38" s="3" t="s">
        <v>3630</v>
      </c>
      <c r="Y38" s="4" t="s">
        <v>1886</v>
      </c>
    </row>
    <row r="39" spans="4:25" x14ac:dyDescent="0.25">
      <c r="D39" s="2" t="s">
        <v>2553</v>
      </c>
      <c r="F39" s="3" t="s">
        <v>3636</v>
      </c>
      <c r="G39" s="69" t="s">
        <v>3637</v>
      </c>
      <c r="H39" s="4" t="s">
        <v>3638</v>
      </c>
      <c r="X39" s="3" t="s">
        <v>3635</v>
      </c>
      <c r="Y39" s="4" t="s">
        <v>931</v>
      </c>
    </row>
    <row r="40" spans="4:25" x14ac:dyDescent="0.25">
      <c r="D40" s="2" t="s">
        <v>3631</v>
      </c>
      <c r="F40" s="3" t="s">
        <v>3641</v>
      </c>
      <c r="G40" s="69" t="s">
        <v>3637</v>
      </c>
      <c r="H40" s="4" t="s">
        <v>3642</v>
      </c>
      <c r="X40" s="3" t="s">
        <v>3639</v>
      </c>
      <c r="Y40" s="4" t="s">
        <v>480</v>
      </c>
    </row>
    <row r="41" spans="4:25" x14ac:dyDescent="0.25">
      <c r="D41" s="2" t="s">
        <v>1364</v>
      </c>
      <c r="F41" s="3" t="s">
        <v>3645</v>
      </c>
      <c r="G41" s="69" t="s">
        <v>3646</v>
      </c>
      <c r="H41" s="4" t="s">
        <v>3647</v>
      </c>
      <c r="X41" s="3" t="s">
        <v>3643</v>
      </c>
      <c r="Y41" s="4" t="s">
        <v>111</v>
      </c>
    </row>
    <row r="42" spans="4:25" x14ac:dyDescent="0.25">
      <c r="D42" s="2" t="s">
        <v>3640</v>
      </c>
      <c r="F42" s="3" t="s">
        <v>3650</v>
      </c>
      <c r="G42" s="69" t="s">
        <v>3651</v>
      </c>
      <c r="H42" s="4" t="s">
        <v>3615</v>
      </c>
      <c r="X42" s="3" t="s">
        <v>3648</v>
      </c>
      <c r="Y42" s="4" t="s">
        <v>2124</v>
      </c>
    </row>
    <row r="43" spans="4:25" x14ac:dyDescent="0.25">
      <c r="D43" s="2" t="s">
        <v>3644</v>
      </c>
      <c r="F43" s="3" t="s">
        <v>3654</v>
      </c>
      <c r="G43" s="69" t="s">
        <v>3655</v>
      </c>
      <c r="H43" s="4" t="s">
        <v>3656</v>
      </c>
      <c r="X43" s="3" t="s">
        <v>3652</v>
      </c>
      <c r="Y43" s="4" t="s">
        <v>935</v>
      </c>
    </row>
    <row r="44" spans="4:25" x14ac:dyDescent="0.25">
      <c r="D44" s="2" t="s">
        <v>3649</v>
      </c>
      <c r="F44" s="3" t="s">
        <v>3659</v>
      </c>
      <c r="G44" s="69" t="s">
        <v>3660</v>
      </c>
      <c r="H44" s="4" t="s">
        <v>3661</v>
      </c>
      <c r="X44" s="3" t="s">
        <v>3657</v>
      </c>
      <c r="Y44" s="4" t="s">
        <v>275</v>
      </c>
    </row>
    <row r="45" spans="4:25" x14ac:dyDescent="0.25">
      <c r="D45" s="2" t="s">
        <v>3653</v>
      </c>
      <c r="F45" s="3" t="s">
        <v>3665</v>
      </c>
      <c r="G45" s="69" t="s">
        <v>3666</v>
      </c>
      <c r="H45" s="4" t="s">
        <v>3667</v>
      </c>
      <c r="X45" s="3" t="s">
        <v>3662</v>
      </c>
      <c r="Y45" s="4" t="s">
        <v>3663</v>
      </c>
    </row>
    <row r="46" spans="4:25" x14ac:dyDescent="0.25">
      <c r="D46" s="2" t="s">
        <v>3658</v>
      </c>
      <c r="F46" s="3" t="s">
        <v>3669</v>
      </c>
      <c r="G46" s="69" t="s">
        <v>3670</v>
      </c>
      <c r="H46" s="4" t="s">
        <v>3671</v>
      </c>
      <c r="X46" s="3" t="s">
        <v>3668</v>
      </c>
      <c r="Y46" s="4" t="s">
        <v>139</v>
      </c>
    </row>
    <row r="47" spans="4:25" x14ac:dyDescent="0.25">
      <c r="D47" s="2" t="s">
        <v>3664</v>
      </c>
      <c r="F47" s="3" t="s">
        <v>3673</v>
      </c>
      <c r="G47" s="69" t="s">
        <v>3674</v>
      </c>
      <c r="H47" s="4" t="s">
        <v>3675</v>
      </c>
      <c r="X47" s="3" t="s">
        <v>3672</v>
      </c>
      <c r="Y47" s="4" t="s">
        <v>1135</v>
      </c>
    </row>
    <row r="48" spans="4:25" x14ac:dyDescent="0.25">
      <c r="D48" s="2" t="s">
        <v>1641</v>
      </c>
      <c r="F48" s="3" t="s">
        <v>3678</v>
      </c>
      <c r="G48" s="69" t="s">
        <v>3674</v>
      </c>
      <c r="H48" s="4" t="s">
        <v>3679</v>
      </c>
      <c r="X48" s="12" t="s">
        <v>3676</v>
      </c>
      <c r="Y48" s="13" t="s">
        <v>2044</v>
      </c>
    </row>
    <row r="49" spans="4:25" x14ac:dyDescent="0.25">
      <c r="D49" s="2" t="s">
        <v>1949</v>
      </c>
      <c r="F49" s="3" t="s">
        <v>3682</v>
      </c>
      <c r="G49" s="69" t="s">
        <v>3683</v>
      </c>
      <c r="H49" s="4" t="s">
        <v>3684</v>
      </c>
      <c r="X49" s="3" t="s">
        <v>3680</v>
      </c>
      <c r="Y49" s="4" t="s">
        <v>271</v>
      </c>
    </row>
    <row r="50" spans="4:25" x14ac:dyDescent="0.25">
      <c r="D50" s="2" t="s">
        <v>3677</v>
      </c>
      <c r="F50" s="3" t="s">
        <v>3687</v>
      </c>
      <c r="G50" s="69" t="s">
        <v>3674</v>
      </c>
      <c r="H50" s="4" t="s">
        <v>3688</v>
      </c>
      <c r="X50" s="3" t="s">
        <v>3685</v>
      </c>
      <c r="Y50" s="4" t="s">
        <v>478</v>
      </c>
    </row>
    <row r="51" spans="4:25" x14ac:dyDescent="0.25">
      <c r="D51" s="2" t="s">
        <v>3681</v>
      </c>
      <c r="F51" s="3" t="s">
        <v>3691</v>
      </c>
      <c r="G51" s="69" t="s">
        <v>3683</v>
      </c>
      <c r="H51" s="4" t="s">
        <v>3692</v>
      </c>
      <c r="X51" s="3" t="s">
        <v>3689</v>
      </c>
      <c r="Y51" s="4" t="s">
        <v>495</v>
      </c>
    </row>
    <row r="52" spans="4:25" x14ac:dyDescent="0.25">
      <c r="D52" s="2" t="s">
        <v>3686</v>
      </c>
      <c r="F52" s="3" t="s">
        <v>3695</v>
      </c>
      <c r="G52" s="69" t="s">
        <v>3696</v>
      </c>
      <c r="H52" s="4" t="s">
        <v>3697</v>
      </c>
      <c r="X52" s="14" t="s">
        <v>3693</v>
      </c>
      <c r="Y52" s="15" t="s">
        <v>2643</v>
      </c>
    </row>
    <row r="53" spans="4:25" x14ac:dyDescent="0.25">
      <c r="D53" s="2" t="s">
        <v>3690</v>
      </c>
      <c r="F53" s="3" t="s">
        <v>3698</v>
      </c>
      <c r="G53" s="69" t="s">
        <v>3699</v>
      </c>
      <c r="H53" s="4" t="s">
        <v>3700</v>
      </c>
    </row>
    <row r="54" spans="4:25" x14ac:dyDescent="0.25">
      <c r="D54" s="2" t="s">
        <v>3694</v>
      </c>
      <c r="F54" s="3" t="s">
        <v>3702</v>
      </c>
      <c r="G54" s="69" t="s">
        <v>3699</v>
      </c>
      <c r="H54" s="4" t="s">
        <v>3703</v>
      </c>
    </row>
    <row r="55" spans="4:25" x14ac:dyDescent="0.25">
      <c r="D55" s="2" t="s">
        <v>1662</v>
      </c>
      <c r="F55" s="3" t="s">
        <v>3705</v>
      </c>
      <c r="G55" s="69" t="s">
        <v>3706</v>
      </c>
      <c r="H55" s="4" t="s">
        <v>3707</v>
      </c>
    </row>
    <row r="56" spans="4:25" x14ac:dyDescent="0.25">
      <c r="D56" s="2" t="s">
        <v>3701</v>
      </c>
      <c r="F56" s="3" t="s">
        <v>3709</v>
      </c>
      <c r="G56" s="69" t="s">
        <v>3710</v>
      </c>
      <c r="H56" s="4" t="s">
        <v>3711</v>
      </c>
    </row>
    <row r="57" spans="4:25" x14ac:dyDescent="0.25">
      <c r="D57" s="2" t="s">
        <v>3704</v>
      </c>
      <c r="F57" s="3" t="s">
        <v>3712</v>
      </c>
      <c r="G57" s="69" t="s">
        <v>3713</v>
      </c>
      <c r="H57" s="4" t="s">
        <v>3714</v>
      </c>
    </row>
    <row r="58" spans="4:25" x14ac:dyDescent="0.25">
      <c r="D58" s="2" t="s">
        <v>3708</v>
      </c>
      <c r="F58" s="3" t="s">
        <v>3716</v>
      </c>
      <c r="G58" s="69" t="s">
        <v>3717</v>
      </c>
      <c r="H58" s="4" t="s">
        <v>3718</v>
      </c>
    </row>
    <row r="59" spans="4:25" x14ac:dyDescent="0.25">
      <c r="D59" s="2" t="s">
        <v>1719</v>
      </c>
      <c r="F59" s="3" t="s">
        <v>3719</v>
      </c>
      <c r="G59" s="69" t="s">
        <v>3720</v>
      </c>
      <c r="H59" s="4" t="s">
        <v>3721</v>
      </c>
    </row>
    <row r="60" spans="4:25" x14ac:dyDescent="0.25">
      <c r="D60" s="2" t="s">
        <v>3715</v>
      </c>
      <c r="F60" s="3" t="s">
        <v>3722</v>
      </c>
      <c r="G60" s="69" t="s">
        <v>3723</v>
      </c>
      <c r="H60" s="4" t="s">
        <v>2328</v>
      </c>
    </row>
    <row r="61" spans="4:25" x14ac:dyDescent="0.25">
      <c r="D61" s="2" t="s">
        <v>1734</v>
      </c>
      <c r="F61" s="3" t="s">
        <v>3724</v>
      </c>
      <c r="G61" s="69" t="s">
        <v>3725</v>
      </c>
      <c r="H61" s="4" t="s">
        <v>3726</v>
      </c>
    </row>
    <row r="62" spans="4:25" x14ac:dyDescent="0.25">
      <c r="D62" s="2" t="s">
        <v>1940</v>
      </c>
      <c r="F62" s="3" t="s">
        <v>3728</v>
      </c>
      <c r="G62" s="69" t="s">
        <v>3324</v>
      </c>
      <c r="H62" s="4" t="s">
        <v>3729</v>
      </c>
    </row>
    <row r="63" spans="4:25" x14ac:dyDescent="0.25">
      <c r="D63" s="2" t="s">
        <v>1948</v>
      </c>
      <c r="F63" s="3" t="s">
        <v>3731</v>
      </c>
      <c r="G63" s="69" t="s">
        <v>3324</v>
      </c>
      <c r="H63" s="4" t="s">
        <v>3732</v>
      </c>
    </row>
    <row r="64" spans="4:25" x14ac:dyDescent="0.25">
      <c r="D64" s="2" t="s">
        <v>3727</v>
      </c>
      <c r="F64" s="3" t="s">
        <v>3733</v>
      </c>
      <c r="G64" s="69" t="s">
        <v>3324</v>
      </c>
      <c r="H64" s="4" t="s">
        <v>3734</v>
      </c>
    </row>
    <row r="65" spans="4:8" x14ac:dyDescent="0.25">
      <c r="D65" s="2" t="s">
        <v>3730</v>
      </c>
      <c r="F65" s="3" t="s">
        <v>3736</v>
      </c>
      <c r="G65" s="69" t="s">
        <v>3737</v>
      </c>
      <c r="H65" s="4" t="s">
        <v>3738</v>
      </c>
    </row>
    <row r="66" spans="4:8" x14ac:dyDescent="0.25">
      <c r="D66" s="2" t="s">
        <v>1961</v>
      </c>
      <c r="F66" s="3" t="s">
        <v>3740</v>
      </c>
      <c r="G66" s="69" t="s">
        <v>3741</v>
      </c>
      <c r="H66" s="4" t="s">
        <v>3742</v>
      </c>
    </row>
    <row r="67" spans="4:8" x14ac:dyDescent="0.25">
      <c r="D67" s="2" t="s">
        <v>3735</v>
      </c>
      <c r="F67" s="3" t="s">
        <v>3744</v>
      </c>
      <c r="G67" s="69" t="s">
        <v>151</v>
      </c>
      <c r="H67" s="4" t="s">
        <v>3745</v>
      </c>
    </row>
    <row r="68" spans="4:8" x14ac:dyDescent="0.25">
      <c r="D68" s="2" t="s">
        <v>3739</v>
      </c>
      <c r="F68" s="3" t="s">
        <v>3747</v>
      </c>
      <c r="G68" s="69" t="s">
        <v>3748</v>
      </c>
      <c r="H68" s="4" t="s">
        <v>3749</v>
      </c>
    </row>
    <row r="69" spans="4:8" x14ac:dyDescent="0.25">
      <c r="D69" s="88" t="s">
        <v>1971</v>
      </c>
      <c r="F69" s="3" t="s">
        <v>3751</v>
      </c>
      <c r="G69" s="69" t="s">
        <v>3752</v>
      </c>
      <c r="H69" s="4" t="s">
        <v>3753</v>
      </c>
    </row>
    <row r="70" spans="4:8" x14ac:dyDescent="0.25">
      <c r="D70" s="2" t="s">
        <v>3743</v>
      </c>
      <c r="F70" s="3" t="s">
        <v>3755</v>
      </c>
      <c r="G70" s="69" t="s">
        <v>3756</v>
      </c>
      <c r="H70" s="4" t="s">
        <v>3757</v>
      </c>
    </row>
    <row r="71" spans="4:8" x14ac:dyDescent="0.25">
      <c r="D71" s="2" t="s">
        <v>3746</v>
      </c>
      <c r="F71" s="3" t="s">
        <v>3759</v>
      </c>
      <c r="G71" s="69" t="s">
        <v>3760</v>
      </c>
      <c r="H71" s="4" t="s">
        <v>3761</v>
      </c>
    </row>
    <row r="72" spans="4:8" x14ac:dyDescent="0.25">
      <c r="D72" s="2" t="s">
        <v>3750</v>
      </c>
      <c r="F72" s="3" t="s">
        <v>3763</v>
      </c>
      <c r="G72" s="69" t="s">
        <v>3756</v>
      </c>
      <c r="H72" s="4" t="s">
        <v>3764</v>
      </c>
    </row>
    <row r="73" spans="4:8" x14ac:dyDescent="0.25">
      <c r="D73" s="2" t="s">
        <v>3754</v>
      </c>
      <c r="F73" s="3" t="s">
        <v>3766</v>
      </c>
      <c r="G73" s="69" t="s">
        <v>3767</v>
      </c>
      <c r="H73" s="4" t="s">
        <v>3768</v>
      </c>
    </row>
    <row r="74" spans="4:8" x14ac:dyDescent="0.25">
      <c r="D74" s="2" t="s">
        <v>3758</v>
      </c>
      <c r="F74" s="3" t="s">
        <v>3770</v>
      </c>
      <c r="G74" s="69" t="s">
        <v>3767</v>
      </c>
      <c r="H74" s="4" t="s">
        <v>3771</v>
      </c>
    </row>
    <row r="75" spans="4:8" x14ac:dyDescent="0.25">
      <c r="D75" s="2" t="s">
        <v>3762</v>
      </c>
      <c r="F75" s="3" t="s">
        <v>3772</v>
      </c>
      <c r="G75" s="69" t="s">
        <v>3773</v>
      </c>
      <c r="H75" s="4" t="s">
        <v>3774</v>
      </c>
    </row>
    <row r="76" spans="4:8" x14ac:dyDescent="0.25">
      <c r="D76" s="2" t="s">
        <v>3765</v>
      </c>
      <c r="F76" s="3" t="s">
        <v>3775</v>
      </c>
      <c r="G76" s="69" t="s">
        <v>3776</v>
      </c>
      <c r="H76" s="4" t="s">
        <v>3777</v>
      </c>
    </row>
    <row r="77" spans="4:8" x14ac:dyDescent="0.25">
      <c r="D77" s="2" t="s">
        <v>3769</v>
      </c>
      <c r="F77" s="3" t="s">
        <v>3779</v>
      </c>
      <c r="G77" s="69" t="s">
        <v>3557</v>
      </c>
      <c r="H77" s="4" t="s">
        <v>3780</v>
      </c>
    </row>
    <row r="78" spans="4:8" x14ac:dyDescent="0.25">
      <c r="D78" s="2" t="s">
        <v>2073</v>
      </c>
      <c r="F78" s="3" t="s">
        <v>4746</v>
      </c>
      <c r="G78" s="69" t="s">
        <v>3781</v>
      </c>
      <c r="H78" s="4" t="s">
        <v>3782</v>
      </c>
    </row>
    <row r="79" spans="4:8" x14ac:dyDescent="0.25">
      <c r="D79" s="2" t="s">
        <v>2084</v>
      </c>
      <c r="F79" s="3" t="s">
        <v>3784</v>
      </c>
      <c r="G79" s="69" t="s">
        <v>3785</v>
      </c>
      <c r="H79" s="4" t="s">
        <v>3786</v>
      </c>
    </row>
    <row r="80" spans="4:8" x14ac:dyDescent="0.25">
      <c r="D80" s="2" t="s">
        <v>3778</v>
      </c>
      <c r="F80" s="3" t="s">
        <v>3787</v>
      </c>
      <c r="G80" s="69" t="s">
        <v>3788</v>
      </c>
      <c r="H80" s="4" t="s">
        <v>3789</v>
      </c>
    </row>
    <row r="81" spans="4:8" x14ac:dyDescent="0.25">
      <c r="D81" s="2" t="s">
        <v>2151</v>
      </c>
      <c r="F81" s="3" t="s">
        <v>3791</v>
      </c>
      <c r="G81" s="69" t="s">
        <v>3792</v>
      </c>
      <c r="H81" s="4" t="s">
        <v>3793</v>
      </c>
    </row>
    <row r="82" spans="4:8" x14ac:dyDescent="0.25">
      <c r="D82" s="2" t="s">
        <v>3783</v>
      </c>
      <c r="F82" s="3" t="s">
        <v>3794</v>
      </c>
      <c r="G82" s="69" t="s">
        <v>3795</v>
      </c>
      <c r="H82" s="4" t="s">
        <v>3796</v>
      </c>
    </row>
    <row r="83" spans="4:8" x14ac:dyDescent="0.25">
      <c r="D83" s="2" t="s">
        <v>2171</v>
      </c>
      <c r="F83" s="3" t="s">
        <v>3798</v>
      </c>
      <c r="G83" s="69" t="s">
        <v>3799</v>
      </c>
      <c r="H83" s="4" t="s">
        <v>3800</v>
      </c>
    </row>
    <row r="84" spans="4:8" x14ac:dyDescent="0.25">
      <c r="D84" s="2" t="s">
        <v>3790</v>
      </c>
      <c r="F84" s="3" t="s">
        <v>3801</v>
      </c>
      <c r="G84" s="69" t="s">
        <v>3802</v>
      </c>
      <c r="H84" s="4" t="s">
        <v>3803</v>
      </c>
    </row>
    <row r="85" spans="4:8" x14ac:dyDescent="0.25">
      <c r="D85" s="2" t="s">
        <v>2180</v>
      </c>
      <c r="F85" s="3" t="s">
        <v>3805</v>
      </c>
      <c r="G85" s="69" t="s">
        <v>3497</v>
      </c>
      <c r="H85" s="4" t="s">
        <v>3806</v>
      </c>
    </row>
    <row r="86" spans="4:8" x14ac:dyDescent="0.25">
      <c r="D86" s="2" t="s">
        <v>3797</v>
      </c>
      <c r="F86" s="3" t="s">
        <v>3807</v>
      </c>
      <c r="G86" s="69" t="s">
        <v>3808</v>
      </c>
      <c r="H86" s="4" t="s">
        <v>3809</v>
      </c>
    </row>
    <row r="87" spans="4:8" x14ac:dyDescent="0.25">
      <c r="D87" s="2" t="s">
        <v>2205</v>
      </c>
      <c r="F87" s="3" t="s">
        <v>3811</v>
      </c>
      <c r="G87" s="69" t="s">
        <v>3812</v>
      </c>
      <c r="H87" s="4" t="s">
        <v>3638</v>
      </c>
    </row>
    <row r="88" spans="4:8" x14ac:dyDescent="0.25">
      <c r="D88" s="2" t="s">
        <v>3804</v>
      </c>
      <c r="F88" s="3" t="s">
        <v>3814</v>
      </c>
      <c r="G88" s="69" t="s">
        <v>3815</v>
      </c>
      <c r="H88" s="4" t="s">
        <v>3816</v>
      </c>
    </row>
    <row r="89" spans="4:8" x14ac:dyDescent="0.25">
      <c r="D89" s="2" t="s">
        <v>2225</v>
      </c>
      <c r="F89" s="3" t="s">
        <v>3818</v>
      </c>
      <c r="G89" s="69" t="s">
        <v>3808</v>
      </c>
      <c r="H89" s="4" t="s">
        <v>3819</v>
      </c>
    </row>
    <row r="90" spans="4:8" x14ac:dyDescent="0.25">
      <c r="D90" s="2" t="s">
        <v>3810</v>
      </c>
      <c r="F90" s="3" t="s">
        <v>3821</v>
      </c>
      <c r="G90" s="69" t="s">
        <v>3808</v>
      </c>
      <c r="H90" s="4" t="s">
        <v>3822</v>
      </c>
    </row>
    <row r="91" spans="4:8" x14ac:dyDescent="0.25">
      <c r="D91" s="2" t="s">
        <v>3813</v>
      </c>
      <c r="F91" s="3" t="s">
        <v>3824</v>
      </c>
      <c r="G91" s="69" t="s">
        <v>3808</v>
      </c>
      <c r="H91" s="4" t="s">
        <v>3825</v>
      </c>
    </row>
    <row r="92" spans="4:8" x14ac:dyDescent="0.25">
      <c r="D92" s="2" t="s">
        <v>3817</v>
      </c>
      <c r="F92" s="3" t="s">
        <v>3827</v>
      </c>
      <c r="G92" s="69" t="s">
        <v>3828</v>
      </c>
      <c r="H92" s="4" t="s">
        <v>3829</v>
      </c>
    </row>
    <row r="93" spans="4:8" x14ac:dyDescent="0.25">
      <c r="D93" s="2" t="s">
        <v>3820</v>
      </c>
      <c r="F93" s="3" t="s">
        <v>3831</v>
      </c>
      <c r="G93" s="69" t="s">
        <v>4788</v>
      </c>
      <c r="H93" s="4" t="s">
        <v>3832</v>
      </c>
    </row>
    <row r="94" spans="4:8" x14ac:dyDescent="0.25">
      <c r="D94" s="2" t="s">
        <v>3823</v>
      </c>
      <c r="F94" s="3" t="s">
        <v>3834</v>
      </c>
      <c r="G94" s="69" t="s">
        <v>4788</v>
      </c>
      <c r="H94" s="4" t="s">
        <v>3835</v>
      </c>
    </row>
    <row r="95" spans="4:8" x14ac:dyDescent="0.25">
      <c r="D95" s="2" t="s">
        <v>3826</v>
      </c>
      <c r="F95" s="3" t="s">
        <v>3837</v>
      </c>
      <c r="G95" s="69" t="s">
        <v>4788</v>
      </c>
      <c r="H95" s="4" t="s">
        <v>3838</v>
      </c>
    </row>
    <row r="96" spans="4:8" x14ac:dyDescent="0.25">
      <c r="D96" s="2" t="s">
        <v>3830</v>
      </c>
      <c r="F96" s="3" t="s">
        <v>3840</v>
      </c>
      <c r="G96" s="69" t="s">
        <v>4789</v>
      </c>
      <c r="H96" s="4" t="s">
        <v>3841</v>
      </c>
    </row>
    <row r="97" spans="4:8" x14ac:dyDescent="0.25">
      <c r="D97" s="2" t="s">
        <v>3833</v>
      </c>
      <c r="F97" s="3" t="s">
        <v>3843</v>
      </c>
      <c r="G97" s="69" t="s">
        <v>4790</v>
      </c>
      <c r="H97" s="4" t="s">
        <v>3844</v>
      </c>
    </row>
    <row r="98" spans="4:8" x14ac:dyDescent="0.25">
      <c r="D98" s="2" t="s">
        <v>3836</v>
      </c>
      <c r="F98" s="3" t="s">
        <v>3846</v>
      </c>
      <c r="G98" s="69" t="s">
        <v>4789</v>
      </c>
      <c r="H98" s="4" t="s">
        <v>3847</v>
      </c>
    </row>
    <row r="99" spans="4:8" x14ac:dyDescent="0.25">
      <c r="D99" s="2" t="s">
        <v>3839</v>
      </c>
      <c r="F99" s="3" t="s">
        <v>3849</v>
      </c>
      <c r="G99" s="69" t="s">
        <v>4789</v>
      </c>
      <c r="H99" s="4" t="s">
        <v>3850</v>
      </c>
    </row>
    <row r="100" spans="4:8" x14ac:dyDescent="0.25">
      <c r="D100" s="2" t="s">
        <v>3842</v>
      </c>
      <c r="F100" s="3" t="s">
        <v>3851</v>
      </c>
      <c r="G100" s="69" t="s">
        <v>4791</v>
      </c>
      <c r="H100" s="4" t="s">
        <v>3852</v>
      </c>
    </row>
    <row r="101" spans="4:8" x14ac:dyDescent="0.25">
      <c r="D101" s="2" t="s">
        <v>3845</v>
      </c>
      <c r="F101" s="3" t="s">
        <v>3854</v>
      </c>
      <c r="G101" s="69" t="s">
        <v>4791</v>
      </c>
      <c r="H101" s="4" t="s">
        <v>3855</v>
      </c>
    </row>
    <row r="102" spans="4:8" x14ac:dyDescent="0.25">
      <c r="D102" s="2" t="s">
        <v>3848</v>
      </c>
      <c r="F102" s="3" t="s">
        <v>3857</v>
      </c>
      <c r="G102" s="69" t="s">
        <v>4792</v>
      </c>
      <c r="H102" s="4" t="s">
        <v>3858</v>
      </c>
    </row>
    <row r="103" spans="4:8" x14ac:dyDescent="0.25">
      <c r="D103" s="2" t="s">
        <v>2233</v>
      </c>
      <c r="F103" s="3" t="s">
        <v>3860</v>
      </c>
      <c r="G103" s="69" t="s">
        <v>4793</v>
      </c>
      <c r="H103" s="4" t="s">
        <v>3861</v>
      </c>
    </row>
    <row r="104" spans="4:8" x14ac:dyDescent="0.25">
      <c r="D104" s="2" t="s">
        <v>3853</v>
      </c>
      <c r="F104" s="3" t="s">
        <v>3863</v>
      </c>
      <c r="G104" s="69" t="s">
        <v>4794</v>
      </c>
      <c r="H104" s="4" t="s">
        <v>3864</v>
      </c>
    </row>
    <row r="105" spans="4:8" x14ac:dyDescent="0.25">
      <c r="D105" s="2" t="s">
        <v>3856</v>
      </c>
      <c r="F105" s="3" t="s">
        <v>3866</v>
      </c>
      <c r="G105" s="69" t="s">
        <v>4795</v>
      </c>
      <c r="H105" s="4" t="s">
        <v>3867</v>
      </c>
    </row>
    <row r="106" spans="4:8" x14ac:dyDescent="0.25">
      <c r="D106" s="2" t="s">
        <v>3859</v>
      </c>
      <c r="F106" s="3" t="s">
        <v>3869</v>
      </c>
      <c r="G106" s="69" t="s">
        <v>4796</v>
      </c>
      <c r="H106" s="4" t="s">
        <v>3870</v>
      </c>
    </row>
    <row r="107" spans="4:8" x14ac:dyDescent="0.25">
      <c r="D107" s="2" t="s">
        <v>3862</v>
      </c>
      <c r="F107" s="3" t="s">
        <v>3871</v>
      </c>
      <c r="G107" s="69" t="s">
        <v>4797</v>
      </c>
      <c r="H107" s="4" t="s">
        <v>3872</v>
      </c>
    </row>
    <row r="108" spans="4:8" x14ac:dyDescent="0.25">
      <c r="D108" s="2" t="s">
        <v>3865</v>
      </c>
      <c r="F108" s="3" t="s">
        <v>4798</v>
      </c>
      <c r="G108" s="69" t="s">
        <v>4797</v>
      </c>
      <c r="H108" s="4" t="s">
        <v>4799</v>
      </c>
    </row>
    <row r="109" spans="4:8" x14ac:dyDescent="0.25">
      <c r="D109" s="2" t="s">
        <v>3868</v>
      </c>
      <c r="F109" s="3" t="s">
        <v>3874</v>
      </c>
      <c r="G109" s="69" t="s">
        <v>4800</v>
      </c>
      <c r="H109" s="4" t="s">
        <v>3875</v>
      </c>
    </row>
    <row r="110" spans="4:8" x14ac:dyDescent="0.25">
      <c r="D110" s="2" t="s">
        <v>2263</v>
      </c>
      <c r="F110" s="3" t="s">
        <v>3877</v>
      </c>
      <c r="G110" s="69" t="s">
        <v>4801</v>
      </c>
      <c r="H110" s="4" t="s">
        <v>3878</v>
      </c>
    </row>
    <row r="111" spans="4:8" x14ac:dyDescent="0.25">
      <c r="D111" s="2" t="s">
        <v>3873</v>
      </c>
      <c r="F111" s="3" t="s">
        <v>4612</v>
      </c>
      <c r="G111" s="69" t="s">
        <v>4802</v>
      </c>
      <c r="H111" s="4" t="s">
        <v>4613</v>
      </c>
    </row>
    <row r="112" spans="4:8" x14ac:dyDescent="0.25">
      <c r="D112" s="2" t="s">
        <v>3876</v>
      </c>
      <c r="F112" s="3" t="s">
        <v>3881</v>
      </c>
      <c r="G112" s="69" t="s">
        <v>3573</v>
      </c>
      <c r="H112" s="4" t="s">
        <v>3882</v>
      </c>
    </row>
    <row r="113" spans="4:8" x14ac:dyDescent="0.25">
      <c r="D113" s="2" t="s">
        <v>3879</v>
      </c>
      <c r="F113" s="3" t="s">
        <v>3884</v>
      </c>
      <c r="G113" s="69" t="s">
        <v>3573</v>
      </c>
      <c r="H113" s="4" t="s">
        <v>3885</v>
      </c>
    </row>
    <row r="114" spans="4:8" x14ac:dyDescent="0.25">
      <c r="D114" s="2" t="s">
        <v>3880</v>
      </c>
      <c r="F114" s="3" t="s">
        <v>3886</v>
      </c>
      <c r="G114" s="69" t="s">
        <v>3887</v>
      </c>
      <c r="H114" s="4" t="s">
        <v>739</v>
      </c>
    </row>
    <row r="115" spans="4:8" x14ac:dyDescent="0.25">
      <c r="D115" s="2" t="s">
        <v>3883</v>
      </c>
      <c r="F115" s="3" t="s">
        <v>3889</v>
      </c>
      <c r="G115" s="69" t="s">
        <v>4803</v>
      </c>
      <c r="H115" s="4" t="s">
        <v>3890</v>
      </c>
    </row>
    <row r="116" spans="4:8" x14ac:dyDescent="0.25">
      <c r="D116" s="2" t="s">
        <v>2267</v>
      </c>
      <c r="F116" s="3" t="s">
        <v>3891</v>
      </c>
      <c r="G116" s="69" t="s">
        <v>4804</v>
      </c>
      <c r="H116" s="4" t="s">
        <v>4636</v>
      </c>
    </row>
    <row r="117" spans="4:8" x14ac:dyDescent="0.25">
      <c r="D117" s="2" t="s">
        <v>3888</v>
      </c>
      <c r="F117" s="3" t="s">
        <v>3892</v>
      </c>
      <c r="G117" s="69" t="s">
        <v>4805</v>
      </c>
      <c r="H117" s="4" t="s">
        <v>3893</v>
      </c>
    </row>
    <row r="118" spans="4:8" x14ac:dyDescent="0.25">
      <c r="D118" s="2" t="s">
        <v>2292</v>
      </c>
      <c r="F118" s="3" t="s">
        <v>3895</v>
      </c>
      <c r="G118" s="69" t="s">
        <v>4806</v>
      </c>
      <c r="H118" s="4" t="s">
        <v>3896</v>
      </c>
    </row>
    <row r="119" spans="4:8" x14ac:dyDescent="0.25">
      <c r="D119" s="2" t="s">
        <v>2306</v>
      </c>
      <c r="F119" s="3" t="s">
        <v>3897</v>
      </c>
      <c r="G119" s="69" t="s">
        <v>4807</v>
      </c>
      <c r="H119" s="4" t="s">
        <v>3898</v>
      </c>
    </row>
    <row r="120" spans="4:8" x14ac:dyDescent="0.25">
      <c r="D120" s="2" t="s">
        <v>3894</v>
      </c>
      <c r="F120" s="3" t="s">
        <v>3900</v>
      </c>
      <c r="G120" s="69" t="s">
        <v>4808</v>
      </c>
      <c r="H120" s="4" t="s">
        <v>3901</v>
      </c>
    </row>
    <row r="121" spans="4:8" x14ac:dyDescent="0.25">
      <c r="D121" s="2" t="s">
        <v>2326</v>
      </c>
      <c r="F121" s="3" t="s">
        <v>3903</v>
      </c>
      <c r="G121" s="69" t="s">
        <v>4809</v>
      </c>
      <c r="H121" s="4" t="s">
        <v>1328</v>
      </c>
    </row>
    <row r="122" spans="4:8" x14ac:dyDescent="0.25">
      <c r="D122" s="2" t="s">
        <v>3899</v>
      </c>
      <c r="F122" s="3" t="s">
        <v>3905</v>
      </c>
      <c r="G122" s="69" t="s">
        <v>4810</v>
      </c>
      <c r="H122" s="4" t="s">
        <v>3906</v>
      </c>
    </row>
    <row r="123" spans="4:8" x14ac:dyDescent="0.25">
      <c r="D123" s="2" t="s">
        <v>3902</v>
      </c>
      <c r="F123" s="3" t="s">
        <v>3907</v>
      </c>
      <c r="G123" s="69" t="s">
        <v>4811</v>
      </c>
      <c r="H123" s="4" t="s">
        <v>3908</v>
      </c>
    </row>
    <row r="124" spans="4:8" x14ac:dyDescent="0.25">
      <c r="D124" s="2" t="s">
        <v>3904</v>
      </c>
      <c r="F124" s="3" t="s">
        <v>3910</v>
      </c>
      <c r="G124" s="69" t="s">
        <v>4812</v>
      </c>
      <c r="H124" s="4" t="s">
        <v>3911</v>
      </c>
    </row>
    <row r="125" spans="4:8" x14ac:dyDescent="0.25">
      <c r="D125" s="2" t="s">
        <v>2379</v>
      </c>
      <c r="F125" s="3" t="s">
        <v>3913</v>
      </c>
      <c r="G125" s="69" t="s">
        <v>4813</v>
      </c>
      <c r="H125" s="4" t="s">
        <v>3914</v>
      </c>
    </row>
    <row r="126" spans="4:8" x14ac:dyDescent="0.25">
      <c r="D126" s="2" t="s">
        <v>3909</v>
      </c>
      <c r="F126" s="3" t="s">
        <v>3916</v>
      </c>
      <c r="G126" s="69" t="s">
        <v>4814</v>
      </c>
      <c r="H126" s="4" t="s">
        <v>3917</v>
      </c>
    </row>
    <row r="127" spans="4:8" x14ac:dyDescent="0.25">
      <c r="D127" s="2" t="s">
        <v>3912</v>
      </c>
      <c r="F127" s="3" t="s">
        <v>3919</v>
      </c>
      <c r="G127" s="69" t="s">
        <v>4815</v>
      </c>
      <c r="H127" s="4" t="s">
        <v>3920</v>
      </c>
    </row>
    <row r="128" spans="4:8" x14ac:dyDescent="0.25">
      <c r="D128" s="2" t="s">
        <v>3915</v>
      </c>
      <c r="F128" s="3" t="s">
        <v>3922</v>
      </c>
      <c r="G128" s="69" t="s">
        <v>4816</v>
      </c>
      <c r="H128" s="4" t="s">
        <v>3923</v>
      </c>
    </row>
    <row r="129" spans="4:8" x14ac:dyDescent="0.25">
      <c r="D129" s="2" t="s">
        <v>3918</v>
      </c>
      <c r="F129" s="3" t="s">
        <v>3924</v>
      </c>
      <c r="G129" s="69" t="s">
        <v>4817</v>
      </c>
      <c r="H129" s="4" t="s">
        <v>3925</v>
      </c>
    </row>
    <row r="130" spans="4:8" x14ac:dyDescent="0.25">
      <c r="D130" s="2" t="s">
        <v>3921</v>
      </c>
      <c r="F130" s="3" t="s">
        <v>3927</v>
      </c>
      <c r="G130" s="69" t="s">
        <v>4817</v>
      </c>
      <c r="H130" s="4" t="s">
        <v>3928</v>
      </c>
    </row>
    <row r="131" spans="4:8" x14ac:dyDescent="0.25">
      <c r="D131" s="2" t="s">
        <v>2421</v>
      </c>
      <c r="F131" s="3" t="s">
        <v>3929</v>
      </c>
      <c r="G131" s="69" t="s">
        <v>4818</v>
      </c>
      <c r="H131" s="4" t="s">
        <v>3930</v>
      </c>
    </row>
    <row r="132" spans="4:8" x14ac:dyDescent="0.25">
      <c r="D132" s="2" t="s">
        <v>3926</v>
      </c>
      <c r="F132" s="3" t="s">
        <v>3932</v>
      </c>
      <c r="G132" s="69" t="s">
        <v>4818</v>
      </c>
      <c r="H132" s="4" t="s">
        <v>3933</v>
      </c>
    </row>
    <row r="133" spans="4:8" x14ac:dyDescent="0.25">
      <c r="D133" s="2" t="s">
        <v>2483</v>
      </c>
      <c r="F133" s="3" t="s">
        <v>3935</v>
      </c>
      <c r="G133" s="69" t="s">
        <v>4819</v>
      </c>
      <c r="H133" s="4" t="s">
        <v>5103</v>
      </c>
    </row>
    <row r="134" spans="4:8" x14ac:dyDescent="0.25">
      <c r="D134" s="2" t="s">
        <v>3931</v>
      </c>
      <c r="F134" s="3" t="s">
        <v>3937</v>
      </c>
      <c r="G134" s="69" t="s">
        <v>4820</v>
      </c>
      <c r="H134" s="4" t="s">
        <v>5105</v>
      </c>
    </row>
    <row r="135" spans="4:8" x14ac:dyDescent="0.25">
      <c r="D135" s="2" t="s">
        <v>3934</v>
      </c>
      <c r="F135" s="3" t="s">
        <v>3939</v>
      </c>
      <c r="G135" s="69" t="s">
        <v>4820</v>
      </c>
      <c r="H135" s="4" t="s">
        <v>5106</v>
      </c>
    </row>
    <row r="136" spans="4:8" x14ac:dyDescent="0.25">
      <c r="D136" s="2" t="s">
        <v>3936</v>
      </c>
      <c r="F136" s="3" t="s">
        <v>3941</v>
      </c>
      <c r="G136" s="69" t="s">
        <v>4821</v>
      </c>
      <c r="H136" s="4" t="s">
        <v>5059</v>
      </c>
    </row>
    <row r="137" spans="4:8" x14ac:dyDescent="0.25">
      <c r="D137" s="2" t="s">
        <v>3938</v>
      </c>
      <c r="F137" s="3" t="s">
        <v>3943</v>
      </c>
      <c r="G137" s="69" t="s">
        <v>4822</v>
      </c>
      <c r="H137" s="4" t="s">
        <v>5108</v>
      </c>
    </row>
    <row r="138" spans="4:8" x14ac:dyDescent="0.25">
      <c r="D138" s="2" t="s">
        <v>3940</v>
      </c>
      <c r="F138" s="3" t="s">
        <v>3945</v>
      </c>
      <c r="G138" s="69" t="s">
        <v>4823</v>
      </c>
      <c r="H138" s="4" t="s">
        <v>5107</v>
      </c>
    </row>
    <row r="139" spans="4:8" x14ac:dyDescent="0.25">
      <c r="D139" s="2" t="s">
        <v>3942</v>
      </c>
      <c r="F139" s="3" t="s">
        <v>3947</v>
      </c>
      <c r="G139" s="69" t="s">
        <v>4824</v>
      </c>
      <c r="H139" s="4" t="s">
        <v>5109</v>
      </c>
    </row>
    <row r="140" spans="4:8" x14ac:dyDescent="0.25">
      <c r="D140" s="2" t="s">
        <v>3944</v>
      </c>
      <c r="F140" s="3" t="s">
        <v>3948</v>
      </c>
      <c r="G140" s="69" t="s">
        <v>4825</v>
      </c>
      <c r="H140" s="4" t="s">
        <v>5113</v>
      </c>
    </row>
    <row r="141" spans="4:8" x14ac:dyDescent="0.25">
      <c r="D141" s="2" t="s">
        <v>3946</v>
      </c>
      <c r="F141" s="3" t="s">
        <v>3950</v>
      </c>
      <c r="G141" s="69" t="s">
        <v>4826</v>
      </c>
      <c r="H141" s="4" t="s">
        <v>5115</v>
      </c>
    </row>
    <row r="142" spans="4:8" x14ac:dyDescent="0.25">
      <c r="D142" s="2" t="s">
        <v>2502</v>
      </c>
      <c r="F142" s="3" t="s">
        <v>3952</v>
      </c>
      <c r="G142" s="69" t="s">
        <v>4827</v>
      </c>
      <c r="H142" s="4" t="s">
        <v>1411</v>
      </c>
    </row>
    <row r="143" spans="4:8" x14ac:dyDescent="0.25">
      <c r="D143" s="2" t="s">
        <v>3949</v>
      </c>
      <c r="F143" s="3" t="s">
        <v>3953</v>
      </c>
      <c r="G143" s="69" t="s">
        <v>4828</v>
      </c>
      <c r="H143" s="4" t="s">
        <v>5110</v>
      </c>
    </row>
    <row r="144" spans="4:8" x14ac:dyDescent="0.25">
      <c r="D144" s="2" t="s">
        <v>3951</v>
      </c>
      <c r="F144" s="3" t="s">
        <v>3955</v>
      </c>
      <c r="G144" s="69" t="s">
        <v>4829</v>
      </c>
      <c r="H144" s="4" t="s">
        <v>5112</v>
      </c>
    </row>
    <row r="145" spans="4:8" x14ac:dyDescent="0.25">
      <c r="D145" s="2" t="s">
        <v>2514</v>
      </c>
      <c r="F145" s="3" t="s">
        <v>3957</v>
      </c>
      <c r="G145" s="69" t="s">
        <v>4830</v>
      </c>
      <c r="H145" s="4" t="s">
        <v>5111</v>
      </c>
    </row>
    <row r="146" spans="4:8" x14ac:dyDescent="0.25">
      <c r="D146" s="2" t="s">
        <v>3954</v>
      </c>
      <c r="F146" s="3" t="s">
        <v>3959</v>
      </c>
      <c r="G146" s="69" t="s">
        <v>4830</v>
      </c>
      <c r="H146" s="4" t="s">
        <v>5118</v>
      </c>
    </row>
    <row r="147" spans="4:8" x14ac:dyDescent="0.25">
      <c r="D147" s="2" t="s">
        <v>3956</v>
      </c>
      <c r="F147" s="3" t="s">
        <v>3961</v>
      </c>
      <c r="G147" s="69" t="s">
        <v>4830</v>
      </c>
      <c r="H147" s="4" t="s">
        <v>5104</v>
      </c>
    </row>
    <row r="148" spans="4:8" x14ac:dyDescent="0.25">
      <c r="D148" s="2" t="s">
        <v>3958</v>
      </c>
      <c r="F148" s="3" t="s">
        <v>3963</v>
      </c>
      <c r="G148" s="69" t="s">
        <v>4831</v>
      </c>
      <c r="H148" s="4" t="s">
        <v>5119</v>
      </c>
    </row>
    <row r="149" spans="4:8" x14ac:dyDescent="0.25">
      <c r="D149" s="2" t="s">
        <v>3960</v>
      </c>
      <c r="F149" s="3" t="s">
        <v>3965</v>
      </c>
      <c r="G149" s="69" t="s">
        <v>4831</v>
      </c>
      <c r="H149" s="4" t="s">
        <v>5012</v>
      </c>
    </row>
    <row r="150" spans="4:8" x14ac:dyDescent="0.25">
      <c r="D150" s="2" t="s">
        <v>3962</v>
      </c>
      <c r="F150" s="3" t="s">
        <v>3967</v>
      </c>
      <c r="G150" s="69" t="s">
        <v>4832</v>
      </c>
      <c r="H150" s="4" t="s">
        <v>5120</v>
      </c>
    </row>
    <row r="151" spans="4:8" x14ac:dyDescent="0.25">
      <c r="D151" s="2" t="s">
        <v>3964</v>
      </c>
      <c r="F151" s="3" t="s">
        <v>3968</v>
      </c>
      <c r="G151" s="69" t="s">
        <v>4832</v>
      </c>
      <c r="H151" s="4" t="s">
        <v>5121</v>
      </c>
    </row>
    <row r="152" spans="4:8" x14ac:dyDescent="0.25">
      <c r="D152" s="2" t="s">
        <v>3966</v>
      </c>
      <c r="F152" s="3" t="s">
        <v>3969</v>
      </c>
      <c r="G152" s="69" t="s">
        <v>4833</v>
      </c>
      <c r="H152" s="4" t="s">
        <v>5122</v>
      </c>
    </row>
    <row r="153" spans="4:8" x14ac:dyDescent="0.25">
      <c r="D153" s="2" t="s">
        <v>2819</v>
      </c>
      <c r="F153" s="3" t="s">
        <v>3971</v>
      </c>
      <c r="G153" s="69" t="s">
        <v>4833</v>
      </c>
      <c r="H153" s="4" t="s">
        <v>5123</v>
      </c>
    </row>
    <row r="154" spans="4:8" x14ac:dyDescent="0.25">
      <c r="D154" s="2" t="s">
        <v>2909</v>
      </c>
      <c r="F154" s="3" t="s">
        <v>3973</v>
      </c>
      <c r="G154" s="69" t="s">
        <v>4833</v>
      </c>
      <c r="H154" s="4" t="s">
        <v>5124</v>
      </c>
    </row>
    <row r="155" spans="4:8" x14ac:dyDescent="0.25">
      <c r="D155" s="2" t="s">
        <v>3970</v>
      </c>
      <c r="F155" s="3" t="s">
        <v>3974</v>
      </c>
      <c r="G155" s="69" t="s">
        <v>4834</v>
      </c>
      <c r="H155" s="4" t="s">
        <v>5125</v>
      </c>
    </row>
    <row r="156" spans="4:8" x14ac:dyDescent="0.25">
      <c r="D156" s="2" t="s">
        <v>3972</v>
      </c>
      <c r="F156" s="3" t="s">
        <v>3976</v>
      </c>
      <c r="G156" s="69" t="s">
        <v>4835</v>
      </c>
      <c r="H156" s="4" t="s">
        <v>5126</v>
      </c>
    </row>
    <row r="157" spans="4:8" x14ac:dyDescent="0.25">
      <c r="D157" s="2" t="s">
        <v>2915</v>
      </c>
      <c r="F157" s="3" t="s">
        <v>3978</v>
      </c>
      <c r="G157" s="69" t="s">
        <v>4836</v>
      </c>
      <c r="H157" s="4" t="s">
        <v>5127</v>
      </c>
    </row>
    <row r="158" spans="4:8" x14ac:dyDescent="0.25">
      <c r="D158" s="2" t="s">
        <v>3975</v>
      </c>
      <c r="F158" s="3" t="s">
        <v>3980</v>
      </c>
      <c r="G158" s="69" t="s">
        <v>4837</v>
      </c>
      <c r="H158" s="4" t="s">
        <v>5117</v>
      </c>
    </row>
    <row r="159" spans="4:8" x14ac:dyDescent="0.25">
      <c r="D159" s="2" t="s">
        <v>3977</v>
      </c>
      <c r="F159" s="3" t="s">
        <v>3982</v>
      </c>
      <c r="G159" s="69" t="s">
        <v>4838</v>
      </c>
      <c r="H159" s="4" t="s">
        <v>5116</v>
      </c>
    </row>
    <row r="160" spans="4:8" x14ac:dyDescent="0.25">
      <c r="D160" s="2" t="s">
        <v>3979</v>
      </c>
      <c r="F160" s="3" t="s">
        <v>3983</v>
      </c>
      <c r="G160" s="69" t="s">
        <v>4839</v>
      </c>
      <c r="H160" s="4" t="s">
        <v>5128</v>
      </c>
    </row>
    <row r="161" spans="4:8" x14ac:dyDescent="0.25">
      <c r="D161" s="2" t="s">
        <v>3981</v>
      </c>
      <c r="F161" s="3" t="s">
        <v>3984</v>
      </c>
      <c r="G161" s="69" t="s">
        <v>4840</v>
      </c>
      <c r="H161" s="4" t="s">
        <v>5129</v>
      </c>
    </row>
    <row r="162" spans="4:8" x14ac:dyDescent="0.25">
      <c r="D162" s="2" t="s">
        <v>2927</v>
      </c>
      <c r="F162" s="3" t="s">
        <v>3985</v>
      </c>
      <c r="G162" s="69" t="s">
        <v>4841</v>
      </c>
      <c r="H162" s="4" t="s">
        <v>5130</v>
      </c>
    </row>
    <row r="163" spans="4:8" x14ac:dyDescent="0.25">
      <c r="D163" s="2" t="s">
        <v>2947</v>
      </c>
      <c r="F163" s="3" t="s">
        <v>3987</v>
      </c>
      <c r="G163" s="69" t="s">
        <v>4842</v>
      </c>
      <c r="H163" s="4" t="s">
        <v>5131</v>
      </c>
    </row>
    <row r="164" spans="4:8" x14ac:dyDescent="0.25">
      <c r="D164" s="2" t="s">
        <v>3102</v>
      </c>
      <c r="F164" s="3" t="s">
        <v>3988</v>
      </c>
      <c r="G164" s="69" t="s">
        <v>4843</v>
      </c>
      <c r="H164" s="4" t="s">
        <v>5132</v>
      </c>
    </row>
    <row r="165" spans="4:8" x14ac:dyDescent="0.25">
      <c r="D165" s="2" t="s">
        <v>3986</v>
      </c>
      <c r="F165" s="3" t="s">
        <v>3989</v>
      </c>
      <c r="G165" s="69" t="s">
        <v>4844</v>
      </c>
      <c r="H165" s="4" t="s">
        <v>5088</v>
      </c>
    </row>
    <row r="166" spans="4:8" x14ac:dyDescent="0.25">
      <c r="D166" s="2" t="s">
        <v>3106</v>
      </c>
      <c r="F166" s="3" t="s">
        <v>3991</v>
      </c>
      <c r="G166" s="69" t="s">
        <v>4845</v>
      </c>
      <c r="H166" s="4" t="s">
        <v>5133</v>
      </c>
    </row>
    <row r="167" spans="4:8" ht="13.2" x14ac:dyDescent="0.25">
      <c r="D167" s="2" t="s">
        <v>3117</v>
      </c>
      <c r="F167" s="76" t="s">
        <v>4846</v>
      </c>
      <c r="G167" s="69" t="s">
        <v>4847</v>
      </c>
      <c r="H167" s="4" t="s">
        <v>5134</v>
      </c>
    </row>
    <row r="168" spans="4:8" ht="13.2" x14ac:dyDescent="0.25">
      <c r="D168" s="2" t="s">
        <v>3990</v>
      </c>
      <c r="F168" s="76" t="s">
        <v>3993</v>
      </c>
      <c r="G168" s="69" t="s">
        <v>4848</v>
      </c>
      <c r="H168" s="4" t="s">
        <v>5135</v>
      </c>
    </row>
    <row r="169" spans="4:8" ht="13.2" x14ac:dyDescent="0.25">
      <c r="D169" s="2" t="s">
        <v>3992</v>
      </c>
      <c r="F169" s="76" t="s">
        <v>3994</v>
      </c>
      <c r="G169" s="69" t="s">
        <v>4848</v>
      </c>
      <c r="H169" s="4" t="s">
        <v>5136</v>
      </c>
    </row>
    <row r="170" spans="4:8" ht="13.2" x14ac:dyDescent="0.25">
      <c r="D170" s="2" t="s">
        <v>3125</v>
      </c>
      <c r="F170" s="76" t="s">
        <v>3996</v>
      </c>
      <c r="G170" s="69" t="s">
        <v>4848</v>
      </c>
      <c r="H170" s="4" t="s">
        <v>5114</v>
      </c>
    </row>
    <row r="171" spans="4:8" ht="13.2" x14ac:dyDescent="0.25">
      <c r="D171" s="2" t="s">
        <v>3163</v>
      </c>
      <c r="F171" s="76" t="s">
        <v>3998</v>
      </c>
      <c r="G171" s="69" t="s">
        <v>4848</v>
      </c>
      <c r="H171" s="4" t="s">
        <v>3999</v>
      </c>
    </row>
    <row r="172" spans="4:8" ht="13.2" x14ac:dyDescent="0.25">
      <c r="D172" s="2" t="s">
        <v>3995</v>
      </c>
      <c r="F172" s="76" t="s">
        <v>4000</v>
      </c>
      <c r="G172" s="69" t="s">
        <v>4849</v>
      </c>
      <c r="H172" s="4" t="s">
        <v>4001</v>
      </c>
    </row>
    <row r="173" spans="4:8" ht="13.2" x14ac:dyDescent="0.25">
      <c r="D173" s="2" t="s">
        <v>3997</v>
      </c>
      <c r="F173" s="76" t="s">
        <v>4003</v>
      </c>
      <c r="G173" s="69" t="s">
        <v>4850</v>
      </c>
      <c r="H173" s="4" t="s">
        <v>5058</v>
      </c>
    </row>
    <row r="174" spans="4:8" ht="13.2" x14ac:dyDescent="0.25">
      <c r="D174" s="2" t="s">
        <v>3170</v>
      </c>
      <c r="F174" s="76" t="s">
        <v>4005</v>
      </c>
      <c r="G174" s="69" t="s">
        <v>4851</v>
      </c>
      <c r="H174" s="4" t="s">
        <v>5060</v>
      </c>
    </row>
    <row r="175" spans="4:8" ht="13.2" x14ac:dyDescent="0.25">
      <c r="D175" s="2" t="s">
        <v>4002</v>
      </c>
      <c r="F175" s="76" t="s">
        <v>4007</v>
      </c>
      <c r="G175" s="69" t="s">
        <v>4851</v>
      </c>
      <c r="H175" s="4" t="s">
        <v>4008</v>
      </c>
    </row>
    <row r="176" spans="4:8" ht="13.2" x14ac:dyDescent="0.25">
      <c r="D176" s="2" t="s">
        <v>4004</v>
      </c>
      <c r="F176" s="76" t="s">
        <v>4010</v>
      </c>
      <c r="G176" s="69" t="s">
        <v>4852</v>
      </c>
      <c r="H176" s="4" t="s">
        <v>5061</v>
      </c>
    </row>
    <row r="177" spans="4:8" ht="13.2" x14ac:dyDescent="0.25">
      <c r="D177" s="2" t="s">
        <v>4006</v>
      </c>
      <c r="F177" s="76" t="s">
        <v>4012</v>
      </c>
      <c r="G177" s="69" t="s">
        <v>4853</v>
      </c>
      <c r="H177" s="4" t="s">
        <v>5062</v>
      </c>
    </row>
    <row r="178" spans="4:8" ht="13.2" x14ac:dyDescent="0.25">
      <c r="D178" s="2" t="s">
        <v>4009</v>
      </c>
      <c r="F178" s="76" t="s">
        <v>4014</v>
      </c>
      <c r="G178" s="69" t="s">
        <v>4852</v>
      </c>
      <c r="H178" s="4" t="s">
        <v>5063</v>
      </c>
    </row>
    <row r="179" spans="4:8" ht="13.2" x14ac:dyDescent="0.25">
      <c r="D179" s="2" t="s">
        <v>4011</v>
      </c>
      <c r="F179" s="76" t="s">
        <v>4016</v>
      </c>
      <c r="G179" s="69" t="s">
        <v>4852</v>
      </c>
      <c r="H179" s="4" t="s">
        <v>4017</v>
      </c>
    </row>
    <row r="180" spans="4:8" ht="13.2" x14ac:dyDescent="0.25">
      <c r="D180" s="2" t="s">
        <v>4013</v>
      </c>
      <c r="F180" s="76" t="s">
        <v>4019</v>
      </c>
      <c r="G180" s="69" t="s">
        <v>4854</v>
      </c>
      <c r="H180" s="4" t="s">
        <v>4020</v>
      </c>
    </row>
    <row r="181" spans="4:8" ht="13.2" x14ac:dyDescent="0.25">
      <c r="D181" s="2" t="s">
        <v>4015</v>
      </c>
      <c r="F181" s="76" t="s">
        <v>4022</v>
      </c>
      <c r="G181" s="69" t="s">
        <v>4855</v>
      </c>
      <c r="H181" s="4" t="s">
        <v>4023</v>
      </c>
    </row>
    <row r="182" spans="4:8" ht="13.2" x14ac:dyDescent="0.25">
      <c r="D182" s="2" t="s">
        <v>4018</v>
      </c>
      <c r="F182" s="76" t="s">
        <v>4025</v>
      </c>
      <c r="G182" s="69" t="s">
        <v>4856</v>
      </c>
      <c r="H182" s="4" t="s">
        <v>5048</v>
      </c>
    </row>
    <row r="183" spans="4:8" ht="13.2" x14ac:dyDescent="0.25">
      <c r="D183" s="2" t="s">
        <v>4021</v>
      </c>
      <c r="F183" s="76" t="s">
        <v>4026</v>
      </c>
      <c r="G183" s="69" t="s">
        <v>4857</v>
      </c>
      <c r="H183" s="4" t="s">
        <v>5049</v>
      </c>
    </row>
    <row r="184" spans="4:8" ht="13.2" x14ac:dyDescent="0.25">
      <c r="D184" s="2" t="s">
        <v>4024</v>
      </c>
      <c r="F184" s="76" t="s">
        <v>4028</v>
      </c>
      <c r="G184" s="69" t="s">
        <v>4858</v>
      </c>
      <c r="H184" s="4" t="s">
        <v>5050</v>
      </c>
    </row>
    <row r="185" spans="4:8" ht="13.2" x14ac:dyDescent="0.25">
      <c r="D185" s="2" t="s">
        <v>3219</v>
      </c>
      <c r="F185" s="76" t="s">
        <v>4029</v>
      </c>
      <c r="G185" s="69" t="s">
        <v>4859</v>
      </c>
      <c r="H185" s="4" t="s">
        <v>5056</v>
      </c>
    </row>
    <row r="186" spans="4:8" ht="13.2" x14ac:dyDescent="0.25">
      <c r="D186" s="2" t="s">
        <v>4027</v>
      </c>
      <c r="F186" s="76" t="s">
        <v>4030</v>
      </c>
      <c r="G186" s="69" t="s">
        <v>3590</v>
      </c>
      <c r="H186" s="4" t="s">
        <v>5057</v>
      </c>
    </row>
    <row r="187" spans="4:8" ht="13.2" x14ac:dyDescent="0.25">
      <c r="D187" s="2" t="s">
        <v>3376</v>
      </c>
      <c r="F187" s="76" t="s">
        <v>4032</v>
      </c>
      <c r="G187" s="69" t="s">
        <v>3590</v>
      </c>
      <c r="H187" s="4" t="s">
        <v>5066</v>
      </c>
    </row>
    <row r="188" spans="4:8" ht="13.2" x14ac:dyDescent="0.25">
      <c r="D188" s="2" t="s">
        <v>2850</v>
      </c>
      <c r="F188" s="76" t="s">
        <v>4033</v>
      </c>
      <c r="G188" s="69" t="s">
        <v>3590</v>
      </c>
      <c r="H188" s="4" t="s">
        <v>5067</v>
      </c>
    </row>
    <row r="189" spans="4:8" ht="13.2" x14ac:dyDescent="0.25">
      <c r="D189" s="2" t="s">
        <v>4031</v>
      </c>
      <c r="F189" s="76" t="s">
        <v>4035</v>
      </c>
      <c r="G189" s="69" t="s">
        <v>4859</v>
      </c>
      <c r="H189" s="4" t="s">
        <v>5064</v>
      </c>
    </row>
    <row r="190" spans="4:8" ht="13.2" x14ac:dyDescent="0.25">
      <c r="D190" s="2" t="s">
        <v>3230</v>
      </c>
      <c r="F190" s="76" t="s">
        <v>4037</v>
      </c>
      <c r="G190" s="69" t="s">
        <v>4859</v>
      </c>
      <c r="H190" s="4" t="s">
        <v>5051</v>
      </c>
    </row>
    <row r="191" spans="4:8" ht="13.2" x14ac:dyDescent="0.25">
      <c r="D191" s="2" t="s">
        <v>4034</v>
      </c>
      <c r="F191" s="76" t="s">
        <v>4039</v>
      </c>
      <c r="G191" s="69" t="s">
        <v>4860</v>
      </c>
      <c r="H191" s="4" t="s">
        <v>5065</v>
      </c>
    </row>
    <row r="192" spans="4:8" ht="13.2" x14ac:dyDescent="0.25">
      <c r="D192" s="2" t="s">
        <v>4036</v>
      </c>
      <c r="F192" s="76" t="s">
        <v>4040</v>
      </c>
      <c r="G192" s="69" t="s">
        <v>4860</v>
      </c>
      <c r="H192" s="4" t="s">
        <v>5068</v>
      </c>
    </row>
    <row r="193" spans="4:8" ht="13.2" x14ac:dyDescent="0.25">
      <c r="D193" s="2" t="s">
        <v>4038</v>
      </c>
      <c r="F193" s="76" t="s">
        <v>4041</v>
      </c>
      <c r="G193" s="69" t="s">
        <v>4861</v>
      </c>
      <c r="H193" s="4" t="s">
        <v>5069</v>
      </c>
    </row>
    <row r="194" spans="4:8" ht="13.2" x14ac:dyDescent="0.25">
      <c r="D194" s="2" t="s">
        <v>3346</v>
      </c>
      <c r="F194" s="76" t="s">
        <v>4042</v>
      </c>
      <c r="G194" s="69" t="s">
        <v>4862</v>
      </c>
      <c r="H194" s="4" t="s">
        <v>5013</v>
      </c>
    </row>
    <row r="195" spans="4:8" ht="13.2" x14ac:dyDescent="0.25">
      <c r="D195" s="2" t="s">
        <v>3356</v>
      </c>
      <c r="F195" s="76" t="s">
        <v>4044</v>
      </c>
      <c r="G195" s="69" t="s">
        <v>4863</v>
      </c>
      <c r="H195" s="4" t="s">
        <v>5137</v>
      </c>
    </row>
    <row r="196" spans="4:8" ht="13.2" x14ac:dyDescent="0.25">
      <c r="D196" s="2" t="s">
        <v>3387</v>
      </c>
      <c r="F196" s="76" t="s">
        <v>4045</v>
      </c>
      <c r="G196" s="69" t="s">
        <v>4864</v>
      </c>
      <c r="H196" s="4" t="s">
        <v>5138</v>
      </c>
    </row>
    <row r="197" spans="4:8" ht="13.2" x14ac:dyDescent="0.25">
      <c r="D197" s="2" t="s">
        <v>4043</v>
      </c>
      <c r="F197" s="76" t="s">
        <v>4046</v>
      </c>
      <c r="G197" s="69" t="s">
        <v>4865</v>
      </c>
      <c r="H197" s="4" t="s">
        <v>5140</v>
      </c>
    </row>
    <row r="198" spans="4:8" ht="13.2" x14ac:dyDescent="0.25">
      <c r="D198" s="9" t="s">
        <v>3400</v>
      </c>
      <c r="F198" s="76" t="s">
        <v>4047</v>
      </c>
      <c r="G198" s="69" t="s">
        <v>3569</v>
      </c>
      <c r="H198" s="4" t="s">
        <v>5141</v>
      </c>
    </row>
    <row r="199" spans="4:8" ht="13.2" x14ac:dyDescent="0.25">
      <c r="F199" s="76" t="s">
        <v>4048</v>
      </c>
      <c r="G199" s="69" t="s">
        <v>3569</v>
      </c>
      <c r="H199" s="4" t="s">
        <v>5139</v>
      </c>
    </row>
    <row r="200" spans="4:8" ht="13.2" x14ac:dyDescent="0.25">
      <c r="F200" s="76" t="s">
        <v>4049</v>
      </c>
      <c r="G200" s="69" t="s">
        <v>4866</v>
      </c>
      <c r="H200" s="4" t="s">
        <v>5142</v>
      </c>
    </row>
    <row r="201" spans="4:8" ht="13.2" x14ac:dyDescent="0.25">
      <c r="F201" s="76" t="s">
        <v>4050</v>
      </c>
      <c r="G201" s="69" t="s">
        <v>4867</v>
      </c>
      <c r="H201" s="4" t="s">
        <v>5052</v>
      </c>
    </row>
    <row r="202" spans="4:8" ht="13.2" x14ac:dyDescent="0.25">
      <c r="F202" s="76" t="s">
        <v>4051</v>
      </c>
      <c r="G202" s="69" t="s">
        <v>4868</v>
      </c>
      <c r="H202" s="4" t="s">
        <v>5053</v>
      </c>
    </row>
    <row r="203" spans="4:8" ht="13.2" x14ac:dyDescent="0.25">
      <c r="F203" s="76" t="s">
        <v>4052</v>
      </c>
      <c r="G203" s="69" t="s">
        <v>4869</v>
      </c>
      <c r="H203" s="4" t="s">
        <v>5143</v>
      </c>
    </row>
    <row r="204" spans="4:8" ht="13.2" x14ac:dyDescent="0.25">
      <c r="F204" s="76" t="s">
        <v>4053</v>
      </c>
      <c r="G204" s="69" t="s">
        <v>4870</v>
      </c>
      <c r="H204" s="4" t="s">
        <v>5054</v>
      </c>
    </row>
    <row r="205" spans="4:8" ht="13.2" x14ac:dyDescent="0.25">
      <c r="F205" s="76" t="s">
        <v>4054</v>
      </c>
      <c r="G205" s="69" t="s">
        <v>4871</v>
      </c>
      <c r="H205" s="4" t="s">
        <v>5144</v>
      </c>
    </row>
    <row r="206" spans="4:8" ht="13.2" x14ac:dyDescent="0.25">
      <c r="F206" s="76" t="s">
        <v>4055</v>
      </c>
      <c r="G206" s="69" t="s">
        <v>4872</v>
      </c>
      <c r="H206" s="4" t="s">
        <v>5145</v>
      </c>
    </row>
    <row r="207" spans="4:8" ht="13.2" x14ac:dyDescent="0.25">
      <c r="F207" s="76" t="s">
        <v>4056</v>
      </c>
      <c r="G207" s="69" t="s">
        <v>4873</v>
      </c>
      <c r="H207" s="4" t="s">
        <v>5055</v>
      </c>
    </row>
    <row r="208" spans="4:8" ht="13.2" x14ac:dyDescent="0.25">
      <c r="F208" s="76" t="s">
        <v>4625</v>
      </c>
      <c r="G208" s="69" t="s">
        <v>4626</v>
      </c>
      <c r="H208" s="4" t="s">
        <v>4627</v>
      </c>
    </row>
    <row r="209" spans="6:8" ht="13.2" x14ac:dyDescent="0.25">
      <c r="F209" s="76" t="s">
        <v>4629</v>
      </c>
      <c r="G209" s="69" t="s">
        <v>4630</v>
      </c>
      <c r="H209" s="4" t="s">
        <v>4628</v>
      </c>
    </row>
    <row r="210" spans="6:8" ht="13.2" x14ac:dyDescent="0.25">
      <c r="F210" s="76" t="s">
        <v>4635</v>
      </c>
      <c r="G210" s="69" t="s">
        <v>4638</v>
      </c>
      <c r="H210" s="4" t="s">
        <v>4637</v>
      </c>
    </row>
    <row r="211" spans="6:8" ht="13.2" x14ac:dyDescent="0.25">
      <c r="F211" s="76" t="s">
        <v>4643</v>
      </c>
      <c r="G211" s="69" t="s">
        <v>4644</v>
      </c>
      <c r="H211" s="4" t="s">
        <v>4642</v>
      </c>
    </row>
    <row r="212" spans="6:8" ht="13.2" x14ac:dyDescent="0.25">
      <c r="F212" s="76" t="s">
        <v>3282</v>
      </c>
      <c r="G212" s="69" t="s">
        <v>4609</v>
      </c>
      <c r="H212" s="4" t="s">
        <v>4646</v>
      </c>
    </row>
    <row r="213" spans="6:8" ht="13.2" x14ac:dyDescent="0.25">
      <c r="F213" s="76" t="s">
        <v>4689</v>
      </c>
      <c r="G213" s="69" t="s">
        <v>4874</v>
      </c>
      <c r="H213" s="4" t="s">
        <v>4688</v>
      </c>
    </row>
    <row r="214" spans="6:8" ht="13.2" x14ac:dyDescent="0.25">
      <c r="F214" s="76" t="s">
        <v>4705</v>
      </c>
      <c r="G214" s="69" t="s">
        <v>3468</v>
      </c>
      <c r="H214" s="4" t="s">
        <v>4706</v>
      </c>
    </row>
    <row r="215" spans="6:8" ht="13.2" x14ac:dyDescent="0.25">
      <c r="F215" s="76" t="s">
        <v>4877</v>
      </c>
      <c r="G215" s="69" t="s">
        <v>3468</v>
      </c>
      <c r="H215" s="4" t="s">
        <v>5070</v>
      </c>
    </row>
    <row r="216" spans="6:8" ht="13.2" x14ac:dyDescent="0.25">
      <c r="F216" s="76" t="s">
        <v>4878</v>
      </c>
      <c r="G216" s="69" t="s">
        <v>4959</v>
      </c>
      <c r="H216" s="4" t="s">
        <v>5071</v>
      </c>
    </row>
    <row r="217" spans="6:8" ht="13.2" x14ac:dyDescent="0.25">
      <c r="F217" s="76" t="s">
        <v>4879</v>
      </c>
      <c r="G217" s="69" t="s">
        <v>4959</v>
      </c>
      <c r="H217" s="4" t="s">
        <v>5073</v>
      </c>
    </row>
    <row r="218" spans="6:8" ht="13.2" x14ac:dyDescent="0.25">
      <c r="F218" s="76" t="s">
        <v>4883</v>
      </c>
      <c r="G218" s="69" t="s">
        <v>4960</v>
      </c>
      <c r="H218" s="4" t="s">
        <v>5078</v>
      </c>
    </row>
    <row r="219" spans="6:8" ht="13.2" x14ac:dyDescent="0.25">
      <c r="F219" s="76" t="s">
        <v>4884</v>
      </c>
      <c r="G219" s="69" t="s">
        <v>4959</v>
      </c>
      <c r="H219" s="4" t="s">
        <v>5074</v>
      </c>
    </row>
    <row r="220" spans="6:8" ht="13.2" x14ac:dyDescent="0.25">
      <c r="F220" s="76" t="s">
        <v>4885</v>
      </c>
      <c r="G220" s="69" t="s">
        <v>4961</v>
      </c>
      <c r="H220" s="4" t="s">
        <v>5079</v>
      </c>
    </row>
    <row r="221" spans="6:8" ht="13.2" x14ac:dyDescent="0.25">
      <c r="F221" s="76" t="s">
        <v>4886</v>
      </c>
      <c r="G221" s="69" t="s">
        <v>4962</v>
      </c>
      <c r="H221" s="4" t="s">
        <v>5080</v>
      </c>
    </row>
    <row r="222" spans="6:8" ht="13.2" x14ac:dyDescent="0.25">
      <c r="F222" s="76" t="s">
        <v>4887</v>
      </c>
      <c r="G222" s="69" t="s">
        <v>4963</v>
      </c>
      <c r="H222" s="4" t="s">
        <v>3875</v>
      </c>
    </row>
    <row r="223" spans="6:8" ht="13.2" x14ac:dyDescent="0.25">
      <c r="F223" s="76" t="s">
        <v>4888</v>
      </c>
      <c r="G223" s="69" t="s">
        <v>4964</v>
      </c>
      <c r="H223" s="4" t="s">
        <v>5081</v>
      </c>
    </row>
    <row r="224" spans="6:8" ht="13.2" x14ac:dyDescent="0.25">
      <c r="F224" s="76" t="s">
        <v>4889</v>
      </c>
      <c r="G224" s="69" t="s">
        <v>4965</v>
      </c>
      <c r="H224" s="4" t="s">
        <v>5082</v>
      </c>
    </row>
    <row r="225" spans="6:8" ht="13.2" x14ac:dyDescent="0.25">
      <c r="F225" s="76" t="s">
        <v>4890</v>
      </c>
      <c r="G225" s="69" t="s">
        <v>4966</v>
      </c>
      <c r="H225" s="4" t="s">
        <v>5083</v>
      </c>
    </row>
    <row r="226" spans="6:8" ht="13.2" x14ac:dyDescent="0.25">
      <c r="F226" s="76" t="s">
        <v>4891</v>
      </c>
      <c r="G226" s="69" t="s">
        <v>4967</v>
      </c>
      <c r="H226" s="4" t="s">
        <v>5072</v>
      </c>
    </row>
    <row r="227" spans="6:8" ht="13.2" x14ac:dyDescent="0.25">
      <c r="F227" s="76" t="s">
        <v>4892</v>
      </c>
      <c r="G227" s="69" t="s">
        <v>4967</v>
      </c>
      <c r="H227" s="4" t="s">
        <v>5084</v>
      </c>
    </row>
    <row r="228" spans="6:8" ht="13.2" x14ac:dyDescent="0.25">
      <c r="F228" s="76" t="s">
        <v>4893</v>
      </c>
      <c r="G228" s="69" t="s">
        <v>4968</v>
      </c>
      <c r="H228" s="4" t="s">
        <v>5085</v>
      </c>
    </row>
    <row r="229" spans="6:8" ht="13.2" x14ac:dyDescent="0.25">
      <c r="F229" s="76" t="s">
        <v>5087</v>
      </c>
      <c r="G229" s="69" t="s">
        <v>4969</v>
      </c>
      <c r="H229" s="4" t="s">
        <v>5086</v>
      </c>
    </row>
    <row r="230" spans="6:8" ht="13.2" x14ac:dyDescent="0.25">
      <c r="F230" s="76" t="s">
        <v>4894</v>
      </c>
      <c r="G230" s="69" t="s">
        <v>4970</v>
      </c>
      <c r="H230" s="4" t="s">
        <v>5075</v>
      </c>
    </row>
    <row r="231" spans="6:8" ht="13.2" x14ac:dyDescent="0.25">
      <c r="F231" s="76" t="s">
        <v>4895</v>
      </c>
      <c r="G231" s="69" t="s">
        <v>4971</v>
      </c>
      <c r="H231" s="4" t="s">
        <v>5089</v>
      </c>
    </row>
    <row r="232" spans="6:8" ht="13.2" x14ac:dyDescent="0.25">
      <c r="F232" s="76" t="s">
        <v>4896</v>
      </c>
      <c r="G232" s="69" t="s">
        <v>4972</v>
      </c>
      <c r="H232" s="4" t="s">
        <v>5090</v>
      </c>
    </row>
    <row r="233" spans="6:8" ht="13.2" x14ac:dyDescent="0.25">
      <c r="F233" s="76" t="s">
        <v>4994</v>
      </c>
      <c r="G233" s="69" t="s">
        <v>4972</v>
      </c>
      <c r="H233" s="4" t="s">
        <v>5091</v>
      </c>
    </row>
    <row r="234" spans="6:8" ht="13.2" x14ac:dyDescent="0.25">
      <c r="F234" s="76" t="s">
        <v>4897</v>
      </c>
      <c r="G234" s="69" t="s">
        <v>4972</v>
      </c>
      <c r="H234" s="4" t="s">
        <v>5092</v>
      </c>
    </row>
    <row r="235" spans="6:8" ht="13.2" x14ac:dyDescent="0.25">
      <c r="F235" s="76" t="s">
        <v>4898</v>
      </c>
      <c r="G235" s="69" t="s">
        <v>4973</v>
      </c>
      <c r="H235" s="4" t="s">
        <v>5076</v>
      </c>
    </row>
    <row r="236" spans="6:8" ht="13.2" x14ac:dyDescent="0.25">
      <c r="F236" s="76" t="s">
        <v>4899</v>
      </c>
      <c r="G236" s="69" t="s">
        <v>4974</v>
      </c>
      <c r="H236" s="4" t="s">
        <v>5077</v>
      </c>
    </row>
    <row r="237" spans="6:8" ht="13.2" x14ac:dyDescent="0.25">
      <c r="F237" s="76" t="s">
        <v>4900</v>
      </c>
      <c r="G237" s="69" t="s">
        <v>4976</v>
      </c>
      <c r="H237" s="4" t="s">
        <v>5096</v>
      </c>
    </row>
    <row r="238" spans="6:8" ht="13.2" x14ac:dyDescent="0.25">
      <c r="F238" s="76" t="s">
        <v>4901</v>
      </c>
      <c r="G238" s="69" t="s">
        <v>4975</v>
      </c>
      <c r="H238" s="4" t="s">
        <v>5097</v>
      </c>
    </row>
    <row r="239" spans="6:8" ht="13.2" x14ac:dyDescent="0.25">
      <c r="F239" s="76" t="s">
        <v>4902</v>
      </c>
      <c r="G239" s="69" t="s">
        <v>4977</v>
      </c>
      <c r="H239" s="4" t="s">
        <v>5093</v>
      </c>
    </row>
    <row r="240" spans="6:8" ht="13.2" x14ac:dyDescent="0.25">
      <c r="F240" s="76" t="s">
        <v>4903</v>
      </c>
      <c r="G240" s="69" t="s">
        <v>4978</v>
      </c>
      <c r="H240" s="4" t="s">
        <v>5098</v>
      </c>
    </row>
    <row r="241" spans="6:8" ht="13.2" x14ac:dyDescent="0.25">
      <c r="F241" s="76" t="s">
        <v>4904</v>
      </c>
      <c r="G241" s="69" t="s">
        <v>4979</v>
      </c>
      <c r="H241" s="4" t="s">
        <v>5099</v>
      </c>
    </row>
    <row r="242" spans="6:8" ht="13.2" x14ac:dyDescent="0.25">
      <c r="F242" s="76" t="s">
        <v>4905</v>
      </c>
      <c r="G242" s="69" t="s">
        <v>4980</v>
      </c>
      <c r="H242" s="4" t="s">
        <v>5100</v>
      </c>
    </row>
    <row r="243" spans="6:8" ht="13.2" x14ac:dyDescent="0.25">
      <c r="F243" s="76" t="s">
        <v>4993</v>
      </c>
      <c r="G243" s="69" t="s">
        <v>4980</v>
      </c>
      <c r="H243" s="4" t="s">
        <v>5094</v>
      </c>
    </row>
    <row r="244" spans="6:8" x14ac:dyDescent="0.25">
      <c r="F244" s="3" t="s">
        <v>4982</v>
      </c>
      <c r="G244" s="69" t="s">
        <v>4981</v>
      </c>
      <c r="H244" s="4" t="s">
        <v>5101</v>
      </c>
    </row>
    <row r="245" spans="6:8" ht="13.2" x14ac:dyDescent="0.25">
      <c r="F245" s="76" t="s">
        <v>4906</v>
      </c>
      <c r="G245" s="69" t="s">
        <v>4983</v>
      </c>
      <c r="H245" s="4" t="s">
        <v>5102</v>
      </c>
    </row>
    <row r="246" spans="6:8" ht="13.2" x14ac:dyDescent="0.25">
      <c r="F246" s="76" t="s">
        <v>4907</v>
      </c>
      <c r="G246" s="69" t="s">
        <v>4980</v>
      </c>
      <c r="H246" s="4" t="s">
        <v>5095</v>
      </c>
    </row>
    <row r="247" spans="6:8" ht="13.2" x14ac:dyDescent="0.25">
      <c r="F247" s="76" t="s">
        <v>4908</v>
      </c>
      <c r="G247" s="69" t="s">
        <v>4984</v>
      </c>
      <c r="H247" s="4" t="s">
        <v>4875</v>
      </c>
    </row>
    <row r="248" spans="6:8" ht="13.2" x14ac:dyDescent="0.25">
      <c r="F248" s="76" t="s">
        <v>4909</v>
      </c>
      <c r="G248" s="69" t="s">
        <v>4985</v>
      </c>
      <c r="H248" s="4" t="s">
        <v>5027</v>
      </c>
    </row>
    <row r="249" spans="6:8" ht="13.2" x14ac:dyDescent="0.25">
      <c r="F249" s="76" t="s">
        <v>4910</v>
      </c>
      <c r="G249" s="69" t="s">
        <v>4985</v>
      </c>
      <c r="H249" s="4" t="s">
        <v>5030</v>
      </c>
    </row>
    <row r="250" spans="6:8" ht="13.2" x14ac:dyDescent="0.25">
      <c r="F250" s="76" t="s">
        <v>4911</v>
      </c>
      <c r="G250" s="69" t="s">
        <v>4985</v>
      </c>
      <c r="H250" s="4" t="s">
        <v>5031</v>
      </c>
    </row>
    <row r="251" spans="6:8" ht="13.2" x14ac:dyDescent="0.25">
      <c r="F251" s="76" t="s">
        <v>4912</v>
      </c>
      <c r="G251" s="69" t="s">
        <v>4986</v>
      </c>
      <c r="H251" s="4" t="s">
        <v>5032</v>
      </c>
    </row>
    <row r="252" spans="6:8" ht="13.2" x14ac:dyDescent="0.25">
      <c r="F252" s="76" t="s">
        <v>4913</v>
      </c>
      <c r="G252" s="69" t="s">
        <v>4987</v>
      </c>
      <c r="H252" s="4" t="s">
        <v>5033</v>
      </c>
    </row>
    <row r="253" spans="6:8" ht="13.2" x14ac:dyDescent="0.25">
      <c r="F253" s="76" t="s">
        <v>4914</v>
      </c>
      <c r="G253" s="69" t="s">
        <v>4988</v>
      </c>
      <c r="H253" s="4" t="s">
        <v>5034</v>
      </c>
    </row>
    <row r="254" spans="6:8" ht="13.2" x14ac:dyDescent="0.25">
      <c r="F254" s="76" t="s">
        <v>4915</v>
      </c>
      <c r="G254" s="69" t="s">
        <v>4989</v>
      </c>
      <c r="H254" s="4" t="s">
        <v>5035</v>
      </c>
    </row>
    <row r="255" spans="6:8" ht="13.2" x14ac:dyDescent="0.25">
      <c r="F255" s="76" t="s">
        <v>4992</v>
      </c>
      <c r="G255" s="69" t="s">
        <v>4990</v>
      </c>
      <c r="H255" s="4" t="s">
        <v>5036</v>
      </c>
    </row>
    <row r="256" spans="6:8" ht="13.2" x14ac:dyDescent="0.25">
      <c r="F256" s="76" t="s">
        <v>4916</v>
      </c>
      <c r="G256" s="69" t="s">
        <v>4991</v>
      </c>
      <c r="H256" s="4" t="s">
        <v>5037</v>
      </c>
    </row>
    <row r="257" spans="6:8" ht="13.2" x14ac:dyDescent="0.25">
      <c r="F257" s="76" t="s">
        <v>4917</v>
      </c>
      <c r="G257" s="69" t="s">
        <v>4989</v>
      </c>
      <c r="H257" s="4" t="s">
        <v>5038</v>
      </c>
    </row>
    <row r="258" spans="6:8" ht="13.2" x14ac:dyDescent="0.25">
      <c r="F258" s="76" t="s">
        <v>4918</v>
      </c>
      <c r="G258" s="69" t="s">
        <v>4989</v>
      </c>
      <c r="H258" s="4" t="s">
        <v>5039</v>
      </c>
    </row>
    <row r="259" spans="6:8" ht="13.2" x14ac:dyDescent="0.25">
      <c r="F259" s="76" t="s">
        <v>4919</v>
      </c>
      <c r="G259" s="69" t="s">
        <v>4997</v>
      </c>
      <c r="H259" s="4" t="s">
        <v>5040</v>
      </c>
    </row>
    <row r="260" spans="6:8" ht="13.2" x14ac:dyDescent="0.25">
      <c r="F260" s="76" t="s">
        <v>4995</v>
      </c>
      <c r="G260" s="69" t="s">
        <v>4998</v>
      </c>
      <c r="H260" s="4" t="s">
        <v>5041</v>
      </c>
    </row>
    <row r="261" spans="6:8" ht="13.2" x14ac:dyDescent="0.25">
      <c r="F261" s="76" t="s">
        <v>4920</v>
      </c>
      <c r="G261" s="69" t="s">
        <v>4999</v>
      </c>
      <c r="H261" s="4" t="s">
        <v>5042</v>
      </c>
    </row>
    <row r="262" spans="6:8" ht="13.2" x14ac:dyDescent="0.25">
      <c r="F262" s="76" t="s">
        <v>4921</v>
      </c>
      <c r="G262" s="69" t="s">
        <v>5000</v>
      </c>
      <c r="H262" s="4" t="s">
        <v>5043</v>
      </c>
    </row>
    <row r="263" spans="6:8" ht="13.2" x14ac:dyDescent="0.25">
      <c r="F263" s="76" t="s">
        <v>4996</v>
      </c>
      <c r="G263" s="69" t="s">
        <v>5001</v>
      </c>
      <c r="H263" s="4" t="s">
        <v>5044</v>
      </c>
    </row>
    <row r="264" spans="6:8" ht="13.2" x14ac:dyDescent="0.25">
      <c r="F264" s="76" t="s">
        <v>4922</v>
      </c>
      <c r="G264" s="69" t="s">
        <v>5002</v>
      </c>
      <c r="H264" s="4" t="s">
        <v>5028</v>
      </c>
    </row>
    <row r="265" spans="6:8" ht="13.2" x14ac:dyDescent="0.25">
      <c r="F265" s="76" t="s">
        <v>4923</v>
      </c>
      <c r="G265" s="69" t="s">
        <v>5003</v>
      </c>
      <c r="H265" s="4" t="s">
        <v>5045</v>
      </c>
    </row>
    <row r="266" spans="6:8" x14ac:dyDescent="0.25">
      <c r="F266" s="3" t="s">
        <v>4939</v>
      </c>
      <c r="G266" s="69" t="s">
        <v>4940</v>
      </c>
      <c r="H266" s="4" t="s">
        <v>5046</v>
      </c>
    </row>
    <row r="267" spans="6:8" ht="13.2" x14ac:dyDescent="0.25">
      <c r="F267" s="76" t="s">
        <v>4924</v>
      </c>
      <c r="G267" s="69" t="s">
        <v>4941</v>
      </c>
      <c r="H267" s="4" t="s">
        <v>5029</v>
      </c>
    </row>
    <row r="268" spans="6:8" ht="13.2" x14ac:dyDescent="0.25">
      <c r="F268" s="76" t="s">
        <v>4925</v>
      </c>
      <c r="G268" s="69" t="s">
        <v>4942</v>
      </c>
      <c r="H268" s="4" t="s">
        <v>5047</v>
      </c>
    </row>
    <row r="269" spans="6:8" ht="13.2" x14ac:dyDescent="0.25">
      <c r="F269" s="76" t="s">
        <v>4926</v>
      </c>
      <c r="G269" s="69" t="s">
        <v>4943</v>
      </c>
      <c r="H269" s="4" t="s">
        <v>4876</v>
      </c>
    </row>
    <row r="270" spans="6:8" ht="13.2" x14ac:dyDescent="0.25">
      <c r="F270" s="76" t="s">
        <v>4927</v>
      </c>
      <c r="G270" s="69" t="s">
        <v>4944</v>
      </c>
      <c r="H270" s="4" t="s">
        <v>5004</v>
      </c>
    </row>
    <row r="271" spans="6:8" ht="13.2" x14ac:dyDescent="0.25">
      <c r="F271" s="76" t="s">
        <v>4928</v>
      </c>
      <c r="G271" s="69" t="s">
        <v>4945</v>
      </c>
      <c r="H271" s="4" t="s">
        <v>5009</v>
      </c>
    </row>
    <row r="272" spans="6:8" ht="13.2" x14ac:dyDescent="0.25">
      <c r="F272" s="76" t="s">
        <v>5022</v>
      </c>
      <c r="G272" s="69" t="s">
        <v>4946</v>
      </c>
      <c r="H272" s="4" t="s">
        <v>5005</v>
      </c>
    </row>
    <row r="273" spans="6:8" ht="13.2" x14ac:dyDescent="0.25">
      <c r="F273" s="76" t="s">
        <v>4929</v>
      </c>
      <c r="G273" s="69" t="s">
        <v>4947</v>
      </c>
      <c r="H273" s="4" t="s">
        <v>5010</v>
      </c>
    </row>
    <row r="274" spans="6:8" ht="13.2" x14ac:dyDescent="0.25">
      <c r="F274" s="76" t="s">
        <v>4930</v>
      </c>
      <c r="G274" s="69" t="s">
        <v>4948</v>
      </c>
      <c r="H274" s="4" t="s">
        <v>5011</v>
      </c>
    </row>
    <row r="275" spans="6:8" ht="13.2" x14ac:dyDescent="0.25">
      <c r="F275" s="76" t="s">
        <v>4931</v>
      </c>
      <c r="G275" s="69" t="s">
        <v>4949</v>
      </c>
      <c r="H275" s="4" t="s">
        <v>5006</v>
      </c>
    </row>
    <row r="276" spans="6:8" ht="13.2" x14ac:dyDescent="0.25">
      <c r="F276" s="76" t="s">
        <v>4932</v>
      </c>
      <c r="G276" s="69" t="s">
        <v>4950</v>
      </c>
      <c r="H276" s="4" t="s">
        <v>5014</v>
      </c>
    </row>
    <row r="277" spans="6:8" ht="13.2" x14ac:dyDescent="0.25">
      <c r="F277" s="76" t="s">
        <v>4933</v>
      </c>
      <c r="G277" s="69" t="s">
        <v>4950</v>
      </c>
      <c r="H277" s="4" t="s">
        <v>5007</v>
      </c>
    </row>
    <row r="278" spans="6:8" ht="13.2" x14ac:dyDescent="0.25">
      <c r="F278" s="76" t="s">
        <v>4934</v>
      </c>
      <c r="G278" s="69" t="s">
        <v>4951</v>
      </c>
      <c r="H278" s="4" t="s">
        <v>5008</v>
      </c>
    </row>
    <row r="279" spans="6:8" ht="13.2" x14ac:dyDescent="0.25">
      <c r="F279" s="76" t="s">
        <v>4935</v>
      </c>
      <c r="G279" s="69" t="s">
        <v>4951</v>
      </c>
      <c r="H279" s="4" t="s">
        <v>5015</v>
      </c>
    </row>
    <row r="280" spans="6:8" ht="13.2" x14ac:dyDescent="0.25">
      <c r="F280" s="76" t="s">
        <v>4936</v>
      </c>
      <c r="G280" s="69" t="s">
        <v>4952</v>
      </c>
      <c r="H280" s="4" t="s">
        <v>5016</v>
      </c>
    </row>
    <row r="281" spans="6:8" ht="13.2" x14ac:dyDescent="0.25">
      <c r="F281" s="76" t="s">
        <v>4937</v>
      </c>
      <c r="G281" s="69" t="s">
        <v>4953</v>
      </c>
      <c r="H281" s="4" t="s">
        <v>5017</v>
      </c>
    </row>
    <row r="282" spans="6:8" ht="13.2" x14ac:dyDescent="0.25">
      <c r="F282" s="76" t="s">
        <v>4938</v>
      </c>
      <c r="G282" s="69" t="s">
        <v>4954</v>
      </c>
      <c r="H282" s="4" t="s">
        <v>5018</v>
      </c>
    </row>
    <row r="283" spans="6:8" ht="13.2" x14ac:dyDescent="0.25">
      <c r="F283" s="76" t="s">
        <v>4882</v>
      </c>
      <c r="G283" s="69" t="s">
        <v>4955</v>
      </c>
      <c r="H283" s="4" t="s">
        <v>5019</v>
      </c>
    </row>
    <row r="284" spans="6:8" ht="13.2" x14ac:dyDescent="0.25">
      <c r="F284" s="76" t="s">
        <v>5020</v>
      </c>
      <c r="G284" s="69" t="s">
        <v>4956</v>
      </c>
      <c r="H284" s="4" t="s">
        <v>5023</v>
      </c>
    </row>
    <row r="285" spans="6:8" ht="13.2" x14ac:dyDescent="0.25">
      <c r="F285" s="76" t="s">
        <v>4881</v>
      </c>
      <c r="G285" s="69" t="s">
        <v>3607</v>
      </c>
      <c r="H285" s="4" t="s">
        <v>5024</v>
      </c>
    </row>
    <row r="286" spans="6:8" ht="13.2" x14ac:dyDescent="0.25">
      <c r="F286" s="76" t="s">
        <v>5261</v>
      </c>
      <c r="G286" s="69" t="s">
        <v>5262</v>
      </c>
      <c r="H286" s="4" t="s">
        <v>5263</v>
      </c>
    </row>
    <row r="287" spans="6:8" ht="13.2" x14ac:dyDescent="0.25">
      <c r="F287" s="76" t="s">
        <v>4880</v>
      </c>
      <c r="G287" s="69" t="s">
        <v>4957</v>
      </c>
      <c r="H287" s="4" t="s">
        <v>5025</v>
      </c>
    </row>
    <row r="288" spans="6:8" ht="13.2" x14ac:dyDescent="0.25">
      <c r="F288" s="77" t="s">
        <v>5021</v>
      </c>
      <c r="G288" s="78" t="s">
        <v>4958</v>
      </c>
      <c r="H288" s="11" t="s">
        <v>5026</v>
      </c>
    </row>
    <row r="289" spans="6:8" x14ac:dyDescent="0.25">
      <c r="F289" s="136" t="s">
        <v>5146</v>
      </c>
      <c r="G289" s="136"/>
      <c r="H289" s="136"/>
    </row>
    <row r="290" spans="6:8" x14ac:dyDescent="0.25">
      <c r="F290" s="137"/>
      <c r="G290" s="137"/>
      <c r="H290" s="137"/>
    </row>
    <row r="291" spans="6:8" x14ac:dyDescent="0.25">
      <c r="F291" s="137"/>
      <c r="G291" s="137"/>
      <c r="H291" s="137"/>
    </row>
    <row r="292" spans="6:8" x14ac:dyDescent="0.25">
      <c r="F292" s="137"/>
      <c r="G292" s="137"/>
      <c r="H292" s="137"/>
    </row>
  </sheetData>
  <sortState xmlns:xlrd2="http://schemas.microsoft.com/office/spreadsheetml/2017/richdata2" ref="F4:H31">
    <sortCondition ref="F4:F31"/>
  </sortState>
  <mergeCells count="4">
    <mergeCell ref="A1:AE1"/>
    <mergeCell ref="A3:B3"/>
    <mergeCell ref="A8:B8"/>
    <mergeCell ref="F289:H29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E0AE2-504A-4E05-9683-F093B5630E4F}">
  <dimension ref="A1:AO566"/>
  <sheetViews>
    <sheetView zoomScale="55" zoomScaleNormal="55" workbookViewId="0">
      <pane xSplit="3" ySplit="1" topLeftCell="D139" activePane="bottomRight" state="frozen"/>
      <selection pane="topRight" activeCell="D1" sqref="D1"/>
      <selection pane="bottomLeft" activeCell="A2" sqref="A2"/>
      <selection pane="bottomRight" activeCell="F164" sqref="F164"/>
    </sheetView>
  </sheetViews>
  <sheetFormatPr defaultColWidth="9.109375" defaultRowHeight="13.2" x14ac:dyDescent="0.3"/>
  <cols>
    <col min="1" max="1" width="34.5546875" style="30" customWidth="1"/>
    <col min="2" max="2" width="19.109375" style="30" bestFit="1" customWidth="1"/>
    <col min="3" max="3" width="16" style="30" bestFit="1" customWidth="1"/>
    <col min="4" max="4" width="40" style="31" customWidth="1"/>
    <col min="5" max="10" width="34.5546875" style="31" customWidth="1"/>
    <col min="11" max="11" width="31.109375" style="31" bestFit="1" customWidth="1"/>
    <col min="12" max="12" width="15.77734375" style="31" bestFit="1" customWidth="1"/>
    <col min="13" max="13" width="17.33203125" style="31" bestFit="1" customWidth="1"/>
    <col min="14" max="14" width="16.77734375" style="31" customWidth="1"/>
    <col min="15" max="15" width="49.109375" style="27" bestFit="1" customWidth="1"/>
    <col min="16" max="16" width="14.6640625" style="27" customWidth="1"/>
    <col min="17" max="17" width="48.109375" style="27" customWidth="1"/>
    <col min="18" max="23" width="9.109375" style="27"/>
    <col min="24" max="24" width="33.44140625" style="27" bestFit="1" customWidth="1"/>
    <col min="25" max="25" width="12.5546875" style="27" customWidth="1"/>
    <col min="26" max="26" width="16.88671875" style="27" bestFit="1" customWidth="1"/>
    <col min="27" max="27" width="12.5546875" style="27" customWidth="1"/>
    <col min="28" max="28" width="9.109375" style="27"/>
    <col min="29" max="29" width="15.5546875" style="27" customWidth="1"/>
    <col min="30" max="30" width="20" style="27" bestFit="1" customWidth="1"/>
    <col min="31" max="31" width="63.88671875" style="29" customWidth="1"/>
    <col min="32" max="32" width="85" style="29" customWidth="1"/>
    <col min="33" max="33" width="45.6640625" style="29" customWidth="1"/>
    <col min="34" max="34" width="22.6640625" style="29" customWidth="1"/>
    <col min="35" max="35" width="28.6640625" style="29" customWidth="1"/>
    <col min="36" max="36" width="21.33203125" style="29" bestFit="1" customWidth="1"/>
    <col min="37" max="37" width="27.6640625" style="29" bestFit="1" customWidth="1"/>
    <col min="38" max="16384" width="9.109375" style="29"/>
  </cols>
  <sheetData>
    <row r="1" spans="1:41" s="45" customFormat="1" ht="43.8" customHeight="1" x14ac:dyDescent="0.3">
      <c r="A1" s="81" t="s">
        <v>5</v>
      </c>
      <c r="B1" s="81" t="s">
        <v>22</v>
      </c>
      <c r="C1" s="81" t="s">
        <v>6</v>
      </c>
      <c r="D1" s="81" t="s">
        <v>7</v>
      </c>
      <c r="E1" s="81" t="s">
        <v>8</v>
      </c>
      <c r="F1" s="80" t="s">
        <v>9</v>
      </c>
      <c r="G1" s="80" t="s">
        <v>10</v>
      </c>
      <c r="H1" s="80" t="s">
        <v>11</v>
      </c>
      <c r="I1" s="80" t="s">
        <v>12</v>
      </c>
      <c r="J1" s="80" t="s">
        <v>13</v>
      </c>
      <c r="K1" s="80" t="s">
        <v>14</v>
      </c>
      <c r="L1" s="80" t="s">
        <v>20</v>
      </c>
      <c r="M1" s="80" t="s">
        <v>21</v>
      </c>
      <c r="N1" s="80" t="s">
        <v>5464</v>
      </c>
      <c r="O1" s="80" t="s">
        <v>16</v>
      </c>
      <c r="P1" s="80" t="s">
        <v>17</v>
      </c>
      <c r="Q1" s="80" t="s">
        <v>18</v>
      </c>
      <c r="R1" s="44" t="s">
        <v>3434</v>
      </c>
      <c r="S1" s="44" t="s">
        <v>23</v>
      </c>
      <c r="T1" s="44" t="s">
        <v>24</v>
      </c>
      <c r="U1" s="44" t="s">
        <v>25</v>
      </c>
      <c r="V1" s="44" t="s">
        <v>26</v>
      </c>
      <c r="W1" s="44" t="s">
        <v>27</v>
      </c>
      <c r="X1" s="44" t="s">
        <v>28</v>
      </c>
      <c r="Y1" s="44" t="s">
        <v>22</v>
      </c>
      <c r="Z1" s="44" t="s">
        <v>29</v>
      </c>
      <c r="AA1" s="44" t="s">
        <v>30</v>
      </c>
      <c r="AB1" s="44" t="s">
        <v>31</v>
      </c>
      <c r="AC1" s="44" t="s">
        <v>32</v>
      </c>
      <c r="AD1" s="44" t="s">
        <v>33</v>
      </c>
      <c r="AE1" s="44" t="s">
        <v>34</v>
      </c>
      <c r="AF1" s="44" t="s">
        <v>4057</v>
      </c>
      <c r="AG1" s="44" t="s">
        <v>4058</v>
      </c>
      <c r="AH1" s="44" t="s">
        <v>4059</v>
      </c>
      <c r="AI1" s="44" t="s">
        <v>4060</v>
      </c>
      <c r="AJ1" s="44" t="s">
        <v>4061</v>
      </c>
      <c r="AK1" s="44" t="s">
        <v>4062</v>
      </c>
    </row>
    <row r="2" spans="1:41" x14ac:dyDescent="0.3">
      <c r="A2" s="21" t="s">
        <v>35</v>
      </c>
      <c r="B2" s="21" t="s">
        <v>4603</v>
      </c>
      <c r="C2" s="21" t="s">
        <v>36</v>
      </c>
      <c r="D2" s="82" t="s">
        <v>37</v>
      </c>
      <c r="E2" s="82" t="s">
        <v>4063</v>
      </c>
      <c r="F2" s="27" t="s">
        <v>38</v>
      </c>
      <c r="G2" s="31">
        <v>21.26</v>
      </c>
      <c r="H2" s="27">
        <v>2.2799999999999998</v>
      </c>
      <c r="I2" s="31">
        <v>20</v>
      </c>
      <c r="J2" s="27" t="s">
        <v>4063</v>
      </c>
      <c r="K2" s="27" t="s">
        <v>39</v>
      </c>
      <c r="L2" s="27" t="s">
        <v>40</v>
      </c>
      <c r="M2" s="27">
        <v>680</v>
      </c>
      <c r="N2" s="19" t="s">
        <v>4063</v>
      </c>
      <c r="O2" s="19" t="s">
        <v>5796</v>
      </c>
      <c r="P2" s="19" t="s">
        <v>43</v>
      </c>
      <c r="Q2" s="27" t="s">
        <v>5797</v>
      </c>
      <c r="R2" s="27" t="s">
        <v>45</v>
      </c>
      <c r="S2" s="27" t="s">
        <v>4063</v>
      </c>
      <c r="T2" s="27" t="s">
        <v>46</v>
      </c>
      <c r="U2" s="27" t="s">
        <v>47</v>
      </c>
      <c r="V2" s="27" t="s">
        <v>4063</v>
      </c>
      <c r="W2" s="27" t="s">
        <v>48</v>
      </c>
      <c r="X2" s="27" t="s">
        <v>4063</v>
      </c>
      <c r="Y2" s="27" t="s">
        <v>4063</v>
      </c>
      <c r="Z2" s="27" t="s">
        <v>4063</v>
      </c>
      <c r="AA2" s="27" t="s">
        <v>4063</v>
      </c>
      <c r="AB2" s="27" t="s">
        <v>4063</v>
      </c>
      <c r="AC2" s="27" t="s">
        <v>4063</v>
      </c>
      <c r="AD2" s="29" t="s">
        <v>4063</v>
      </c>
      <c r="AE2" s="29" t="s">
        <v>4063</v>
      </c>
      <c r="AF2" s="29" t="s">
        <v>5471</v>
      </c>
      <c r="AG2" s="29" t="s">
        <v>4066</v>
      </c>
      <c r="AH2" s="29" t="str">
        <f t="shared" ref="AH2:AH65" si="0">IF(M2 = "Not determined",M2,IF(M2&gt;2500,"Archaean",IF(M2&gt;541,"Proterozoic", "Phanerozoic")))</f>
        <v>Proterozoic</v>
      </c>
      <c r="AI2" s="29" t="str">
        <f t="shared" ref="AI2:AI65" si="1">IF(I2="Not determined",I2,IF(I2&gt;10000,"Giant",IF(I2&gt;1000,"Large",IF(I2&gt;250,"Medium","Small"))))</f>
        <v>Small</v>
      </c>
      <c r="AJ2" s="29" t="str">
        <f t="shared" ref="AJ2:AJ65" si="2">IF(J2="Not determined",J2,IF(J2&gt;5,"Giant",IF(J2&gt;2,"Large",IF(J2&gt;0.5,"Medium","Small"))))</f>
        <v>Not determined</v>
      </c>
      <c r="AK2" s="27" t="str">
        <f>IF(Y2="Not determined","No known occurrences","CHECK THIS ONE")</f>
        <v>No known occurrences</v>
      </c>
    </row>
    <row r="3" spans="1:41" x14ac:dyDescent="0.3">
      <c r="A3" s="30" t="s">
        <v>50</v>
      </c>
      <c r="B3" s="30" t="s">
        <v>4603</v>
      </c>
      <c r="C3" s="30" t="s">
        <v>36</v>
      </c>
      <c r="D3" s="83" t="s">
        <v>37</v>
      </c>
      <c r="E3" s="84" t="s">
        <v>4063</v>
      </c>
      <c r="F3" s="31" t="s">
        <v>4063</v>
      </c>
      <c r="G3" s="31">
        <v>20.25</v>
      </c>
      <c r="H3" s="31">
        <v>3.17</v>
      </c>
      <c r="I3" s="31">
        <v>15</v>
      </c>
      <c r="J3" s="31" t="s">
        <v>4063</v>
      </c>
      <c r="K3" s="31" t="s">
        <v>51</v>
      </c>
      <c r="L3" s="31" t="s">
        <v>40</v>
      </c>
      <c r="M3" s="31">
        <v>640</v>
      </c>
      <c r="N3" s="31" t="s">
        <v>4063</v>
      </c>
      <c r="O3" s="27" t="s">
        <v>5798</v>
      </c>
      <c r="P3" s="27" t="s">
        <v>54</v>
      </c>
      <c r="Q3" s="27" t="s">
        <v>4063</v>
      </c>
      <c r="R3" s="39" t="s">
        <v>45</v>
      </c>
      <c r="S3" s="27" t="s">
        <v>4063</v>
      </c>
      <c r="T3" s="27" t="s">
        <v>55</v>
      </c>
      <c r="U3" s="27" t="s">
        <v>56</v>
      </c>
      <c r="V3" s="27" t="s">
        <v>57</v>
      </c>
      <c r="W3" s="27" t="s">
        <v>58</v>
      </c>
      <c r="X3" s="27" t="s">
        <v>4063</v>
      </c>
      <c r="Y3" s="27" t="s">
        <v>4063</v>
      </c>
      <c r="Z3" s="27" t="s">
        <v>4063</v>
      </c>
      <c r="AA3" s="27" t="s">
        <v>4063</v>
      </c>
      <c r="AB3" s="27" t="s">
        <v>4063</v>
      </c>
      <c r="AC3" s="27" t="s">
        <v>4063</v>
      </c>
      <c r="AD3" s="27" t="s">
        <v>4063</v>
      </c>
      <c r="AE3" s="29" t="s">
        <v>4063</v>
      </c>
      <c r="AF3" s="29" t="s">
        <v>5472</v>
      </c>
      <c r="AG3" s="29" t="s">
        <v>4066</v>
      </c>
      <c r="AH3" s="29" t="str">
        <f t="shared" si="0"/>
        <v>Proterozoic</v>
      </c>
      <c r="AI3" s="29" t="str">
        <f t="shared" si="1"/>
        <v>Small</v>
      </c>
      <c r="AJ3" s="29" t="str">
        <f t="shared" si="2"/>
        <v>Not determined</v>
      </c>
      <c r="AK3" s="27" t="str">
        <f>IF(Y3="Not determined","No known occurrences","CHECK THIS ONE")</f>
        <v>No known occurrences</v>
      </c>
    </row>
    <row r="4" spans="1:41" x14ac:dyDescent="0.25">
      <c r="A4" s="20" t="s">
        <v>5841</v>
      </c>
      <c r="B4" s="20" t="s">
        <v>4603</v>
      </c>
      <c r="C4" s="21" t="s">
        <v>36</v>
      </c>
      <c r="D4" s="82" t="s">
        <v>61</v>
      </c>
      <c r="E4" s="85" t="s">
        <v>4063</v>
      </c>
      <c r="F4" s="27" t="s">
        <v>4063</v>
      </c>
      <c r="G4" s="32">
        <v>20.329999999999998</v>
      </c>
      <c r="H4" s="31">
        <v>5.1100000000000003</v>
      </c>
      <c r="I4" s="31">
        <v>31</v>
      </c>
      <c r="J4" s="27">
        <v>0.3</v>
      </c>
      <c r="K4" s="27" t="s">
        <v>51</v>
      </c>
      <c r="L4" s="27" t="s">
        <v>40</v>
      </c>
      <c r="M4" s="27">
        <v>640</v>
      </c>
      <c r="N4" s="27" t="s">
        <v>4063</v>
      </c>
      <c r="O4" s="27" t="s">
        <v>4064</v>
      </c>
      <c r="P4" s="27" t="s">
        <v>63</v>
      </c>
      <c r="Q4" s="27" t="s">
        <v>4065</v>
      </c>
      <c r="R4" s="27" t="s">
        <v>45</v>
      </c>
      <c r="S4" s="27" t="s">
        <v>65</v>
      </c>
      <c r="T4" s="27" t="s">
        <v>66</v>
      </c>
      <c r="U4" s="27" t="s">
        <v>67</v>
      </c>
      <c r="V4" s="27" t="s">
        <v>68</v>
      </c>
      <c r="W4" s="27" t="s">
        <v>69</v>
      </c>
      <c r="X4" s="27" t="s">
        <v>70</v>
      </c>
      <c r="Y4" s="27" t="s">
        <v>71</v>
      </c>
      <c r="Z4" s="27" t="s">
        <v>72</v>
      </c>
      <c r="AA4" s="27" t="s">
        <v>73</v>
      </c>
      <c r="AB4" s="27" t="s">
        <v>74</v>
      </c>
      <c r="AC4" s="27" t="s">
        <v>75</v>
      </c>
      <c r="AD4" s="29" t="s">
        <v>4063</v>
      </c>
      <c r="AE4" s="29" t="s">
        <v>4063</v>
      </c>
      <c r="AF4" s="29" t="s">
        <v>5473</v>
      </c>
      <c r="AG4" s="29" t="s">
        <v>4066</v>
      </c>
      <c r="AH4" s="29" t="str">
        <f t="shared" si="0"/>
        <v>Proterozoic</v>
      </c>
      <c r="AI4" s="29" t="str">
        <f t="shared" si="1"/>
        <v>Small</v>
      </c>
      <c r="AJ4" s="29" t="str">
        <f t="shared" si="2"/>
        <v>Small</v>
      </c>
      <c r="AK4" s="27" t="s">
        <v>71</v>
      </c>
    </row>
    <row r="5" spans="1:41" x14ac:dyDescent="0.3">
      <c r="A5" s="30" t="s">
        <v>77</v>
      </c>
      <c r="B5" s="30" t="s">
        <v>4603</v>
      </c>
      <c r="C5" s="30" t="s">
        <v>36</v>
      </c>
      <c r="D5" s="83" t="s">
        <v>78</v>
      </c>
      <c r="E5" s="84" t="s">
        <v>4063</v>
      </c>
      <c r="F5" s="31" t="s">
        <v>79</v>
      </c>
      <c r="G5" s="31">
        <v>22</v>
      </c>
      <c r="H5" s="31">
        <v>2.1</v>
      </c>
      <c r="I5" s="31" t="s">
        <v>4063</v>
      </c>
      <c r="J5" s="31" t="s">
        <v>4063</v>
      </c>
      <c r="K5" s="31" t="s">
        <v>80</v>
      </c>
      <c r="L5" s="31" t="s">
        <v>81</v>
      </c>
      <c r="M5" s="31">
        <v>592.20000000000005</v>
      </c>
      <c r="N5" s="31">
        <v>5.8</v>
      </c>
      <c r="O5" s="27" t="s">
        <v>4067</v>
      </c>
      <c r="P5" s="27" t="s">
        <v>84</v>
      </c>
      <c r="Q5" s="27" t="s">
        <v>4068</v>
      </c>
      <c r="R5" s="39" t="s">
        <v>45</v>
      </c>
      <c r="S5" s="27" t="s">
        <v>4063</v>
      </c>
      <c r="T5" s="27" t="s">
        <v>86</v>
      </c>
      <c r="U5" s="27" t="s">
        <v>87</v>
      </c>
      <c r="V5" s="27" t="s">
        <v>88</v>
      </c>
      <c r="W5" s="27" t="s">
        <v>89</v>
      </c>
      <c r="X5" s="27" t="s">
        <v>4063</v>
      </c>
      <c r="Y5" s="27" t="s">
        <v>4063</v>
      </c>
      <c r="Z5" s="27" t="s">
        <v>4063</v>
      </c>
      <c r="AA5" s="27" t="s">
        <v>4063</v>
      </c>
      <c r="AB5" s="27" t="s">
        <v>4063</v>
      </c>
      <c r="AC5" s="27" t="s">
        <v>4063</v>
      </c>
      <c r="AD5" s="27" t="s">
        <v>4063</v>
      </c>
      <c r="AE5" s="29" t="s">
        <v>4063</v>
      </c>
      <c r="AF5" s="29" t="s">
        <v>5474</v>
      </c>
      <c r="AG5" s="29" t="s">
        <v>4066</v>
      </c>
      <c r="AH5" s="29" t="str">
        <f t="shared" si="0"/>
        <v>Proterozoic</v>
      </c>
      <c r="AI5" s="29" t="str">
        <f t="shared" si="1"/>
        <v>Not determined</v>
      </c>
      <c r="AJ5" s="29" t="str">
        <f t="shared" si="2"/>
        <v>Not determined</v>
      </c>
      <c r="AK5" s="27" t="str">
        <f>IF(Y5="Not determined","No known occurrences","CHECK THIS ONE")</f>
        <v>No known occurrences</v>
      </c>
      <c r="AO5" s="90"/>
    </row>
    <row r="6" spans="1:41" x14ac:dyDescent="0.25">
      <c r="A6" s="20" t="s">
        <v>97</v>
      </c>
      <c r="B6" s="20" t="s">
        <v>4603</v>
      </c>
      <c r="C6" s="21" t="s">
        <v>91</v>
      </c>
      <c r="D6" s="82" t="s">
        <v>92</v>
      </c>
      <c r="E6" s="82" t="s">
        <v>93</v>
      </c>
      <c r="F6" s="27" t="s">
        <v>38</v>
      </c>
      <c r="G6" s="32">
        <v>-15.55</v>
      </c>
      <c r="H6" s="31">
        <v>13.6</v>
      </c>
      <c r="I6" s="31">
        <v>6.8</v>
      </c>
      <c r="J6" s="27" t="s">
        <v>4063</v>
      </c>
      <c r="K6" s="27" t="s">
        <v>98</v>
      </c>
      <c r="L6" s="27" t="s">
        <v>99</v>
      </c>
      <c r="M6" s="27">
        <v>1922.1</v>
      </c>
      <c r="N6" s="27">
        <v>27.1</v>
      </c>
      <c r="O6" s="27" t="s">
        <v>5799</v>
      </c>
      <c r="P6" s="27" t="s">
        <v>96</v>
      </c>
      <c r="Q6" s="27" t="s">
        <v>4063</v>
      </c>
      <c r="R6" s="37" t="s">
        <v>4063</v>
      </c>
      <c r="S6" s="27" t="s">
        <v>4063</v>
      </c>
      <c r="T6" s="27" t="s">
        <v>4063</v>
      </c>
      <c r="U6" s="27" t="s">
        <v>4063</v>
      </c>
      <c r="V6" s="27" t="s">
        <v>4063</v>
      </c>
      <c r="W6" s="27" t="s">
        <v>4063</v>
      </c>
      <c r="X6" s="27" t="s">
        <v>70</v>
      </c>
      <c r="Y6" s="27" t="s">
        <v>71</v>
      </c>
      <c r="Z6" s="27" t="s">
        <v>72</v>
      </c>
      <c r="AA6" s="27" t="s">
        <v>102</v>
      </c>
      <c r="AB6" s="27" t="s">
        <v>74</v>
      </c>
      <c r="AC6" s="27" t="s">
        <v>103</v>
      </c>
      <c r="AD6" s="29" t="s">
        <v>4063</v>
      </c>
      <c r="AE6" s="29" t="s">
        <v>4063</v>
      </c>
      <c r="AF6" s="29" t="s">
        <v>104</v>
      </c>
      <c r="AG6" s="29" t="s">
        <v>4066</v>
      </c>
      <c r="AH6" s="29" t="str">
        <f t="shared" si="0"/>
        <v>Proterozoic</v>
      </c>
      <c r="AI6" s="29" t="str">
        <f t="shared" si="1"/>
        <v>Small</v>
      </c>
      <c r="AJ6" s="29" t="str">
        <f t="shared" si="2"/>
        <v>Not determined</v>
      </c>
      <c r="AK6" s="27" t="s">
        <v>71</v>
      </c>
      <c r="AO6" s="90"/>
    </row>
    <row r="7" spans="1:41" x14ac:dyDescent="0.25">
      <c r="A7" s="21" t="s">
        <v>105</v>
      </c>
      <c r="B7" s="20" t="s">
        <v>6103</v>
      </c>
      <c r="C7" s="21" t="s">
        <v>91</v>
      </c>
      <c r="D7" s="82" t="s">
        <v>106</v>
      </c>
      <c r="E7" s="82" t="s">
        <v>107</v>
      </c>
      <c r="F7" s="27" t="s">
        <v>79</v>
      </c>
      <c r="G7" s="27">
        <v>-16.350000000000001</v>
      </c>
      <c r="H7" s="27">
        <v>13.5</v>
      </c>
      <c r="I7" s="27">
        <v>10</v>
      </c>
      <c r="J7" s="27" t="s">
        <v>4063</v>
      </c>
      <c r="K7" s="27" t="s">
        <v>94</v>
      </c>
      <c r="L7" s="27" t="s">
        <v>40</v>
      </c>
      <c r="M7" s="27">
        <v>1220</v>
      </c>
      <c r="N7" s="27">
        <v>15</v>
      </c>
      <c r="O7" s="27" t="s">
        <v>5800</v>
      </c>
      <c r="P7" s="27" t="s">
        <v>96</v>
      </c>
      <c r="Q7" s="27" t="s">
        <v>4063</v>
      </c>
      <c r="R7" s="27" t="s">
        <v>45</v>
      </c>
      <c r="S7" s="27" t="s">
        <v>4063</v>
      </c>
      <c r="T7" s="27" t="s">
        <v>4063</v>
      </c>
      <c r="U7" s="27" t="s">
        <v>4063</v>
      </c>
      <c r="V7" s="27" t="s">
        <v>4063</v>
      </c>
      <c r="W7" s="27" t="s">
        <v>4063</v>
      </c>
      <c r="X7" s="27" t="s">
        <v>70</v>
      </c>
      <c r="Y7" s="27" t="s">
        <v>71</v>
      </c>
      <c r="Z7" s="27" t="s">
        <v>72</v>
      </c>
      <c r="AA7" s="27" t="s">
        <v>73</v>
      </c>
      <c r="AB7" s="27" t="s">
        <v>74</v>
      </c>
      <c r="AC7" s="27" t="s">
        <v>111</v>
      </c>
      <c r="AD7" s="29" t="s">
        <v>4063</v>
      </c>
      <c r="AE7" s="29" t="s">
        <v>112</v>
      </c>
      <c r="AF7" s="29" t="s">
        <v>5475</v>
      </c>
      <c r="AG7" s="29" t="s">
        <v>4066</v>
      </c>
      <c r="AH7" s="29" t="str">
        <f t="shared" si="0"/>
        <v>Proterozoic</v>
      </c>
      <c r="AI7" s="29" t="str">
        <f t="shared" si="1"/>
        <v>Small</v>
      </c>
      <c r="AJ7" s="29" t="str">
        <f t="shared" si="2"/>
        <v>Not determined</v>
      </c>
      <c r="AK7" s="27" t="s">
        <v>71</v>
      </c>
      <c r="AO7" s="90"/>
    </row>
    <row r="8" spans="1:41" x14ac:dyDescent="0.3">
      <c r="A8" s="21" t="s">
        <v>114</v>
      </c>
      <c r="B8" s="21" t="s">
        <v>4603</v>
      </c>
      <c r="C8" s="21" t="s">
        <v>115</v>
      </c>
      <c r="D8" s="82" t="s">
        <v>116</v>
      </c>
      <c r="E8" s="82" t="s">
        <v>117</v>
      </c>
      <c r="F8" s="27" t="s">
        <v>79</v>
      </c>
      <c r="G8" s="27">
        <v>-79.099999999999994</v>
      </c>
      <c r="H8" s="33">
        <v>156</v>
      </c>
      <c r="I8" s="27">
        <v>3000</v>
      </c>
      <c r="J8" s="27">
        <v>8</v>
      </c>
      <c r="K8" s="27" t="s">
        <v>118</v>
      </c>
      <c r="L8" s="27" t="s">
        <v>95</v>
      </c>
      <c r="M8" s="27">
        <v>182.18</v>
      </c>
      <c r="N8" s="27">
        <v>0.25</v>
      </c>
      <c r="O8" s="27" t="s">
        <v>5801</v>
      </c>
      <c r="P8" s="27" t="s">
        <v>121</v>
      </c>
      <c r="Q8" s="27" t="s">
        <v>4063</v>
      </c>
      <c r="R8" s="38" t="s">
        <v>122</v>
      </c>
      <c r="S8" s="27">
        <v>6.4000000000000001E-2</v>
      </c>
      <c r="T8" s="27" t="s">
        <v>4063</v>
      </c>
      <c r="U8" s="27" t="s">
        <v>4063</v>
      </c>
      <c r="V8" s="27" t="s">
        <v>4063</v>
      </c>
      <c r="W8" s="27" t="s">
        <v>4063</v>
      </c>
      <c r="X8" s="27" t="s">
        <v>4063</v>
      </c>
      <c r="Y8" s="27" t="s">
        <v>4063</v>
      </c>
      <c r="Z8" s="27" t="s">
        <v>4063</v>
      </c>
      <c r="AA8" s="27" t="s">
        <v>4063</v>
      </c>
      <c r="AB8" s="27" t="s">
        <v>4063</v>
      </c>
      <c r="AC8" s="27" t="s">
        <v>4063</v>
      </c>
      <c r="AD8" s="29" t="s">
        <v>4063</v>
      </c>
      <c r="AE8" s="29" t="s">
        <v>4063</v>
      </c>
      <c r="AF8" s="29" t="s">
        <v>5476</v>
      </c>
      <c r="AG8" s="29" t="s">
        <v>5991</v>
      </c>
      <c r="AH8" s="29" t="str">
        <f t="shared" si="0"/>
        <v>Phanerozoic</v>
      </c>
      <c r="AI8" s="29" t="str">
        <f t="shared" si="1"/>
        <v>Large</v>
      </c>
      <c r="AJ8" s="29" t="str">
        <f t="shared" si="2"/>
        <v>Giant</v>
      </c>
      <c r="AK8" s="27" t="str">
        <f>IF(Y8="Not determined","No known occurrences","CHECK THIS ONE")</f>
        <v>No known occurrences</v>
      </c>
      <c r="AO8" s="90"/>
    </row>
    <row r="9" spans="1:41" ht="13.5" customHeight="1" x14ac:dyDescent="0.25">
      <c r="A9" s="21" t="s">
        <v>5843</v>
      </c>
      <c r="B9" s="20" t="s">
        <v>6103</v>
      </c>
      <c r="C9" s="21" t="s">
        <v>115</v>
      </c>
      <c r="D9" s="82" t="s">
        <v>125</v>
      </c>
      <c r="E9" s="82" t="s">
        <v>117</v>
      </c>
      <c r="F9" s="27" t="s">
        <v>79</v>
      </c>
      <c r="G9" s="27">
        <v>-77.2</v>
      </c>
      <c r="H9" s="27">
        <v>161</v>
      </c>
      <c r="I9" s="27">
        <v>50</v>
      </c>
      <c r="J9" s="27">
        <v>0.5</v>
      </c>
      <c r="K9" s="27" t="s">
        <v>127</v>
      </c>
      <c r="L9" s="27" t="s">
        <v>40</v>
      </c>
      <c r="M9" s="27">
        <v>181</v>
      </c>
      <c r="N9" s="27">
        <v>3</v>
      </c>
      <c r="O9" s="27" t="s">
        <v>4069</v>
      </c>
      <c r="P9" s="27" t="s">
        <v>63</v>
      </c>
      <c r="Q9" s="27" t="s">
        <v>4063</v>
      </c>
      <c r="R9" s="27" t="s">
        <v>122</v>
      </c>
      <c r="S9" s="27">
        <v>6.4000000000000001E-2</v>
      </c>
      <c r="T9" s="27" t="s">
        <v>4063</v>
      </c>
      <c r="U9" s="27" t="s">
        <v>130</v>
      </c>
      <c r="V9" s="27" t="s">
        <v>4063</v>
      </c>
      <c r="W9" s="27" t="s">
        <v>131</v>
      </c>
      <c r="X9" s="27" t="s">
        <v>4063</v>
      </c>
      <c r="Y9" s="27" t="s">
        <v>4063</v>
      </c>
      <c r="Z9" s="27" t="s">
        <v>4063</v>
      </c>
      <c r="AA9" s="27" t="s">
        <v>4063</v>
      </c>
      <c r="AB9" s="27" t="s">
        <v>4063</v>
      </c>
      <c r="AC9" s="27" t="s">
        <v>4063</v>
      </c>
      <c r="AD9" s="29" t="s">
        <v>4063</v>
      </c>
      <c r="AE9" s="29" t="s">
        <v>4063</v>
      </c>
      <c r="AF9" s="29" t="s">
        <v>5477</v>
      </c>
      <c r="AG9" s="29" t="s">
        <v>5991</v>
      </c>
      <c r="AH9" s="29" t="str">
        <f t="shared" si="0"/>
        <v>Phanerozoic</v>
      </c>
      <c r="AI9" s="29" t="str">
        <f t="shared" si="1"/>
        <v>Small</v>
      </c>
      <c r="AJ9" s="29" t="str">
        <f t="shared" si="2"/>
        <v>Small</v>
      </c>
      <c r="AK9" s="27" t="str">
        <f>IF(Y9="Not determined","No known occurrences","CHECK THIS ONE")</f>
        <v>No known occurrences</v>
      </c>
      <c r="AO9" s="90"/>
    </row>
    <row r="10" spans="1:41" ht="12" customHeight="1" x14ac:dyDescent="0.3">
      <c r="A10" s="21" t="s">
        <v>133</v>
      </c>
      <c r="B10" s="21" t="s">
        <v>4603</v>
      </c>
      <c r="C10" s="21" t="s">
        <v>115</v>
      </c>
      <c r="D10" s="82" t="s">
        <v>134</v>
      </c>
      <c r="E10" s="82" t="s">
        <v>117</v>
      </c>
      <c r="F10" s="27" t="s">
        <v>135</v>
      </c>
      <c r="G10" s="27">
        <v>-82.3</v>
      </c>
      <c r="H10" s="27">
        <v>-52</v>
      </c>
      <c r="I10" s="27">
        <v>6600</v>
      </c>
      <c r="J10" s="27">
        <v>8.8000000000000007</v>
      </c>
      <c r="K10" s="27" t="s">
        <v>127</v>
      </c>
      <c r="L10" s="27" t="s">
        <v>95</v>
      </c>
      <c r="M10" s="27">
        <v>182.441</v>
      </c>
      <c r="N10" s="27">
        <v>0.1</v>
      </c>
      <c r="O10" s="27" t="s">
        <v>4070</v>
      </c>
      <c r="P10" s="27" t="s">
        <v>139</v>
      </c>
      <c r="Q10" s="27" t="s">
        <v>4071</v>
      </c>
      <c r="R10" s="27" t="s">
        <v>141</v>
      </c>
      <c r="S10" s="27" t="s">
        <v>142</v>
      </c>
      <c r="T10" s="27" t="s">
        <v>4063</v>
      </c>
      <c r="U10" s="27" t="s">
        <v>4063</v>
      </c>
      <c r="V10" s="27" t="s">
        <v>4063</v>
      </c>
      <c r="W10" s="27" t="s">
        <v>143</v>
      </c>
      <c r="X10" s="27" t="s">
        <v>70</v>
      </c>
      <c r="Y10" s="27" t="s">
        <v>144</v>
      </c>
      <c r="Z10" s="27" t="s">
        <v>145</v>
      </c>
      <c r="AA10" s="27" t="s">
        <v>146</v>
      </c>
      <c r="AB10" s="27" t="s">
        <v>74</v>
      </c>
      <c r="AC10" s="27" t="s">
        <v>147</v>
      </c>
      <c r="AD10" s="29" t="s">
        <v>4063</v>
      </c>
      <c r="AE10" s="29" t="s">
        <v>148</v>
      </c>
      <c r="AF10" s="29" t="s">
        <v>5478</v>
      </c>
      <c r="AG10" s="29" t="s">
        <v>5991</v>
      </c>
      <c r="AH10" s="29" t="str">
        <f t="shared" si="0"/>
        <v>Phanerozoic</v>
      </c>
      <c r="AI10" s="29" t="str">
        <f t="shared" si="1"/>
        <v>Large</v>
      </c>
      <c r="AJ10" s="29" t="str">
        <f t="shared" si="2"/>
        <v>Giant</v>
      </c>
      <c r="AK10" s="27" t="s">
        <v>144</v>
      </c>
    </row>
    <row r="11" spans="1:41" ht="13.2" customHeight="1" x14ac:dyDescent="0.25">
      <c r="A11" s="21" t="s">
        <v>150</v>
      </c>
      <c r="B11" s="20" t="s">
        <v>6103</v>
      </c>
      <c r="C11" s="21" t="s">
        <v>115</v>
      </c>
      <c r="D11" s="82" t="s">
        <v>134</v>
      </c>
      <c r="E11" s="82" t="s">
        <v>117</v>
      </c>
      <c r="F11" s="27" t="s">
        <v>135</v>
      </c>
      <c r="G11" s="27">
        <v>-80.3</v>
      </c>
      <c r="H11" s="27">
        <v>156</v>
      </c>
      <c r="I11" s="27" t="s">
        <v>4063</v>
      </c>
      <c r="J11" s="27">
        <v>0.25</v>
      </c>
      <c r="K11" s="27" t="s">
        <v>127</v>
      </c>
      <c r="L11" s="27" t="s">
        <v>40</v>
      </c>
      <c r="M11" s="27">
        <v>180</v>
      </c>
      <c r="N11" s="27" t="s">
        <v>4063</v>
      </c>
      <c r="O11" s="27" t="s">
        <v>4072</v>
      </c>
      <c r="P11" s="27" t="s">
        <v>63</v>
      </c>
      <c r="Q11" s="27" t="s">
        <v>4063</v>
      </c>
      <c r="R11" s="27" t="s">
        <v>45</v>
      </c>
      <c r="S11" s="27">
        <v>6.4000000000000001E-2</v>
      </c>
      <c r="T11" s="27" t="s">
        <v>4063</v>
      </c>
      <c r="U11" s="27" t="s">
        <v>153</v>
      </c>
      <c r="V11" s="27" t="s">
        <v>154</v>
      </c>
      <c r="W11" s="27" t="s">
        <v>155</v>
      </c>
      <c r="X11" s="27" t="s">
        <v>4063</v>
      </c>
      <c r="Y11" s="27" t="s">
        <v>4063</v>
      </c>
      <c r="Z11" s="27" t="s">
        <v>4063</v>
      </c>
      <c r="AA11" s="27" t="s">
        <v>4063</v>
      </c>
      <c r="AB11" s="27" t="s">
        <v>4063</v>
      </c>
      <c r="AC11" s="27" t="s">
        <v>4063</v>
      </c>
      <c r="AD11" s="29" t="s">
        <v>4063</v>
      </c>
      <c r="AE11" s="29" t="s">
        <v>4063</v>
      </c>
      <c r="AF11" s="29" t="s">
        <v>156</v>
      </c>
      <c r="AG11" s="29" t="s">
        <v>5991</v>
      </c>
      <c r="AH11" s="29" t="str">
        <f t="shared" si="0"/>
        <v>Phanerozoic</v>
      </c>
      <c r="AI11" s="29" t="str">
        <f t="shared" si="1"/>
        <v>Not determined</v>
      </c>
      <c r="AJ11" s="29" t="str">
        <f t="shared" si="2"/>
        <v>Small</v>
      </c>
      <c r="AK11" s="27" t="str">
        <f>IF(Y11="Not determined","No known occurrences","CHECK THIS ONE")</f>
        <v>No known occurrences</v>
      </c>
    </row>
    <row r="12" spans="1:41" ht="13.5" customHeight="1" x14ac:dyDescent="0.3">
      <c r="A12" s="21" t="s">
        <v>157</v>
      </c>
      <c r="B12" s="21" t="s">
        <v>4603</v>
      </c>
      <c r="C12" s="21" t="s">
        <v>115</v>
      </c>
      <c r="D12" s="82" t="s">
        <v>158</v>
      </c>
      <c r="E12" s="82" t="s">
        <v>159</v>
      </c>
      <c r="F12" s="27" t="s">
        <v>79</v>
      </c>
      <c r="G12" s="27">
        <v>-73.44</v>
      </c>
      <c r="H12" s="27">
        <v>-15.05</v>
      </c>
      <c r="I12" s="27">
        <v>2</v>
      </c>
      <c r="J12" s="27">
        <v>1.3</v>
      </c>
      <c r="K12" s="27" t="s">
        <v>127</v>
      </c>
      <c r="L12" s="27" t="s">
        <v>40</v>
      </c>
      <c r="M12" s="27">
        <v>181</v>
      </c>
      <c r="N12" s="27">
        <v>3</v>
      </c>
      <c r="O12" s="27" t="s">
        <v>4073</v>
      </c>
      <c r="P12" s="27" t="s">
        <v>139</v>
      </c>
      <c r="Q12" s="27" t="s">
        <v>4074</v>
      </c>
      <c r="R12" s="27" t="s">
        <v>45</v>
      </c>
      <c r="S12" s="27" t="s">
        <v>163</v>
      </c>
      <c r="T12" s="27" t="s">
        <v>4063</v>
      </c>
      <c r="U12" s="27" t="s">
        <v>4063</v>
      </c>
      <c r="V12" s="27" t="s">
        <v>4063</v>
      </c>
      <c r="W12" s="27" t="s">
        <v>164</v>
      </c>
      <c r="X12" s="27" t="s">
        <v>4063</v>
      </c>
      <c r="Y12" s="27" t="s">
        <v>4063</v>
      </c>
      <c r="Z12" s="27" t="s">
        <v>4063</v>
      </c>
      <c r="AA12" s="27" t="s">
        <v>4063</v>
      </c>
      <c r="AB12" s="27" t="s">
        <v>4063</v>
      </c>
      <c r="AC12" s="27" t="s">
        <v>4063</v>
      </c>
      <c r="AD12" s="29" t="s">
        <v>4063</v>
      </c>
      <c r="AE12" s="29" t="s">
        <v>4063</v>
      </c>
      <c r="AF12" s="29" t="s">
        <v>5479</v>
      </c>
      <c r="AG12" s="29" t="s">
        <v>5991</v>
      </c>
      <c r="AH12" s="29" t="str">
        <f t="shared" si="0"/>
        <v>Phanerozoic</v>
      </c>
      <c r="AI12" s="29" t="str">
        <f t="shared" si="1"/>
        <v>Small</v>
      </c>
      <c r="AJ12" s="29" t="str">
        <f t="shared" si="2"/>
        <v>Medium</v>
      </c>
      <c r="AK12" s="27" t="str">
        <f>IF(Y12="Not determined","No known occurrences","CHECK THIS ONE")</f>
        <v>No known occurrences</v>
      </c>
    </row>
    <row r="13" spans="1:41" ht="13.5" customHeight="1" x14ac:dyDescent="0.3">
      <c r="A13" s="21" t="s">
        <v>166</v>
      </c>
      <c r="B13" s="21" t="s">
        <v>4603</v>
      </c>
      <c r="C13" s="21" t="s">
        <v>115</v>
      </c>
      <c r="D13" s="82" t="s">
        <v>158</v>
      </c>
      <c r="E13" s="82" t="s">
        <v>159</v>
      </c>
      <c r="F13" s="27" t="s">
        <v>79</v>
      </c>
      <c r="G13" s="27">
        <v>-73.55</v>
      </c>
      <c r="H13" s="27">
        <v>-15.45</v>
      </c>
      <c r="I13" s="27">
        <v>25</v>
      </c>
      <c r="J13" s="27">
        <v>3</v>
      </c>
      <c r="K13" s="27" t="s">
        <v>127</v>
      </c>
      <c r="L13" s="27" t="s">
        <v>40</v>
      </c>
      <c r="M13" s="27">
        <v>181</v>
      </c>
      <c r="N13" s="27">
        <v>3</v>
      </c>
      <c r="O13" s="27" t="s">
        <v>4075</v>
      </c>
      <c r="P13" s="27" t="s">
        <v>139</v>
      </c>
      <c r="Q13" s="27" t="s">
        <v>4074</v>
      </c>
      <c r="R13" s="27" t="s">
        <v>45</v>
      </c>
      <c r="S13" s="27">
        <v>0.13</v>
      </c>
      <c r="T13" s="27" t="s">
        <v>4063</v>
      </c>
      <c r="U13" s="27" t="s">
        <v>4063</v>
      </c>
      <c r="V13" s="27" t="s">
        <v>4063</v>
      </c>
      <c r="W13" s="27" t="s">
        <v>168</v>
      </c>
      <c r="X13" s="27" t="s">
        <v>4063</v>
      </c>
      <c r="Y13" s="27" t="s">
        <v>4063</v>
      </c>
      <c r="Z13" s="27" t="s">
        <v>4063</v>
      </c>
      <c r="AA13" s="27" t="s">
        <v>4063</v>
      </c>
      <c r="AB13" s="27" t="s">
        <v>4063</v>
      </c>
      <c r="AC13" s="27" t="s">
        <v>4063</v>
      </c>
      <c r="AD13" s="29" t="s">
        <v>4063</v>
      </c>
      <c r="AE13" s="29" t="s">
        <v>4063</v>
      </c>
      <c r="AF13" s="29" t="s">
        <v>5479</v>
      </c>
      <c r="AG13" s="29" t="s">
        <v>5991</v>
      </c>
      <c r="AH13" s="29" t="str">
        <f t="shared" si="0"/>
        <v>Phanerozoic</v>
      </c>
      <c r="AI13" s="29" t="str">
        <f t="shared" si="1"/>
        <v>Small</v>
      </c>
      <c r="AJ13" s="29" t="str">
        <f t="shared" si="2"/>
        <v>Large</v>
      </c>
      <c r="AK13" s="27" t="str">
        <f>IF(Y13="Not determined","No known occurrences","CHECK THIS ONE")</f>
        <v>No known occurrences</v>
      </c>
    </row>
    <row r="14" spans="1:41" x14ac:dyDescent="0.3">
      <c r="A14" s="21" t="s">
        <v>4623</v>
      </c>
      <c r="B14" s="21" t="s">
        <v>4603</v>
      </c>
      <c r="C14" s="17" t="s">
        <v>169</v>
      </c>
      <c r="D14" s="82" t="s">
        <v>170</v>
      </c>
      <c r="E14" s="82" t="s">
        <v>4063</v>
      </c>
      <c r="F14" s="27" t="s">
        <v>38</v>
      </c>
      <c r="G14" s="27">
        <v>-27.5</v>
      </c>
      <c r="H14" s="27">
        <v>-67.3</v>
      </c>
      <c r="I14" s="27">
        <v>36</v>
      </c>
      <c r="J14" s="27">
        <v>2.8</v>
      </c>
      <c r="K14" s="27" t="s">
        <v>51</v>
      </c>
      <c r="L14" s="27" t="s">
        <v>95</v>
      </c>
      <c r="M14" s="27">
        <v>501</v>
      </c>
      <c r="N14" s="27">
        <v>21</v>
      </c>
      <c r="O14" s="27" t="s">
        <v>4076</v>
      </c>
      <c r="P14" s="27" t="s">
        <v>173</v>
      </c>
      <c r="Q14" s="27" t="s">
        <v>4077</v>
      </c>
      <c r="R14" s="27" t="s">
        <v>45</v>
      </c>
      <c r="S14" s="37">
        <v>0.11</v>
      </c>
      <c r="T14" s="27" t="s">
        <v>176</v>
      </c>
      <c r="U14" s="27" t="s">
        <v>177</v>
      </c>
      <c r="V14" s="27" t="s">
        <v>178</v>
      </c>
      <c r="W14" s="27" t="s">
        <v>179</v>
      </c>
      <c r="X14" s="27" t="s">
        <v>70</v>
      </c>
      <c r="Y14" s="27" t="s">
        <v>71</v>
      </c>
      <c r="Z14" s="27" t="s">
        <v>4063</v>
      </c>
      <c r="AA14" s="27" t="s">
        <v>102</v>
      </c>
      <c r="AB14" s="27" t="s">
        <v>74</v>
      </c>
      <c r="AC14" s="27" t="s">
        <v>180</v>
      </c>
      <c r="AD14" s="29" t="s">
        <v>4063</v>
      </c>
      <c r="AE14" s="29" t="s">
        <v>5910</v>
      </c>
      <c r="AF14" s="29" t="s">
        <v>5480</v>
      </c>
      <c r="AG14" s="29" t="s">
        <v>4078</v>
      </c>
      <c r="AH14" s="29" t="str">
        <f t="shared" si="0"/>
        <v>Phanerozoic</v>
      </c>
      <c r="AI14" s="29" t="str">
        <f t="shared" si="1"/>
        <v>Small</v>
      </c>
      <c r="AJ14" s="29" t="str">
        <f t="shared" si="2"/>
        <v>Large</v>
      </c>
      <c r="AK14" s="27" t="s">
        <v>71</v>
      </c>
    </row>
    <row r="15" spans="1:41" x14ac:dyDescent="0.3">
      <c r="A15" s="21" t="s">
        <v>4079</v>
      </c>
      <c r="B15" s="21" t="s">
        <v>4603</v>
      </c>
      <c r="C15" s="17" t="s">
        <v>169</v>
      </c>
      <c r="D15" s="82" t="s">
        <v>184</v>
      </c>
      <c r="E15" s="82" t="s">
        <v>4063</v>
      </c>
      <c r="F15" s="27" t="s">
        <v>38</v>
      </c>
      <c r="G15" s="27">
        <v>-30.5</v>
      </c>
      <c r="H15" s="27">
        <v>-67.400000000000006</v>
      </c>
      <c r="I15" s="27" t="s">
        <v>4063</v>
      </c>
      <c r="J15" s="27" t="s">
        <v>4063</v>
      </c>
      <c r="K15" s="27" t="s">
        <v>185</v>
      </c>
      <c r="L15" s="27" t="s">
        <v>4063</v>
      </c>
      <c r="M15" s="27" t="s">
        <v>4063</v>
      </c>
      <c r="N15" s="27" t="s">
        <v>4063</v>
      </c>
      <c r="O15" s="27" t="s">
        <v>4080</v>
      </c>
      <c r="P15" s="27" t="s">
        <v>187</v>
      </c>
      <c r="Q15" s="27" t="s">
        <v>4081</v>
      </c>
      <c r="R15" s="27" t="s">
        <v>189</v>
      </c>
      <c r="S15" s="37">
        <v>0.08</v>
      </c>
      <c r="T15" s="27" t="s">
        <v>191</v>
      </c>
      <c r="U15" s="27" t="s">
        <v>192</v>
      </c>
      <c r="V15" s="27" t="s">
        <v>193</v>
      </c>
      <c r="W15" s="27" t="s">
        <v>194</v>
      </c>
      <c r="X15" s="27" t="s">
        <v>4063</v>
      </c>
      <c r="Y15" s="27" t="s">
        <v>4063</v>
      </c>
      <c r="Z15" s="27" t="s">
        <v>4063</v>
      </c>
      <c r="AA15" s="27" t="s">
        <v>4063</v>
      </c>
      <c r="AB15" s="27" t="s">
        <v>4063</v>
      </c>
      <c r="AC15" s="27" t="s">
        <v>4063</v>
      </c>
      <c r="AD15" s="29" t="s">
        <v>4063</v>
      </c>
      <c r="AE15" s="29" t="s">
        <v>4063</v>
      </c>
      <c r="AF15" s="29" t="s">
        <v>5481</v>
      </c>
      <c r="AG15" s="29" t="s">
        <v>4078</v>
      </c>
      <c r="AH15" s="29" t="str">
        <f t="shared" si="0"/>
        <v>Not determined</v>
      </c>
      <c r="AI15" s="29" t="str">
        <f t="shared" si="1"/>
        <v>Not determined</v>
      </c>
      <c r="AJ15" s="29" t="str">
        <f t="shared" si="2"/>
        <v>Not determined</v>
      </c>
      <c r="AK15" s="27" t="str">
        <f>IF(Y15="Not determined","No known occurrences","CHECK THIS ONE")</f>
        <v>No known occurrences</v>
      </c>
    </row>
    <row r="16" spans="1:41" ht="13.5" customHeight="1" x14ac:dyDescent="0.3">
      <c r="A16" s="21" t="s">
        <v>5839</v>
      </c>
      <c r="B16" s="21" t="s">
        <v>4603</v>
      </c>
      <c r="C16" s="21" t="s">
        <v>169</v>
      </c>
      <c r="D16" s="82" t="s">
        <v>196</v>
      </c>
      <c r="E16" s="82" t="s">
        <v>4063</v>
      </c>
      <c r="F16" s="27" t="s">
        <v>197</v>
      </c>
      <c r="G16" s="27">
        <v>-33.299999999999997</v>
      </c>
      <c r="H16" s="27">
        <v>-66.2</v>
      </c>
      <c r="I16" s="27">
        <v>200</v>
      </c>
      <c r="J16" s="27">
        <v>2</v>
      </c>
      <c r="K16" s="27" t="s">
        <v>51</v>
      </c>
      <c r="L16" s="27" t="s">
        <v>95</v>
      </c>
      <c r="M16" s="27">
        <v>1002</v>
      </c>
      <c r="N16" s="27">
        <v>150</v>
      </c>
      <c r="O16" s="27" t="s">
        <v>5898</v>
      </c>
      <c r="P16" s="27" t="s">
        <v>202</v>
      </c>
      <c r="Q16" s="27" t="s">
        <v>4082</v>
      </c>
      <c r="R16" s="27" t="s">
        <v>189</v>
      </c>
      <c r="S16" s="27">
        <v>0.13700000000000001</v>
      </c>
      <c r="T16" s="27" t="s">
        <v>204</v>
      </c>
      <c r="U16" s="27" t="s">
        <v>4063</v>
      </c>
      <c r="V16" s="27" t="s">
        <v>4063</v>
      </c>
      <c r="W16" s="27" t="s">
        <v>4063</v>
      </c>
      <c r="X16" s="27" t="s">
        <v>70</v>
      </c>
      <c r="Y16" s="27" t="s">
        <v>71</v>
      </c>
      <c r="Z16" s="27" t="s">
        <v>205</v>
      </c>
      <c r="AA16" s="27" t="s">
        <v>73</v>
      </c>
      <c r="AB16" s="27" t="s">
        <v>74</v>
      </c>
      <c r="AC16" s="27" t="s">
        <v>206</v>
      </c>
      <c r="AD16" s="29" t="s">
        <v>4063</v>
      </c>
      <c r="AE16" s="29" t="s">
        <v>5911</v>
      </c>
      <c r="AF16" s="29" t="s">
        <v>5482</v>
      </c>
      <c r="AG16" s="29" t="s">
        <v>4078</v>
      </c>
      <c r="AH16" s="29" t="str">
        <f t="shared" si="0"/>
        <v>Proterozoic</v>
      </c>
      <c r="AI16" s="29" t="str">
        <f t="shared" si="1"/>
        <v>Small</v>
      </c>
      <c r="AJ16" s="29" t="str">
        <f t="shared" si="2"/>
        <v>Medium</v>
      </c>
      <c r="AK16" s="27" t="s">
        <v>71</v>
      </c>
    </row>
    <row r="17" spans="1:37" ht="13.2" customHeight="1" x14ac:dyDescent="0.3">
      <c r="A17" s="21" t="s">
        <v>5840</v>
      </c>
      <c r="B17" s="21" t="s">
        <v>4603</v>
      </c>
      <c r="C17" s="21" t="s">
        <v>169</v>
      </c>
      <c r="D17" s="82" t="s">
        <v>196</v>
      </c>
      <c r="E17" s="82" t="s">
        <v>4063</v>
      </c>
      <c r="F17" s="27" t="s">
        <v>197</v>
      </c>
      <c r="G17" s="27">
        <v>-33.200000000000003</v>
      </c>
      <c r="H17" s="27">
        <v>-66.25</v>
      </c>
      <c r="I17" s="27">
        <v>1.5</v>
      </c>
      <c r="J17" s="27">
        <v>5</v>
      </c>
      <c r="K17" s="27" t="s">
        <v>51</v>
      </c>
      <c r="L17" s="27" t="s">
        <v>95</v>
      </c>
      <c r="M17" s="27">
        <v>1002</v>
      </c>
      <c r="N17" s="27">
        <v>150</v>
      </c>
      <c r="O17" s="27" t="s">
        <v>4083</v>
      </c>
      <c r="P17" s="27" t="s">
        <v>202</v>
      </c>
      <c r="Q17" s="27" t="s">
        <v>4084</v>
      </c>
      <c r="R17" s="27" t="s">
        <v>189</v>
      </c>
      <c r="S17" s="27" t="s">
        <v>4063</v>
      </c>
      <c r="T17" s="27" t="s">
        <v>4063</v>
      </c>
      <c r="U17" s="27" t="s">
        <v>212</v>
      </c>
      <c r="V17" s="27" t="s">
        <v>213</v>
      </c>
      <c r="W17" s="27" t="s">
        <v>214</v>
      </c>
      <c r="X17" s="27" t="s">
        <v>70</v>
      </c>
      <c r="Y17" s="27" t="s">
        <v>71</v>
      </c>
      <c r="Z17" s="27" t="s">
        <v>205</v>
      </c>
      <c r="AA17" s="27" t="s">
        <v>73</v>
      </c>
      <c r="AB17" s="27" t="s">
        <v>74</v>
      </c>
      <c r="AC17" s="27" t="s">
        <v>111</v>
      </c>
      <c r="AD17" s="29" t="s">
        <v>4063</v>
      </c>
      <c r="AE17" s="29" t="s">
        <v>4063</v>
      </c>
      <c r="AF17" s="29" t="s">
        <v>5483</v>
      </c>
      <c r="AG17" s="29" t="s">
        <v>4078</v>
      </c>
      <c r="AH17" s="29" t="str">
        <f t="shared" si="0"/>
        <v>Proterozoic</v>
      </c>
      <c r="AI17" s="29" t="str">
        <f t="shared" si="1"/>
        <v>Small</v>
      </c>
      <c r="AJ17" s="29" t="str">
        <f t="shared" si="2"/>
        <v>Large</v>
      </c>
      <c r="AK17" s="27" t="s">
        <v>71</v>
      </c>
    </row>
    <row r="18" spans="1:37" x14ac:dyDescent="0.3">
      <c r="A18" s="30" t="s">
        <v>216</v>
      </c>
      <c r="B18" s="30" t="s">
        <v>4603</v>
      </c>
      <c r="C18" s="30" t="s">
        <v>217</v>
      </c>
      <c r="D18" s="83" t="s">
        <v>218</v>
      </c>
      <c r="E18" s="83" t="s">
        <v>219</v>
      </c>
      <c r="F18" s="31" t="s">
        <v>220</v>
      </c>
      <c r="G18" s="31">
        <v>-17.45</v>
      </c>
      <c r="H18" s="31">
        <v>127.8</v>
      </c>
      <c r="I18" s="31" t="s">
        <v>4063</v>
      </c>
      <c r="J18" s="31" t="s">
        <v>4063</v>
      </c>
      <c r="K18" s="31" t="s">
        <v>127</v>
      </c>
      <c r="L18" s="31" t="s">
        <v>4063</v>
      </c>
      <c r="M18" s="31" t="s">
        <v>4063</v>
      </c>
      <c r="N18" s="31" t="s">
        <v>4063</v>
      </c>
      <c r="O18" s="27" t="s">
        <v>221</v>
      </c>
      <c r="P18" s="27" t="s">
        <v>222</v>
      </c>
      <c r="Q18" s="27" t="s">
        <v>4063</v>
      </c>
      <c r="R18" s="27" t="s">
        <v>4063</v>
      </c>
      <c r="S18" s="27" t="s">
        <v>4063</v>
      </c>
      <c r="T18" s="27" t="s">
        <v>4063</v>
      </c>
      <c r="U18" s="27" t="s">
        <v>4063</v>
      </c>
      <c r="V18" s="27" t="s">
        <v>4063</v>
      </c>
      <c r="W18" s="27" t="s">
        <v>4063</v>
      </c>
      <c r="X18" s="27" t="s">
        <v>216</v>
      </c>
      <c r="Y18" s="27" t="s">
        <v>71</v>
      </c>
      <c r="Z18" s="27" t="s">
        <v>223</v>
      </c>
      <c r="AA18" s="27" t="s">
        <v>73</v>
      </c>
      <c r="AB18" s="27" t="s">
        <v>74</v>
      </c>
      <c r="AC18" s="27" t="s">
        <v>224</v>
      </c>
      <c r="AD18" s="27" t="s">
        <v>4063</v>
      </c>
      <c r="AE18" s="29" t="s">
        <v>225</v>
      </c>
      <c r="AF18" s="29" t="s">
        <v>226</v>
      </c>
      <c r="AG18" s="29" t="s">
        <v>5991</v>
      </c>
      <c r="AH18" s="29" t="str">
        <f t="shared" si="0"/>
        <v>Not determined</v>
      </c>
      <c r="AI18" s="29" t="str">
        <f t="shared" si="1"/>
        <v>Not determined</v>
      </c>
      <c r="AJ18" s="29" t="str">
        <f t="shared" si="2"/>
        <v>Not determined</v>
      </c>
      <c r="AK18" s="27" t="s">
        <v>5981</v>
      </c>
    </row>
    <row r="19" spans="1:37" ht="13.5" customHeight="1" x14ac:dyDescent="0.3">
      <c r="A19" s="21" t="s">
        <v>227</v>
      </c>
      <c r="B19" s="21" t="s">
        <v>4603</v>
      </c>
      <c r="C19" s="21" t="s">
        <v>217</v>
      </c>
      <c r="D19" s="82" t="s">
        <v>228</v>
      </c>
      <c r="E19" s="82" t="s">
        <v>4688</v>
      </c>
      <c r="F19" s="27" t="s">
        <v>79</v>
      </c>
      <c r="G19" s="27">
        <v>-20.5</v>
      </c>
      <c r="H19" s="27">
        <v>117.1</v>
      </c>
      <c r="I19" s="27">
        <v>140</v>
      </c>
      <c r="J19" s="27">
        <v>2.1</v>
      </c>
      <c r="K19" s="27" t="s">
        <v>98</v>
      </c>
      <c r="L19" s="27" t="s">
        <v>95</v>
      </c>
      <c r="M19" s="27">
        <v>3016</v>
      </c>
      <c r="N19" s="27">
        <v>4</v>
      </c>
      <c r="O19" s="27" t="s">
        <v>4085</v>
      </c>
      <c r="P19" s="27" t="s">
        <v>232</v>
      </c>
      <c r="Q19" s="27" t="s">
        <v>4086</v>
      </c>
      <c r="R19" s="27" t="s">
        <v>189</v>
      </c>
      <c r="S19" s="27" t="s">
        <v>234</v>
      </c>
      <c r="T19" s="27" t="s">
        <v>4063</v>
      </c>
      <c r="U19" s="27" t="s">
        <v>4063</v>
      </c>
      <c r="V19" s="27" t="s">
        <v>4063</v>
      </c>
      <c r="W19" s="27" t="s">
        <v>4063</v>
      </c>
      <c r="X19" s="27" t="s">
        <v>70</v>
      </c>
      <c r="Y19" s="27" t="s">
        <v>71</v>
      </c>
      <c r="Z19" s="27" t="s">
        <v>223</v>
      </c>
      <c r="AA19" s="27" t="s">
        <v>102</v>
      </c>
      <c r="AB19" s="27" t="s">
        <v>74</v>
      </c>
      <c r="AC19" s="27" t="s">
        <v>235</v>
      </c>
      <c r="AD19" s="29" t="s">
        <v>4063</v>
      </c>
      <c r="AE19" s="29" t="s">
        <v>4063</v>
      </c>
      <c r="AF19" s="29" t="s">
        <v>5484</v>
      </c>
      <c r="AG19" s="29" t="s">
        <v>5991</v>
      </c>
      <c r="AH19" s="29" t="str">
        <f t="shared" si="0"/>
        <v>Archaean</v>
      </c>
      <c r="AI19" s="29" t="str">
        <f t="shared" si="1"/>
        <v>Small</v>
      </c>
      <c r="AJ19" s="29" t="str">
        <f t="shared" si="2"/>
        <v>Large</v>
      </c>
      <c r="AK19" s="27" t="s">
        <v>71</v>
      </c>
    </row>
    <row r="20" spans="1:37" x14ac:dyDescent="0.3">
      <c r="A20" s="21" t="s">
        <v>240</v>
      </c>
      <c r="B20" s="21" t="s">
        <v>4603</v>
      </c>
      <c r="C20" s="21" t="s">
        <v>217</v>
      </c>
      <c r="D20" s="82" t="s">
        <v>218</v>
      </c>
      <c r="E20" s="82" t="s">
        <v>219</v>
      </c>
      <c r="F20" s="27" t="s">
        <v>220</v>
      </c>
      <c r="G20" s="31">
        <v>-18</v>
      </c>
      <c r="H20" s="27">
        <v>127.6</v>
      </c>
      <c r="I20" s="27">
        <v>3.7</v>
      </c>
      <c r="J20" s="27">
        <v>0.7</v>
      </c>
      <c r="K20" s="27" t="s">
        <v>127</v>
      </c>
      <c r="L20" s="27" t="s">
        <v>40</v>
      </c>
      <c r="M20" s="27">
        <v>1830</v>
      </c>
      <c r="N20" s="27">
        <v>3</v>
      </c>
      <c r="O20" s="27" t="s">
        <v>242</v>
      </c>
      <c r="P20" s="27" t="s">
        <v>222</v>
      </c>
      <c r="Q20" s="27" t="s">
        <v>4063</v>
      </c>
      <c r="R20" s="27" t="s">
        <v>4063</v>
      </c>
      <c r="S20" s="27" t="s">
        <v>4063</v>
      </c>
      <c r="T20" s="27" t="s">
        <v>4063</v>
      </c>
      <c r="U20" s="27" t="s">
        <v>4063</v>
      </c>
      <c r="V20" s="27" t="s">
        <v>4063</v>
      </c>
      <c r="W20" s="27" t="s">
        <v>4063</v>
      </c>
      <c r="X20" s="27" t="s">
        <v>240</v>
      </c>
      <c r="Y20" s="27" t="s">
        <v>71</v>
      </c>
      <c r="Z20" s="27" t="s">
        <v>223</v>
      </c>
      <c r="AA20" s="27" t="s">
        <v>73</v>
      </c>
      <c r="AB20" s="27" t="s">
        <v>74</v>
      </c>
      <c r="AC20" s="27" t="s">
        <v>242</v>
      </c>
      <c r="AD20" s="29" t="s">
        <v>4063</v>
      </c>
      <c r="AE20" s="29" t="s">
        <v>243</v>
      </c>
      <c r="AF20" s="29" t="s">
        <v>244</v>
      </c>
      <c r="AG20" s="29" t="s">
        <v>5991</v>
      </c>
      <c r="AH20" s="29" t="str">
        <f t="shared" si="0"/>
        <v>Proterozoic</v>
      </c>
      <c r="AI20" s="29" t="str">
        <f t="shared" si="1"/>
        <v>Small</v>
      </c>
      <c r="AJ20" s="29" t="str">
        <f t="shared" si="2"/>
        <v>Medium</v>
      </c>
      <c r="AK20" s="27" t="s">
        <v>71</v>
      </c>
    </row>
    <row r="21" spans="1:37" ht="13.5" customHeight="1" x14ac:dyDescent="0.3">
      <c r="A21" s="21" t="s">
        <v>245</v>
      </c>
      <c r="B21" s="21" t="s">
        <v>4603</v>
      </c>
      <c r="C21" s="21" t="s">
        <v>217</v>
      </c>
      <c r="D21" s="82" t="s">
        <v>246</v>
      </c>
      <c r="E21" s="82" t="s">
        <v>4876</v>
      </c>
      <c r="F21" s="27" t="s">
        <v>229</v>
      </c>
      <c r="G21" s="27">
        <v>-28.3</v>
      </c>
      <c r="H21" s="27">
        <v>119</v>
      </c>
      <c r="I21" s="27">
        <v>100</v>
      </c>
      <c r="J21" s="27">
        <v>2</v>
      </c>
      <c r="K21" s="27" t="s">
        <v>80</v>
      </c>
      <c r="L21" s="27" t="s">
        <v>40</v>
      </c>
      <c r="M21" s="27">
        <v>2815</v>
      </c>
      <c r="N21" s="27" t="s">
        <v>4063</v>
      </c>
      <c r="O21" s="27" t="s">
        <v>4087</v>
      </c>
      <c r="P21" s="27" t="s">
        <v>63</v>
      </c>
      <c r="Q21" s="27" t="s">
        <v>4088</v>
      </c>
      <c r="R21" s="27" t="s">
        <v>189</v>
      </c>
      <c r="S21" s="29" t="s">
        <v>4063</v>
      </c>
      <c r="T21" s="29" t="s">
        <v>4063</v>
      </c>
      <c r="U21" s="29" t="s">
        <v>4063</v>
      </c>
      <c r="V21" s="29" t="s">
        <v>4063</v>
      </c>
      <c r="W21" s="29" t="s">
        <v>4063</v>
      </c>
      <c r="X21" s="29" t="s">
        <v>4063</v>
      </c>
      <c r="Y21" s="29" t="s">
        <v>4063</v>
      </c>
      <c r="Z21" s="29" t="s">
        <v>4063</v>
      </c>
      <c r="AA21" s="29" t="s">
        <v>4063</v>
      </c>
      <c r="AB21" s="29" t="s">
        <v>4063</v>
      </c>
      <c r="AC21" s="27" t="s">
        <v>4063</v>
      </c>
      <c r="AD21" s="29" t="s">
        <v>4063</v>
      </c>
      <c r="AE21" s="29" t="s">
        <v>4063</v>
      </c>
      <c r="AF21" s="29" t="s">
        <v>5486</v>
      </c>
      <c r="AG21" s="29" t="s">
        <v>5991</v>
      </c>
      <c r="AH21" s="29" t="str">
        <f t="shared" si="0"/>
        <v>Archaean</v>
      </c>
      <c r="AI21" s="29" t="str">
        <f t="shared" si="1"/>
        <v>Small</v>
      </c>
      <c r="AJ21" s="29" t="str">
        <f t="shared" si="2"/>
        <v>Medium</v>
      </c>
      <c r="AK21" s="27" t="str">
        <f>IF(Y21="Not determined","No known occurrences","CHECK THIS ONE")</f>
        <v>No known occurrences</v>
      </c>
    </row>
    <row r="22" spans="1:37" ht="13.2" customHeight="1" x14ac:dyDescent="0.3">
      <c r="A22" s="23" t="s">
        <v>252</v>
      </c>
      <c r="B22" s="17" t="s">
        <v>4603</v>
      </c>
      <c r="C22" s="17" t="s">
        <v>217</v>
      </c>
      <c r="D22" s="46" t="s">
        <v>246</v>
      </c>
      <c r="E22" s="86" t="s">
        <v>4876</v>
      </c>
      <c r="F22" s="18" t="s">
        <v>229</v>
      </c>
      <c r="G22" s="19">
        <v>-27.5</v>
      </c>
      <c r="H22" s="19">
        <v>119.1</v>
      </c>
      <c r="I22" s="19">
        <v>100</v>
      </c>
      <c r="J22" s="18">
        <v>1.7</v>
      </c>
      <c r="K22" s="18" t="s">
        <v>253</v>
      </c>
      <c r="L22" s="18" t="s">
        <v>40</v>
      </c>
      <c r="M22" s="27">
        <v>2815</v>
      </c>
      <c r="N22" s="18" t="s">
        <v>4063</v>
      </c>
      <c r="O22" s="18" t="s">
        <v>4089</v>
      </c>
      <c r="P22" s="18" t="s">
        <v>255</v>
      </c>
      <c r="Q22" s="18" t="s">
        <v>4063</v>
      </c>
      <c r="R22" s="18" t="s">
        <v>189</v>
      </c>
      <c r="S22" s="18" t="s">
        <v>4063</v>
      </c>
      <c r="T22" s="18" t="s">
        <v>4063</v>
      </c>
      <c r="U22" s="18" t="s">
        <v>4063</v>
      </c>
      <c r="V22" s="18" t="s">
        <v>4063</v>
      </c>
      <c r="W22" s="18" t="s">
        <v>4063</v>
      </c>
      <c r="X22" s="18" t="s">
        <v>256</v>
      </c>
      <c r="Y22" s="18" t="s">
        <v>236</v>
      </c>
      <c r="Z22" s="18" t="s">
        <v>257</v>
      </c>
      <c r="AA22" s="18" t="s">
        <v>258</v>
      </c>
      <c r="AB22" s="18" t="s">
        <v>74</v>
      </c>
      <c r="AC22" s="18" t="s">
        <v>147</v>
      </c>
      <c r="AD22" s="16">
        <v>39.700000000000003</v>
      </c>
      <c r="AE22" s="16" t="s">
        <v>5487</v>
      </c>
      <c r="AF22" s="29" t="s">
        <v>5488</v>
      </c>
      <c r="AG22" s="29" t="s">
        <v>5991</v>
      </c>
      <c r="AH22" s="29" t="str">
        <f t="shared" si="0"/>
        <v>Archaean</v>
      </c>
      <c r="AI22" s="29" t="str">
        <f t="shared" si="1"/>
        <v>Small</v>
      </c>
      <c r="AJ22" s="29" t="str">
        <f t="shared" si="2"/>
        <v>Medium</v>
      </c>
      <c r="AK22" s="18" t="s">
        <v>236</v>
      </c>
    </row>
    <row r="23" spans="1:37" x14ac:dyDescent="0.3">
      <c r="A23" s="17" t="s">
        <v>261</v>
      </c>
      <c r="B23" s="17" t="s">
        <v>4603</v>
      </c>
      <c r="C23" s="17" t="s">
        <v>217</v>
      </c>
      <c r="D23" s="46" t="s">
        <v>218</v>
      </c>
      <c r="E23" s="46" t="s">
        <v>219</v>
      </c>
      <c r="F23" s="18" t="s">
        <v>220</v>
      </c>
      <c r="G23" s="18">
        <v>-17.899999999999999</v>
      </c>
      <c r="H23" s="18">
        <v>127.65</v>
      </c>
      <c r="I23" s="18">
        <v>100</v>
      </c>
      <c r="J23" s="18">
        <v>2</v>
      </c>
      <c r="K23" s="18" t="s">
        <v>94</v>
      </c>
      <c r="L23" s="18" t="s">
        <v>40</v>
      </c>
      <c r="M23" s="18">
        <v>1856</v>
      </c>
      <c r="N23" s="18">
        <v>2</v>
      </c>
      <c r="O23" s="18" t="s">
        <v>4090</v>
      </c>
      <c r="P23" s="18" t="s">
        <v>264</v>
      </c>
      <c r="Q23" s="18" t="s">
        <v>4063</v>
      </c>
      <c r="R23" s="18" t="s">
        <v>4063</v>
      </c>
      <c r="S23" s="18" t="s">
        <v>4063</v>
      </c>
      <c r="T23" s="18" t="s">
        <v>4063</v>
      </c>
      <c r="U23" s="18" t="s">
        <v>4063</v>
      </c>
      <c r="V23" s="18" t="s">
        <v>4063</v>
      </c>
      <c r="W23" s="18" t="s">
        <v>4063</v>
      </c>
      <c r="X23" s="18" t="s">
        <v>261</v>
      </c>
      <c r="Y23" s="18" t="s">
        <v>144</v>
      </c>
      <c r="Z23" s="18" t="s">
        <v>72</v>
      </c>
      <c r="AA23" s="18" t="s">
        <v>258</v>
      </c>
      <c r="AB23" s="18" t="s">
        <v>74</v>
      </c>
      <c r="AC23" s="18" t="s">
        <v>265</v>
      </c>
      <c r="AD23" s="16" t="s">
        <v>4063</v>
      </c>
      <c r="AE23" s="16" t="s">
        <v>5489</v>
      </c>
      <c r="AF23" s="29" t="s">
        <v>267</v>
      </c>
      <c r="AG23" s="29" t="s">
        <v>5991</v>
      </c>
      <c r="AH23" s="29" t="str">
        <f t="shared" si="0"/>
        <v>Proterozoic</v>
      </c>
      <c r="AI23" s="29" t="str">
        <f t="shared" si="1"/>
        <v>Small</v>
      </c>
      <c r="AJ23" s="29" t="str">
        <f t="shared" si="2"/>
        <v>Medium</v>
      </c>
      <c r="AK23" s="18" t="s">
        <v>144</v>
      </c>
    </row>
    <row r="24" spans="1:37" ht="12.75" customHeight="1" x14ac:dyDescent="0.3">
      <c r="A24" s="21" t="s">
        <v>268</v>
      </c>
      <c r="B24" s="21" t="s">
        <v>4603</v>
      </c>
      <c r="C24" s="21" t="s">
        <v>217</v>
      </c>
      <c r="D24" s="82" t="s">
        <v>218</v>
      </c>
      <c r="E24" s="82" t="s">
        <v>219</v>
      </c>
      <c r="F24" s="27" t="s">
        <v>220</v>
      </c>
      <c r="G24" s="27">
        <v>-17.399999999999999</v>
      </c>
      <c r="H24" s="27">
        <v>127.37</v>
      </c>
      <c r="I24" s="27">
        <v>100</v>
      </c>
      <c r="J24" s="27">
        <v>0.3</v>
      </c>
      <c r="K24" s="27" t="s">
        <v>94</v>
      </c>
      <c r="L24" s="27" t="s">
        <v>40</v>
      </c>
      <c r="M24" s="27">
        <v>1844</v>
      </c>
      <c r="N24" s="27">
        <v>3</v>
      </c>
      <c r="O24" s="27" t="s">
        <v>4091</v>
      </c>
      <c r="P24" s="27" t="s">
        <v>255</v>
      </c>
      <c r="Q24" s="27" t="s">
        <v>4063</v>
      </c>
      <c r="R24" s="27" t="s">
        <v>189</v>
      </c>
      <c r="S24" s="27" t="s">
        <v>4063</v>
      </c>
      <c r="T24" s="27" t="s">
        <v>4063</v>
      </c>
      <c r="U24" s="27" t="s">
        <v>4063</v>
      </c>
      <c r="V24" s="27" t="s">
        <v>4063</v>
      </c>
      <c r="W24" s="27" t="s">
        <v>4063</v>
      </c>
      <c r="X24" s="27" t="s">
        <v>70</v>
      </c>
      <c r="Y24" s="27" t="s">
        <v>71</v>
      </c>
      <c r="Z24" s="27" t="s">
        <v>72</v>
      </c>
      <c r="AA24" s="27" t="s">
        <v>73</v>
      </c>
      <c r="AB24" s="27" t="s">
        <v>74</v>
      </c>
      <c r="AC24" s="27" t="s">
        <v>271</v>
      </c>
      <c r="AD24" s="29" t="s">
        <v>4063</v>
      </c>
      <c r="AE24" s="29" t="s">
        <v>272</v>
      </c>
      <c r="AF24" s="29" t="s">
        <v>273</v>
      </c>
      <c r="AG24" s="29" t="s">
        <v>5991</v>
      </c>
      <c r="AH24" s="29" t="str">
        <f t="shared" si="0"/>
        <v>Proterozoic</v>
      </c>
      <c r="AI24" s="29" t="str">
        <f t="shared" si="1"/>
        <v>Small</v>
      </c>
      <c r="AJ24" s="29" t="str">
        <f t="shared" si="2"/>
        <v>Small</v>
      </c>
      <c r="AK24" s="27" t="s">
        <v>71</v>
      </c>
    </row>
    <row r="25" spans="1:37" ht="12.6" customHeight="1" x14ac:dyDescent="0.3">
      <c r="A25" s="21" t="s">
        <v>277</v>
      </c>
      <c r="B25" s="21" t="s">
        <v>4603</v>
      </c>
      <c r="C25" s="21" t="s">
        <v>217</v>
      </c>
      <c r="D25" s="82" t="s">
        <v>218</v>
      </c>
      <c r="E25" s="82" t="s">
        <v>219</v>
      </c>
      <c r="F25" s="27" t="s">
        <v>220</v>
      </c>
      <c r="G25" s="27">
        <v>-17.2</v>
      </c>
      <c r="H25" s="27">
        <v>127.4</v>
      </c>
      <c r="I25" s="27">
        <v>16</v>
      </c>
      <c r="J25" s="27" t="s">
        <v>4063</v>
      </c>
      <c r="K25" s="27" t="s">
        <v>4063</v>
      </c>
      <c r="L25" s="27" t="s">
        <v>40</v>
      </c>
      <c r="M25" s="27">
        <v>1844</v>
      </c>
      <c r="N25" s="27">
        <v>3</v>
      </c>
      <c r="O25" s="27" t="s">
        <v>4093</v>
      </c>
      <c r="P25" s="27" t="s">
        <v>279</v>
      </c>
      <c r="Q25" s="27" t="s">
        <v>4063</v>
      </c>
      <c r="R25" s="27" t="s">
        <v>4063</v>
      </c>
      <c r="S25" s="27" t="s">
        <v>4063</v>
      </c>
      <c r="T25" s="27" t="s">
        <v>4063</v>
      </c>
      <c r="U25" s="27" t="s">
        <v>4063</v>
      </c>
      <c r="V25" s="27" t="s">
        <v>4063</v>
      </c>
      <c r="W25" s="27" t="s">
        <v>4063</v>
      </c>
      <c r="X25" s="27" t="s">
        <v>277</v>
      </c>
      <c r="Y25" s="27" t="s">
        <v>71</v>
      </c>
      <c r="Z25" s="27" t="s">
        <v>223</v>
      </c>
      <c r="AA25" s="27" t="s">
        <v>73</v>
      </c>
      <c r="AB25" s="27" t="s">
        <v>74</v>
      </c>
      <c r="AC25" s="27" t="s">
        <v>280</v>
      </c>
      <c r="AD25" s="29" t="s">
        <v>4063</v>
      </c>
      <c r="AE25" s="29" t="s">
        <v>281</v>
      </c>
      <c r="AF25" s="29" t="s">
        <v>282</v>
      </c>
      <c r="AG25" s="29" t="s">
        <v>5991</v>
      </c>
      <c r="AH25" s="29" t="str">
        <f t="shared" si="0"/>
        <v>Proterozoic</v>
      </c>
      <c r="AI25" s="29" t="str">
        <f t="shared" si="1"/>
        <v>Small</v>
      </c>
      <c r="AJ25" s="29" t="str">
        <f t="shared" si="2"/>
        <v>Not determined</v>
      </c>
      <c r="AK25" s="27" t="s">
        <v>71</v>
      </c>
    </row>
    <row r="26" spans="1:37" ht="13.2" customHeight="1" x14ac:dyDescent="0.3">
      <c r="A26" s="21" t="s">
        <v>5844</v>
      </c>
      <c r="B26" s="21" t="s">
        <v>4603</v>
      </c>
      <c r="C26" s="21" t="s">
        <v>217</v>
      </c>
      <c r="D26" s="82" t="s">
        <v>283</v>
      </c>
      <c r="E26" s="82" t="s">
        <v>4063</v>
      </c>
      <c r="F26" s="27" t="s">
        <v>1390</v>
      </c>
      <c r="G26" s="27">
        <v>-23.37</v>
      </c>
      <c r="H26" s="27">
        <v>150.08000000000001</v>
      </c>
      <c r="I26" s="27">
        <v>10</v>
      </c>
      <c r="J26" s="27">
        <v>0.8</v>
      </c>
      <c r="K26" s="27" t="s">
        <v>285</v>
      </c>
      <c r="L26" s="27" t="s">
        <v>4063</v>
      </c>
      <c r="M26" s="27" t="s">
        <v>4063</v>
      </c>
      <c r="N26" s="27" t="s">
        <v>4063</v>
      </c>
      <c r="O26" s="27" t="s">
        <v>4094</v>
      </c>
      <c r="P26" s="27" t="s">
        <v>287</v>
      </c>
      <c r="Q26" s="27" t="s">
        <v>4063</v>
      </c>
      <c r="R26" s="27" t="s">
        <v>45</v>
      </c>
      <c r="S26" s="27" t="s">
        <v>4063</v>
      </c>
      <c r="T26" s="27" t="s">
        <v>4690</v>
      </c>
      <c r="U26" s="27" t="s">
        <v>4063</v>
      </c>
      <c r="V26" s="27" t="s">
        <v>4063</v>
      </c>
      <c r="W26" s="27" t="s">
        <v>288</v>
      </c>
      <c r="X26" s="27" t="s">
        <v>70</v>
      </c>
      <c r="Y26" s="27" t="s">
        <v>144</v>
      </c>
      <c r="Z26" s="27" t="s">
        <v>72</v>
      </c>
      <c r="AA26" s="27" t="s">
        <v>73</v>
      </c>
      <c r="AB26" s="27" t="s">
        <v>74</v>
      </c>
      <c r="AC26" s="27" t="s">
        <v>289</v>
      </c>
      <c r="AD26" s="29" t="s">
        <v>4063</v>
      </c>
      <c r="AE26" s="29" t="s">
        <v>5912</v>
      </c>
      <c r="AF26" s="29" t="s">
        <v>291</v>
      </c>
      <c r="AG26" s="29" t="s">
        <v>5991</v>
      </c>
      <c r="AH26" s="29" t="str">
        <f t="shared" si="0"/>
        <v>Not determined</v>
      </c>
      <c r="AI26" s="29" t="str">
        <f t="shared" si="1"/>
        <v>Small</v>
      </c>
      <c r="AJ26" s="29" t="str">
        <f t="shared" si="2"/>
        <v>Medium</v>
      </c>
      <c r="AK26" s="27" t="s">
        <v>144</v>
      </c>
    </row>
    <row r="27" spans="1:37" x14ac:dyDescent="0.3">
      <c r="A27" s="21" t="s">
        <v>292</v>
      </c>
      <c r="B27" s="21" t="s">
        <v>4603</v>
      </c>
      <c r="C27" s="21" t="s">
        <v>217</v>
      </c>
      <c r="D27" s="82" t="s">
        <v>218</v>
      </c>
      <c r="E27" s="82" t="s">
        <v>219</v>
      </c>
      <c r="F27" s="27" t="s">
        <v>220</v>
      </c>
      <c r="G27" s="27">
        <v>-17.2</v>
      </c>
      <c r="H27" s="27">
        <v>128.12</v>
      </c>
      <c r="I27" s="27" t="s">
        <v>4063</v>
      </c>
      <c r="J27" s="27" t="s">
        <v>4063</v>
      </c>
      <c r="K27" s="27" t="s">
        <v>94</v>
      </c>
      <c r="L27" s="27" t="s">
        <v>40</v>
      </c>
      <c r="M27" s="27">
        <v>1844</v>
      </c>
      <c r="N27" s="27">
        <v>3</v>
      </c>
      <c r="O27" s="27" t="s">
        <v>293</v>
      </c>
      <c r="P27" s="27" t="s">
        <v>294</v>
      </c>
      <c r="Q27" s="27" t="s">
        <v>4063</v>
      </c>
      <c r="R27" s="27" t="s">
        <v>4063</v>
      </c>
      <c r="S27" s="27" t="s">
        <v>4063</v>
      </c>
      <c r="T27" s="27" t="s">
        <v>4063</v>
      </c>
      <c r="U27" s="27" t="s">
        <v>4063</v>
      </c>
      <c r="V27" s="27" t="s">
        <v>4063</v>
      </c>
      <c r="W27" s="27" t="s">
        <v>4063</v>
      </c>
      <c r="X27" s="27" t="s">
        <v>292</v>
      </c>
      <c r="Y27" s="27" t="s">
        <v>71</v>
      </c>
      <c r="Z27" s="27" t="s">
        <v>223</v>
      </c>
      <c r="AA27" s="27" t="s">
        <v>73</v>
      </c>
      <c r="AB27" s="27" t="s">
        <v>74</v>
      </c>
      <c r="AC27" s="27" t="s">
        <v>293</v>
      </c>
      <c r="AD27" s="29" t="s">
        <v>4063</v>
      </c>
      <c r="AE27" s="29" t="s">
        <v>295</v>
      </c>
      <c r="AF27" s="29" t="s">
        <v>226</v>
      </c>
      <c r="AG27" s="29" t="s">
        <v>5991</v>
      </c>
      <c r="AH27" s="29" t="str">
        <f t="shared" si="0"/>
        <v>Proterozoic</v>
      </c>
      <c r="AI27" s="29" t="str">
        <f t="shared" si="1"/>
        <v>Not determined</v>
      </c>
      <c r="AJ27" s="29" t="str">
        <f t="shared" si="2"/>
        <v>Not determined</v>
      </c>
      <c r="AK27" s="27" t="s">
        <v>71</v>
      </c>
    </row>
    <row r="28" spans="1:37" x14ac:dyDescent="0.3">
      <c r="A28" s="21" t="s">
        <v>296</v>
      </c>
      <c r="B28" s="21" t="s">
        <v>4603</v>
      </c>
      <c r="C28" s="21" t="s">
        <v>217</v>
      </c>
      <c r="D28" s="82" t="s">
        <v>228</v>
      </c>
      <c r="E28" s="82" t="s">
        <v>4688</v>
      </c>
      <c r="F28" s="27" t="s">
        <v>79</v>
      </c>
      <c r="G28" s="27">
        <v>-20.8</v>
      </c>
      <c r="H28" s="27">
        <v>116.5</v>
      </c>
      <c r="I28" s="27">
        <v>6</v>
      </c>
      <c r="J28" s="27">
        <v>0.5</v>
      </c>
      <c r="K28" s="27" t="s">
        <v>51</v>
      </c>
      <c r="L28" s="27" t="s">
        <v>40</v>
      </c>
      <c r="M28" s="27">
        <v>2892</v>
      </c>
      <c r="N28" s="27">
        <v>34</v>
      </c>
      <c r="O28" s="27" t="s">
        <v>4095</v>
      </c>
      <c r="P28" s="27" t="s">
        <v>255</v>
      </c>
      <c r="Q28" s="27" t="s">
        <v>4063</v>
      </c>
      <c r="R28" s="27" t="s">
        <v>189</v>
      </c>
      <c r="S28" s="27" t="s">
        <v>4063</v>
      </c>
      <c r="T28" s="27" t="s">
        <v>4063</v>
      </c>
      <c r="U28" s="27" t="s">
        <v>4063</v>
      </c>
      <c r="V28" s="27" t="s">
        <v>4063</v>
      </c>
      <c r="W28" s="27" t="s">
        <v>4063</v>
      </c>
      <c r="X28" s="27" t="s">
        <v>4063</v>
      </c>
      <c r="Y28" s="27" t="s">
        <v>4063</v>
      </c>
      <c r="Z28" s="27" t="s">
        <v>4063</v>
      </c>
      <c r="AA28" s="27" t="s">
        <v>4063</v>
      </c>
      <c r="AB28" s="27" t="s">
        <v>4063</v>
      </c>
      <c r="AC28" s="27" t="s">
        <v>4063</v>
      </c>
      <c r="AD28" s="29" t="s">
        <v>4063</v>
      </c>
      <c r="AE28" s="29" t="s">
        <v>4063</v>
      </c>
      <c r="AF28" s="29" t="s">
        <v>300</v>
      </c>
      <c r="AG28" s="29" t="s">
        <v>5991</v>
      </c>
      <c r="AH28" s="29" t="str">
        <f t="shared" si="0"/>
        <v>Archaean</v>
      </c>
      <c r="AI28" s="29" t="str">
        <f t="shared" si="1"/>
        <v>Small</v>
      </c>
      <c r="AJ28" s="29" t="str">
        <f t="shared" si="2"/>
        <v>Small</v>
      </c>
      <c r="AK28" s="27" t="str">
        <f>IF(Y28="Not determined","No known occurrences","CHECK THIS ONE")</f>
        <v>No known occurrences</v>
      </c>
    </row>
    <row r="29" spans="1:37" x14ac:dyDescent="0.3">
      <c r="A29" s="17" t="s">
        <v>4681</v>
      </c>
      <c r="B29" s="17" t="s">
        <v>4603</v>
      </c>
      <c r="C29" s="17" t="s">
        <v>217</v>
      </c>
      <c r="D29" s="46" t="s">
        <v>301</v>
      </c>
      <c r="E29" s="46" t="s">
        <v>302</v>
      </c>
      <c r="F29" s="18" t="s">
        <v>79</v>
      </c>
      <c r="G29" s="18">
        <v>-26.2</v>
      </c>
      <c r="H29" s="18">
        <v>128.55000000000001</v>
      </c>
      <c r="I29" s="18">
        <v>324</v>
      </c>
      <c r="J29" s="18">
        <v>1.8</v>
      </c>
      <c r="K29" s="18" t="s">
        <v>4063</v>
      </c>
      <c r="L29" s="18" t="s">
        <v>40</v>
      </c>
      <c r="M29" s="18">
        <v>1078</v>
      </c>
      <c r="N29" s="18">
        <v>3</v>
      </c>
      <c r="O29" s="18" t="s">
        <v>4096</v>
      </c>
      <c r="P29" s="18" t="s">
        <v>63</v>
      </c>
      <c r="Q29" s="18" t="s">
        <v>305</v>
      </c>
      <c r="R29" s="18" t="s">
        <v>4063</v>
      </c>
      <c r="S29" s="18" t="s">
        <v>4063</v>
      </c>
      <c r="T29" s="18" t="s">
        <v>4063</v>
      </c>
      <c r="U29" s="18" t="s">
        <v>4063</v>
      </c>
      <c r="V29" s="18" t="s">
        <v>4063</v>
      </c>
      <c r="W29" s="18" t="s">
        <v>4063</v>
      </c>
      <c r="X29" s="18" t="s">
        <v>4063</v>
      </c>
      <c r="Y29" s="18" t="s">
        <v>4063</v>
      </c>
      <c r="Z29" s="18" t="s">
        <v>4063</v>
      </c>
      <c r="AA29" s="18" t="s">
        <v>4063</v>
      </c>
      <c r="AB29" s="18" t="s">
        <v>4063</v>
      </c>
      <c r="AC29" s="18" t="s">
        <v>4063</v>
      </c>
      <c r="AD29" s="16" t="s">
        <v>4063</v>
      </c>
      <c r="AE29" s="16" t="s">
        <v>4063</v>
      </c>
      <c r="AF29" s="29" t="s">
        <v>5490</v>
      </c>
      <c r="AG29" s="29" t="s">
        <v>5991</v>
      </c>
      <c r="AH29" s="29" t="str">
        <f t="shared" si="0"/>
        <v>Proterozoic</v>
      </c>
      <c r="AI29" s="29" t="str">
        <f t="shared" si="1"/>
        <v>Medium</v>
      </c>
      <c r="AJ29" s="29" t="str">
        <f t="shared" si="2"/>
        <v>Medium</v>
      </c>
      <c r="AK29" s="27" t="str">
        <f>IF(Y29="Not determined","No known occurrences","CHECK THIS ONE")</f>
        <v>No known occurrences</v>
      </c>
    </row>
    <row r="30" spans="1:37" x14ac:dyDescent="0.3">
      <c r="A30" s="21" t="s">
        <v>306</v>
      </c>
      <c r="B30" s="21" t="s">
        <v>4603</v>
      </c>
      <c r="C30" s="21" t="s">
        <v>217</v>
      </c>
      <c r="D30" s="82" t="s">
        <v>301</v>
      </c>
      <c r="E30" s="82" t="s">
        <v>302</v>
      </c>
      <c r="F30" s="27" t="s">
        <v>79</v>
      </c>
      <c r="G30" s="27">
        <v>-25.8</v>
      </c>
      <c r="H30" s="27">
        <v>129.09</v>
      </c>
      <c r="I30" s="27">
        <v>4</v>
      </c>
      <c r="J30" s="27" t="s">
        <v>4063</v>
      </c>
      <c r="K30" s="27" t="s">
        <v>307</v>
      </c>
      <c r="L30" s="27" t="s">
        <v>40</v>
      </c>
      <c r="M30" s="27">
        <v>1078</v>
      </c>
      <c r="N30" s="27">
        <v>3</v>
      </c>
      <c r="O30" s="27" t="s">
        <v>111</v>
      </c>
      <c r="P30" s="27" t="s">
        <v>63</v>
      </c>
      <c r="Q30" s="27" t="s">
        <v>308</v>
      </c>
      <c r="R30" s="27" t="s">
        <v>4063</v>
      </c>
      <c r="S30" s="27" t="s">
        <v>4063</v>
      </c>
      <c r="T30" s="27" t="s">
        <v>4063</v>
      </c>
      <c r="U30" s="27" t="s">
        <v>4063</v>
      </c>
      <c r="V30" s="27" t="s">
        <v>4063</v>
      </c>
      <c r="W30" s="27" t="s">
        <v>4063</v>
      </c>
      <c r="X30" s="27" t="s">
        <v>309</v>
      </c>
      <c r="Y30" s="27" t="s">
        <v>71</v>
      </c>
      <c r="Z30" s="27" t="s">
        <v>72</v>
      </c>
      <c r="AA30" s="27" t="s">
        <v>310</v>
      </c>
      <c r="AB30" s="27" t="s">
        <v>311</v>
      </c>
      <c r="AC30" s="27" t="s">
        <v>312</v>
      </c>
      <c r="AD30" s="29">
        <v>4.5</v>
      </c>
      <c r="AE30" s="29" t="s">
        <v>313</v>
      </c>
      <c r="AF30" s="29" t="s">
        <v>314</v>
      </c>
      <c r="AG30" s="29" t="s">
        <v>5991</v>
      </c>
      <c r="AH30" s="29" t="str">
        <f t="shared" si="0"/>
        <v>Proterozoic</v>
      </c>
      <c r="AI30" s="29" t="str">
        <f t="shared" si="1"/>
        <v>Small</v>
      </c>
      <c r="AJ30" s="29" t="str">
        <f t="shared" si="2"/>
        <v>Not determined</v>
      </c>
      <c r="AK30" s="27" t="s">
        <v>71</v>
      </c>
    </row>
    <row r="31" spans="1:37" x14ac:dyDescent="0.3">
      <c r="A31" s="21" t="s">
        <v>315</v>
      </c>
      <c r="B31" s="21" t="s">
        <v>4603</v>
      </c>
      <c r="C31" s="21" t="s">
        <v>217</v>
      </c>
      <c r="D31" s="82" t="s">
        <v>228</v>
      </c>
      <c r="E31" s="82" t="s">
        <v>4688</v>
      </c>
      <c r="F31" s="27" t="s">
        <v>79</v>
      </c>
      <c r="G31" s="27">
        <v>-23.44</v>
      </c>
      <c r="H31" s="27">
        <v>120.21</v>
      </c>
      <c r="I31" s="27" t="s">
        <v>4063</v>
      </c>
      <c r="J31" s="27">
        <v>0.6</v>
      </c>
      <c r="K31" s="27" t="s">
        <v>127</v>
      </c>
      <c r="L31" s="27" t="s">
        <v>4063</v>
      </c>
      <c r="M31" s="27" t="s">
        <v>4063</v>
      </c>
      <c r="N31" s="27" t="s">
        <v>4063</v>
      </c>
      <c r="O31" s="27" t="s">
        <v>4097</v>
      </c>
      <c r="P31" s="27" t="s">
        <v>318</v>
      </c>
      <c r="Q31" s="27" t="s">
        <v>4098</v>
      </c>
      <c r="R31" s="27" t="s">
        <v>320</v>
      </c>
      <c r="S31" s="27" t="s">
        <v>4063</v>
      </c>
      <c r="T31" s="27" t="s">
        <v>4063</v>
      </c>
      <c r="U31" s="27" t="s">
        <v>4063</v>
      </c>
      <c r="V31" s="27" t="s">
        <v>4063</v>
      </c>
      <c r="W31" s="27" t="s">
        <v>4063</v>
      </c>
      <c r="X31" s="27" t="s">
        <v>315</v>
      </c>
      <c r="Y31" s="27" t="s">
        <v>321</v>
      </c>
      <c r="Z31" s="27" t="s">
        <v>322</v>
      </c>
      <c r="AA31" s="27" t="s">
        <v>73</v>
      </c>
      <c r="AB31" s="27" t="s">
        <v>74</v>
      </c>
      <c r="AC31" s="27" t="s">
        <v>265</v>
      </c>
      <c r="AD31" s="29">
        <v>1.5</v>
      </c>
      <c r="AE31" s="29" t="s">
        <v>323</v>
      </c>
      <c r="AF31" s="29" t="s">
        <v>324</v>
      </c>
      <c r="AG31" s="29" t="s">
        <v>5991</v>
      </c>
      <c r="AH31" s="29" t="str">
        <f t="shared" si="0"/>
        <v>Not determined</v>
      </c>
      <c r="AI31" s="29" t="str">
        <f t="shared" si="1"/>
        <v>Not determined</v>
      </c>
      <c r="AJ31" s="29" t="str">
        <f t="shared" si="2"/>
        <v>Medium</v>
      </c>
      <c r="AK31" s="27" t="s">
        <v>321</v>
      </c>
    </row>
    <row r="32" spans="1:37" ht="24" customHeight="1" x14ac:dyDescent="0.3">
      <c r="A32" s="21" t="s">
        <v>325</v>
      </c>
      <c r="B32" s="21" t="s">
        <v>4603</v>
      </c>
      <c r="C32" s="17" t="s">
        <v>217</v>
      </c>
      <c r="D32" s="82" t="s">
        <v>218</v>
      </c>
      <c r="E32" s="82" t="s">
        <v>219</v>
      </c>
      <c r="F32" s="27" t="s">
        <v>220</v>
      </c>
      <c r="G32" s="27">
        <v>-17.18</v>
      </c>
      <c r="H32" s="27">
        <v>128.09</v>
      </c>
      <c r="I32" s="27">
        <v>0.45</v>
      </c>
      <c r="J32" s="27">
        <v>0.2</v>
      </c>
      <c r="K32" s="27" t="s">
        <v>127</v>
      </c>
      <c r="L32" s="27" t="s">
        <v>40</v>
      </c>
      <c r="M32" s="27">
        <v>1844</v>
      </c>
      <c r="N32" s="27">
        <v>3</v>
      </c>
      <c r="O32" s="27" t="s">
        <v>326</v>
      </c>
      <c r="P32" s="27" t="s">
        <v>327</v>
      </c>
      <c r="Q32" s="27" t="s">
        <v>4063</v>
      </c>
      <c r="R32" s="27" t="s">
        <v>4063</v>
      </c>
      <c r="S32" s="27" t="s">
        <v>4063</v>
      </c>
      <c r="T32" s="27" t="s">
        <v>4063</v>
      </c>
      <c r="U32" s="27" t="s">
        <v>4063</v>
      </c>
      <c r="V32" s="27" t="s">
        <v>4063</v>
      </c>
      <c r="W32" s="27" t="s">
        <v>4063</v>
      </c>
      <c r="X32" s="27" t="s">
        <v>325</v>
      </c>
      <c r="Y32" s="27" t="s">
        <v>71</v>
      </c>
      <c r="Z32" s="27" t="s">
        <v>223</v>
      </c>
      <c r="AA32" s="27" t="s">
        <v>73</v>
      </c>
      <c r="AB32" s="27" t="s">
        <v>74</v>
      </c>
      <c r="AC32" s="27" t="s">
        <v>4063</v>
      </c>
      <c r="AD32" s="29" t="s">
        <v>4063</v>
      </c>
      <c r="AE32" s="29" t="s">
        <v>328</v>
      </c>
      <c r="AF32" s="29" t="s">
        <v>329</v>
      </c>
      <c r="AG32" s="29" t="s">
        <v>5991</v>
      </c>
      <c r="AH32" s="29" t="str">
        <f t="shared" si="0"/>
        <v>Proterozoic</v>
      </c>
      <c r="AI32" s="29" t="str">
        <f t="shared" si="1"/>
        <v>Small</v>
      </c>
      <c r="AJ32" s="29" t="str">
        <f t="shared" si="2"/>
        <v>Small</v>
      </c>
      <c r="AK32" s="27" t="s">
        <v>71</v>
      </c>
    </row>
    <row r="33" spans="1:37" x14ac:dyDescent="0.3">
      <c r="A33" s="17" t="s">
        <v>330</v>
      </c>
      <c r="B33" s="17" t="s">
        <v>4603</v>
      </c>
      <c r="C33" s="17" t="s">
        <v>217</v>
      </c>
      <c r="D33" s="46" t="s">
        <v>228</v>
      </c>
      <c r="E33" s="46" t="s">
        <v>4688</v>
      </c>
      <c r="F33" s="18" t="s">
        <v>79</v>
      </c>
      <c r="G33" s="18">
        <v>-20.9</v>
      </c>
      <c r="H33" s="18">
        <v>116.5</v>
      </c>
      <c r="I33" s="18">
        <v>2.2000000000000002</v>
      </c>
      <c r="J33" s="18">
        <v>0.5</v>
      </c>
      <c r="K33" s="18" t="s">
        <v>253</v>
      </c>
      <c r="L33" s="18" t="s">
        <v>40</v>
      </c>
      <c r="M33" s="18">
        <v>2892</v>
      </c>
      <c r="N33" s="18">
        <v>34</v>
      </c>
      <c r="O33" s="18" t="s">
        <v>4099</v>
      </c>
      <c r="P33" s="18" t="s">
        <v>63</v>
      </c>
      <c r="Q33" s="18" t="s">
        <v>4100</v>
      </c>
      <c r="R33" s="18" t="s">
        <v>189</v>
      </c>
      <c r="S33" s="18" t="s">
        <v>333</v>
      </c>
      <c r="T33" s="18" t="s">
        <v>4063</v>
      </c>
      <c r="U33" s="18" t="s">
        <v>4063</v>
      </c>
      <c r="V33" s="18" t="s">
        <v>4063</v>
      </c>
      <c r="W33" s="18" t="s">
        <v>4063</v>
      </c>
      <c r="X33" s="18" t="s">
        <v>334</v>
      </c>
      <c r="Y33" s="18" t="s">
        <v>71</v>
      </c>
      <c r="Z33" s="18" t="s">
        <v>72</v>
      </c>
      <c r="AA33" s="18" t="s">
        <v>102</v>
      </c>
      <c r="AB33" s="18" t="s">
        <v>74</v>
      </c>
      <c r="AC33" s="18" t="s">
        <v>242</v>
      </c>
      <c r="AD33" s="16" t="s">
        <v>4063</v>
      </c>
      <c r="AE33" s="16" t="s">
        <v>4063</v>
      </c>
      <c r="AF33" s="29" t="s">
        <v>5491</v>
      </c>
      <c r="AG33" s="29" t="s">
        <v>5991</v>
      </c>
      <c r="AH33" s="29" t="str">
        <f t="shared" si="0"/>
        <v>Archaean</v>
      </c>
      <c r="AI33" s="29" t="str">
        <f t="shared" si="1"/>
        <v>Small</v>
      </c>
      <c r="AJ33" s="29" t="str">
        <f t="shared" si="2"/>
        <v>Small</v>
      </c>
      <c r="AK33" s="18" t="s">
        <v>71</v>
      </c>
    </row>
    <row r="34" spans="1:37" ht="12.75" customHeight="1" x14ac:dyDescent="0.25">
      <c r="A34" s="20" t="s">
        <v>336</v>
      </c>
      <c r="B34" s="20" t="s">
        <v>4603</v>
      </c>
      <c r="C34" s="21" t="s">
        <v>217</v>
      </c>
      <c r="D34" s="82" t="s">
        <v>218</v>
      </c>
      <c r="E34" s="82" t="s">
        <v>219</v>
      </c>
      <c r="F34" s="27" t="s">
        <v>220</v>
      </c>
      <c r="G34" s="34">
        <v>-19.100000000000001</v>
      </c>
      <c r="H34" s="27">
        <v>126.8</v>
      </c>
      <c r="I34" s="27">
        <v>6</v>
      </c>
      <c r="J34" s="27">
        <v>0.95</v>
      </c>
      <c r="K34" s="27" t="s">
        <v>127</v>
      </c>
      <c r="L34" s="27" t="s">
        <v>4063</v>
      </c>
      <c r="M34" s="27" t="s">
        <v>4063</v>
      </c>
      <c r="N34" s="27" t="s">
        <v>4063</v>
      </c>
      <c r="O34" s="27" t="s">
        <v>4063</v>
      </c>
      <c r="P34" s="27" t="s">
        <v>222</v>
      </c>
      <c r="Q34" s="27" t="s">
        <v>4063</v>
      </c>
      <c r="R34" s="27" t="s">
        <v>4063</v>
      </c>
      <c r="S34" s="27" t="s">
        <v>4063</v>
      </c>
      <c r="T34" s="27" t="s">
        <v>4063</v>
      </c>
      <c r="U34" s="27" t="s">
        <v>4063</v>
      </c>
      <c r="V34" s="27" t="s">
        <v>4063</v>
      </c>
      <c r="W34" s="27" t="s">
        <v>4063</v>
      </c>
      <c r="X34" s="27" t="s">
        <v>336</v>
      </c>
      <c r="Y34" s="27" t="s">
        <v>144</v>
      </c>
      <c r="Z34" s="27" t="s">
        <v>72</v>
      </c>
      <c r="AA34" s="27" t="s">
        <v>258</v>
      </c>
      <c r="AB34" s="27" t="s">
        <v>74</v>
      </c>
      <c r="AC34" s="27" t="s">
        <v>265</v>
      </c>
      <c r="AD34" s="29" t="s">
        <v>4063</v>
      </c>
      <c r="AE34" s="29" t="s">
        <v>338</v>
      </c>
      <c r="AF34" s="29" t="s">
        <v>226</v>
      </c>
      <c r="AG34" s="29" t="s">
        <v>5991</v>
      </c>
      <c r="AH34" s="29" t="str">
        <f t="shared" si="0"/>
        <v>Not determined</v>
      </c>
      <c r="AI34" s="29" t="str">
        <f t="shared" si="1"/>
        <v>Small</v>
      </c>
      <c r="AJ34" s="29" t="str">
        <f t="shared" si="2"/>
        <v>Medium</v>
      </c>
      <c r="AK34" s="27" t="s">
        <v>144</v>
      </c>
    </row>
    <row r="35" spans="1:37" ht="12.75" customHeight="1" x14ac:dyDescent="0.25">
      <c r="A35" s="20" t="s">
        <v>339</v>
      </c>
      <c r="B35" s="20" t="s">
        <v>4603</v>
      </c>
      <c r="C35" s="21" t="s">
        <v>217</v>
      </c>
      <c r="D35" s="82" t="s">
        <v>218</v>
      </c>
      <c r="E35" s="82" t="s">
        <v>219</v>
      </c>
      <c r="F35" s="27" t="s">
        <v>220</v>
      </c>
      <c r="G35" s="34">
        <v>-17.53</v>
      </c>
      <c r="H35" s="27">
        <v>127.78</v>
      </c>
      <c r="I35" s="27" t="s">
        <v>4063</v>
      </c>
      <c r="J35" s="27" t="s">
        <v>4063</v>
      </c>
      <c r="K35" s="27" t="s">
        <v>127</v>
      </c>
      <c r="L35" s="27" t="s">
        <v>40</v>
      </c>
      <c r="M35" s="27">
        <v>1844</v>
      </c>
      <c r="N35" s="27">
        <v>3</v>
      </c>
      <c r="O35" s="27" t="s">
        <v>221</v>
      </c>
      <c r="P35" s="27" t="s">
        <v>222</v>
      </c>
      <c r="Q35" s="27" t="s">
        <v>4063</v>
      </c>
      <c r="R35" s="27" t="s">
        <v>4063</v>
      </c>
      <c r="S35" s="27" t="s">
        <v>4063</v>
      </c>
      <c r="T35" s="27" t="s">
        <v>4063</v>
      </c>
      <c r="U35" s="27" t="s">
        <v>4063</v>
      </c>
      <c r="V35" s="27" t="s">
        <v>4063</v>
      </c>
      <c r="W35" s="27" t="s">
        <v>4063</v>
      </c>
      <c r="X35" s="27" t="s">
        <v>339</v>
      </c>
      <c r="Y35" s="27" t="s">
        <v>71</v>
      </c>
      <c r="Z35" s="27" t="s">
        <v>223</v>
      </c>
      <c r="AA35" s="27" t="s">
        <v>73</v>
      </c>
      <c r="AB35" s="27" t="s">
        <v>74</v>
      </c>
      <c r="AC35" s="27" t="s">
        <v>224</v>
      </c>
      <c r="AD35" s="29" t="s">
        <v>4063</v>
      </c>
      <c r="AE35" s="29" t="s">
        <v>340</v>
      </c>
      <c r="AF35" s="29" t="s">
        <v>244</v>
      </c>
      <c r="AG35" s="29" t="s">
        <v>5991</v>
      </c>
      <c r="AH35" s="29" t="str">
        <f t="shared" si="0"/>
        <v>Proterozoic</v>
      </c>
      <c r="AI35" s="29" t="str">
        <f t="shared" si="1"/>
        <v>Not determined</v>
      </c>
      <c r="AJ35" s="29" t="str">
        <f t="shared" si="2"/>
        <v>Not determined</v>
      </c>
      <c r="AK35" s="27" t="s">
        <v>71</v>
      </c>
    </row>
    <row r="36" spans="1:37" ht="12.75" customHeight="1" x14ac:dyDescent="0.3">
      <c r="A36" s="17" t="s">
        <v>341</v>
      </c>
      <c r="B36" s="17" t="s">
        <v>4603</v>
      </c>
      <c r="C36" s="17" t="s">
        <v>217</v>
      </c>
      <c r="D36" s="86" t="s">
        <v>283</v>
      </c>
      <c r="E36" s="46" t="s">
        <v>4063</v>
      </c>
      <c r="F36" s="18" t="s">
        <v>4692</v>
      </c>
      <c r="G36" s="18">
        <v>-23.5</v>
      </c>
      <c r="H36" s="18">
        <v>150.27000000000001</v>
      </c>
      <c r="I36" s="18">
        <v>6</v>
      </c>
      <c r="J36" s="18">
        <v>0.9</v>
      </c>
      <c r="K36" s="18" t="s">
        <v>285</v>
      </c>
      <c r="L36" s="18" t="s">
        <v>4063</v>
      </c>
      <c r="M36" s="18" t="s">
        <v>4063</v>
      </c>
      <c r="N36" s="18" t="s">
        <v>4063</v>
      </c>
      <c r="O36" s="18" t="s">
        <v>4101</v>
      </c>
      <c r="P36" s="18" t="s">
        <v>222</v>
      </c>
      <c r="Q36" s="18" t="s">
        <v>4102</v>
      </c>
      <c r="R36" s="18" t="s">
        <v>345</v>
      </c>
      <c r="S36" s="18" t="s">
        <v>4063</v>
      </c>
      <c r="T36" s="18" t="s">
        <v>4063</v>
      </c>
      <c r="U36" s="18" t="s">
        <v>4063</v>
      </c>
      <c r="V36" s="18" t="s">
        <v>346</v>
      </c>
      <c r="W36" s="18" t="s">
        <v>4063</v>
      </c>
      <c r="X36" s="18" t="s">
        <v>4063</v>
      </c>
      <c r="Y36" s="18" t="s">
        <v>4063</v>
      </c>
      <c r="Z36" s="18" t="s">
        <v>4063</v>
      </c>
      <c r="AA36" s="18" t="s">
        <v>4063</v>
      </c>
      <c r="AB36" s="18" t="s">
        <v>4063</v>
      </c>
      <c r="AC36" s="18" t="s">
        <v>4063</v>
      </c>
      <c r="AD36" s="16" t="s">
        <v>4063</v>
      </c>
      <c r="AE36" s="16" t="s">
        <v>4063</v>
      </c>
      <c r="AF36" s="29" t="s">
        <v>347</v>
      </c>
      <c r="AG36" s="29" t="s">
        <v>5991</v>
      </c>
      <c r="AH36" s="29" t="str">
        <f t="shared" si="0"/>
        <v>Not determined</v>
      </c>
      <c r="AI36" s="29" t="str">
        <f t="shared" si="1"/>
        <v>Small</v>
      </c>
      <c r="AJ36" s="29" t="str">
        <f t="shared" si="2"/>
        <v>Medium</v>
      </c>
      <c r="AK36" s="27" t="str">
        <f>IF(Y36="Not determined","No known occurrences","CHECK THIS ONE")</f>
        <v>No known occurrences</v>
      </c>
    </row>
    <row r="37" spans="1:37" ht="12.6" customHeight="1" x14ac:dyDescent="0.3">
      <c r="A37" s="21" t="s">
        <v>348</v>
      </c>
      <c r="B37" s="21" t="s">
        <v>4603</v>
      </c>
      <c r="C37" s="21" t="s">
        <v>217</v>
      </c>
      <c r="D37" s="82" t="s">
        <v>301</v>
      </c>
      <c r="E37" s="82" t="s">
        <v>302</v>
      </c>
      <c r="F37" s="27" t="s">
        <v>79</v>
      </c>
      <c r="G37" s="27">
        <v>-25.9</v>
      </c>
      <c r="H37" s="27">
        <v>129.1</v>
      </c>
      <c r="I37" s="27">
        <v>8</v>
      </c>
      <c r="J37" s="27">
        <v>0.3</v>
      </c>
      <c r="K37" s="27" t="s">
        <v>127</v>
      </c>
      <c r="L37" s="27" t="s">
        <v>40</v>
      </c>
      <c r="M37" s="27">
        <v>1078</v>
      </c>
      <c r="N37" s="27">
        <v>3</v>
      </c>
      <c r="O37" s="27" t="s">
        <v>4103</v>
      </c>
      <c r="P37" s="27" t="s">
        <v>63</v>
      </c>
      <c r="Q37" s="27" t="s">
        <v>4063</v>
      </c>
      <c r="R37" s="27" t="s">
        <v>4063</v>
      </c>
      <c r="S37" s="27" t="s">
        <v>4063</v>
      </c>
      <c r="T37" s="27" t="s">
        <v>350</v>
      </c>
      <c r="U37" s="27" t="s">
        <v>351</v>
      </c>
      <c r="V37" s="27">
        <v>54</v>
      </c>
      <c r="W37" s="27" t="s">
        <v>352</v>
      </c>
      <c r="X37" s="27" t="s">
        <v>4063</v>
      </c>
      <c r="Y37" s="27" t="s">
        <v>4063</v>
      </c>
      <c r="Z37" s="27" t="s">
        <v>4063</v>
      </c>
      <c r="AA37" s="27" t="s">
        <v>4063</v>
      </c>
      <c r="AB37" s="27" t="s">
        <v>4063</v>
      </c>
      <c r="AC37" s="27" t="s">
        <v>4063</v>
      </c>
      <c r="AD37" s="29" t="s">
        <v>4063</v>
      </c>
      <c r="AE37" s="29" t="s">
        <v>4063</v>
      </c>
      <c r="AF37" s="29" t="s">
        <v>4752</v>
      </c>
      <c r="AG37" s="29" t="s">
        <v>5991</v>
      </c>
      <c r="AH37" s="29" t="str">
        <f t="shared" si="0"/>
        <v>Proterozoic</v>
      </c>
      <c r="AI37" s="29" t="str">
        <f t="shared" si="1"/>
        <v>Small</v>
      </c>
      <c r="AJ37" s="29" t="str">
        <f t="shared" si="2"/>
        <v>Small</v>
      </c>
      <c r="AK37" s="27" t="str">
        <f>IF(Y37="Not determined","No known occurrences","CHECK THIS ONE")</f>
        <v>No known occurrences</v>
      </c>
    </row>
    <row r="38" spans="1:37" ht="13.2" customHeight="1" x14ac:dyDescent="0.3">
      <c r="A38" s="21" t="s">
        <v>353</v>
      </c>
      <c r="B38" s="30" t="s">
        <v>4603</v>
      </c>
      <c r="C38" s="21" t="s">
        <v>217</v>
      </c>
      <c r="D38" s="82" t="s">
        <v>218</v>
      </c>
      <c r="E38" s="82" t="s">
        <v>219</v>
      </c>
      <c r="F38" s="27" t="s">
        <v>220</v>
      </c>
      <c r="G38" s="27">
        <v>-17.22</v>
      </c>
      <c r="H38" s="27">
        <v>128.05000000000001</v>
      </c>
      <c r="I38" s="27">
        <v>4.5</v>
      </c>
      <c r="J38" s="27">
        <v>0.3</v>
      </c>
      <c r="K38" s="27" t="s">
        <v>80</v>
      </c>
      <c r="L38" s="27" t="s">
        <v>40</v>
      </c>
      <c r="M38" s="27">
        <v>1844</v>
      </c>
      <c r="N38" s="27">
        <v>3</v>
      </c>
      <c r="O38" s="27" t="s">
        <v>4104</v>
      </c>
      <c r="P38" s="27" t="s">
        <v>355</v>
      </c>
      <c r="Q38" s="27" t="s">
        <v>4063</v>
      </c>
      <c r="R38" s="27" t="s">
        <v>4063</v>
      </c>
      <c r="S38" s="27" t="s">
        <v>4063</v>
      </c>
      <c r="T38" s="27" t="s">
        <v>4063</v>
      </c>
      <c r="U38" s="27" t="s">
        <v>4063</v>
      </c>
      <c r="V38" s="27" t="s">
        <v>4063</v>
      </c>
      <c r="W38" s="27" t="s">
        <v>4063</v>
      </c>
      <c r="X38" s="27" t="s">
        <v>353</v>
      </c>
      <c r="Y38" s="27" t="s">
        <v>71</v>
      </c>
      <c r="Z38" s="27" t="s">
        <v>223</v>
      </c>
      <c r="AA38" s="27" t="s">
        <v>73</v>
      </c>
      <c r="AB38" s="27" t="s">
        <v>74</v>
      </c>
      <c r="AC38" s="27" t="s">
        <v>242</v>
      </c>
      <c r="AD38" s="29" t="s">
        <v>4063</v>
      </c>
      <c r="AE38" s="29" t="s">
        <v>356</v>
      </c>
      <c r="AF38" s="29" t="s">
        <v>244</v>
      </c>
      <c r="AG38" s="29" t="s">
        <v>5991</v>
      </c>
      <c r="AH38" s="29" t="str">
        <f t="shared" si="0"/>
        <v>Proterozoic</v>
      </c>
      <c r="AI38" s="29" t="str">
        <f t="shared" si="1"/>
        <v>Small</v>
      </c>
      <c r="AJ38" s="29" t="str">
        <f t="shared" si="2"/>
        <v>Small</v>
      </c>
      <c r="AK38" s="27" t="s">
        <v>71</v>
      </c>
    </row>
    <row r="39" spans="1:37" x14ac:dyDescent="0.3">
      <c r="A39" s="21" t="s">
        <v>357</v>
      </c>
      <c r="B39" s="21" t="s">
        <v>4603</v>
      </c>
      <c r="C39" s="21" t="s">
        <v>217</v>
      </c>
      <c r="D39" s="82" t="s">
        <v>218</v>
      </c>
      <c r="E39" s="82" t="s">
        <v>219</v>
      </c>
      <c r="F39" s="27" t="s">
        <v>220</v>
      </c>
      <c r="G39" s="27">
        <v>-17.149999999999999</v>
      </c>
      <c r="H39" s="27">
        <v>128.03</v>
      </c>
      <c r="I39" s="27">
        <v>8</v>
      </c>
      <c r="J39" s="27">
        <v>0.8</v>
      </c>
      <c r="K39" s="27" t="s">
        <v>253</v>
      </c>
      <c r="L39" s="27" t="s">
        <v>40</v>
      </c>
      <c r="M39" s="27">
        <v>1844</v>
      </c>
      <c r="N39" s="27">
        <v>3</v>
      </c>
      <c r="O39" s="27" t="s">
        <v>358</v>
      </c>
      <c r="P39" s="27" t="s">
        <v>255</v>
      </c>
      <c r="Q39" s="27" t="s">
        <v>4063</v>
      </c>
      <c r="R39" s="27" t="s">
        <v>4063</v>
      </c>
      <c r="S39" s="27" t="s">
        <v>4063</v>
      </c>
      <c r="T39" s="27" t="s">
        <v>4063</v>
      </c>
      <c r="U39" s="27" t="s">
        <v>4063</v>
      </c>
      <c r="V39" s="27" t="s">
        <v>4063</v>
      </c>
      <c r="W39" s="27" t="s">
        <v>4063</v>
      </c>
      <c r="X39" s="27" t="s">
        <v>357</v>
      </c>
      <c r="Y39" s="27" t="s">
        <v>236</v>
      </c>
      <c r="Z39" s="27" t="s">
        <v>359</v>
      </c>
      <c r="AA39" s="27" t="s">
        <v>146</v>
      </c>
      <c r="AB39" s="27" t="s">
        <v>74</v>
      </c>
      <c r="AC39" s="27" t="s">
        <v>147</v>
      </c>
      <c r="AD39" s="29" t="s">
        <v>4063</v>
      </c>
      <c r="AE39" s="29" t="s">
        <v>5492</v>
      </c>
      <c r="AF39" s="29" t="s">
        <v>244</v>
      </c>
      <c r="AG39" s="29" t="s">
        <v>5991</v>
      </c>
      <c r="AH39" s="29" t="str">
        <f t="shared" si="0"/>
        <v>Proterozoic</v>
      </c>
      <c r="AI39" s="29" t="str">
        <f t="shared" si="1"/>
        <v>Small</v>
      </c>
      <c r="AJ39" s="29" t="str">
        <f t="shared" si="2"/>
        <v>Medium</v>
      </c>
      <c r="AK39" s="27" t="s">
        <v>236</v>
      </c>
    </row>
    <row r="40" spans="1:37" ht="12.75" customHeight="1" x14ac:dyDescent="0.3">
      <c r="A40" s="21" t="s">
        <v>5845</v>
      </c>
      <c r="B40" s="30" t="s">
        <v>4603</v>
      </c>
      <c r="C40" s="17" t="s">
        <v>217</v>
      </c>
      <c r="D40" s="82" t="s">
        <v>246</v>
      </c>
      <c r="E40" s="82" t="s">
        <v>4876</v>
      </c>
      <c r="F40" s="27" t="s">
        <v>229</v>
      </c>
      <c r="G40" s="27">
        <v>-27</v>
      </c>
      <c r="H40" s="27">
        <v>117.6</v>
      </c>
      <c r="I40" s="27">
        <v>70</v>
      </c>
      <c r="J40" s="27">
        <v>5</v>
      </c>
      <c r="K40" s="27" t="s">
        <v>253</v>
      </c>
      <c r="L40" s="27" t="s">
        <v>40</v>
      </c>
      <c r="M40" s="27">
        <v>2745</v>
      </c>
      <c r="N40" s="27" t="s">
        <v>4063</v>
      </c>
      <c r="O40" s="27" t="s">
        <v>4105</v>
      </c>
      <c r="P40" s="27" t="s">
        <v>364</v>
      </c>
      <c r="Q40" s="27" t="s">
        <v>4063</v>
      </c>
      <c r="R40" s="27" t="s">
        <v>4063</v>
      </c>
      <c r="S40" s="27" t="s">
        <v>4063</v>
      </c>
      <c r="T40" s="27" t="s">
        <v>4063</v>
      </c>
      <c r="U40" s="27" t="s">
        <v>4063</v>
      </c>
      <c r="V40" s="27" t="s">
        <v>4063</v>
      </c>
      <c r="W40" s="27" t="s">
        <v>4063</v>
      </c>
      <c r="X40" s="27" t="s">
        <v>70</v>
      </c>
      <c r="Y40" s="27" t="s">
        <v>144</v>
      </c>
      <c r="Z40" s="27" t="s">
        <v>72</v>
      </c>
      <c r="AA40" s="27" t="s">
        <v>102</v>
      </c>
      <c r="AB40" s="27" t="s">
        <v>74</v>
      </c>
      <c r="AC40" s="27" t="s">
        <v>365</v>
      </c>
      <c r="AD40" s="29" t="s">
        <v>4063</v>
      </c>
      <c r="AE40" s="29" t="s">
        <v>4063</v>
      </c>
      <c r="AF40" s="29" t="s">
        <v>5486</v>
      </c>
      <c r="AG40" s="29" t="s">
        <v>5991</v>
      </c>
      <c r="AH40" s="29" t="str">
        <f t="shared" si="0"/>
        <v>Archaean</v>
      </c>
      <c r="AI40" s="29" t="str">
        <f t="shared" si="1"/>
        <v>Small</v>
      </c>
      <c r="AJ40" s="29" t="str">
        <f t="shared" si="2"/>
        <v>Large</v>
      </c>
      <c r="AK40" s="27" t="s">
        <v>144</v>
      </c>
    </row>
    <row r="41" spans="1:37" ht="12.75" customHeight="1" x14ac:dyDescent="0.3">
      <c r="A41" s="21" t="s">
        <v>366</v>
      </c>
      <c r="B41" s="30" t="s">
        <v>4603</v>
      </c>
      <c r="C41" s="21" t="s">
        <v>217</v>
      </c>
      <c r="D41" s="82" t="s">
        <v>301</v>
      </c>
      <c r="E41" s="82" t="s">
        <v>302</v>
      </c>
      <c r="F41" s="27" t="s">
        <v>79</v>
      </c>
      <c r="G41" s="27">
        <v>-26</v>
      </c>
      <c r="H41" s="27">
        <v>129.19999999999999</v>
      </c>
      <c r="I41" s="27">
        <v>12</v>
      </c>
      <c r="J41" s="27" t="s">
        <v>4063</v>
      </c>
      <c r="K41" s="27" t="s">
        <v>98</v>
      </c>
      <c r="L41" s="27" t="s">
        <v>40</v>
      </c>
      <c r="M41" s="27">
        <v>1078</v>
      </c>
      <c r="N41" s="27">
        <v>3</v>
      </c>
      <c r="O41" s="27" t="s">
        <v>4106</v>
      </c>
      <c r="P41" s="27" t="s">
        <v>63</v>
      </c>
      <c r="Q41" s="27" t="s">
        <v>4063</v>
      </c>
      <c r="R41" s="27" t="s">
        <v>4063</v>
      </c>
      <c r="S41" s="27" t="s">
        <v>4063</v>
      </c>
      <c r="T41" s="27" t="s">
        <v>4063</v>
      </c>
      <c r="U41" s="27" t="s">
        <v>368</v>
      </c>
      <c r="V41" s="27" t="s">
        <v>369</v>
      </c>
      <c r="W41" s="27" t="s">
        <v>4063</v>
      </c>
      <c r="X41" s="27" t="s">
        <v>4063</v>
      </c>
      <c r="Y41" s="27" t="s">
        <v>4063</v>
      </c>
      <c r="Z41" s="27" t="s">
        <v>4063</v>
      </c>
      <c r="AA41" s="27" t="s">
        <v>4063</v>
      </c>
      <c r="AB41" s="27" t="s">
        <v>4063</v>
      </c>
      <c r="AC41" s="27" t="s">
        <v>4063</v>
      </c>
      <c r="AD41" s="29" t="s">
        <v>4063</v>
      </c>
      <c r="AE41" s="29" t="s">
        <v>4063</v>
      </c>
      <c r="AF41" s="29" t="s">
        <v>4753</v>
      </c>
      <c r="AG41" s="29" t="s">
        <v>5991</v>
      </c>
      <c r="AH41" s="29" t="str">
        <f t="shared" si="0"/>
        <v>Proterozoic</v>
      </c>
      <c r="AI41" s="29" t="str">
        <f t="shared" si="1"/>
        <v>Small</v>
      </c>
      <c r="AJ41" s="29" t="str">
        <f t="shared" si="2"/>
        <v>Not determined</v>
      </c>
      <c r="AK41" s="27" t="str">
        <f>IF(Y41="Not determined","No known occurrences","CHECK THIS ONE")</f>
        <v>No known occurrences</v>
      </c>
    </row>
    <row r="42" spans="1:37" x14ac:dyDescent="0.3">
      <c r="A42" s="21" t="s">
        <v>370</v>
      </c>
      <c r="B42" s="21" t="s">
        <v>4603</v>
      </c>
      <c r="C42" s="21" t="s">
        <v>217</v>
      </c>
      <c r="D42" s="82" t="s">
        <v>218</v>
      </c>
      <c r="E42" s="82" t="s">
        <v>219</v>
      </c>
      <c r="F42" s="27" t="s">
        <v>220</v>
      </c>
      <c r="G42" s="27">
        <v>-17.399999999999999</v>
      </c>
      <c r="H42" s="27">
        <v>128.6</v>
      </c>
      <c r="I42" s="27">
        <v>250</v>
      </c>
      <c r="J42" s="27">
        <v>0.5</v>
      </c>
      <c r="K42" s="27" t="s">
        <v>127</v>
      </c>
      <c r="L42" s="27" t="s">
        <v>372</v>
      </c>
      <c r="M42" s="27">
        <v>1792.1</v>
      </c>
      <c r="N42" s="27">
        <v>5.9</v>
      </c>
      <c r="O42" s="27" t="s">
        <v>374</v>
      </c>
      <c r="P42" s="27" t="s">
        <v>375</v>
      </c>
      <c r="Q42" s="27" t="s">
        <v>4063</v>
      </c>
      <c r="R42" s="27" t="s">
        <v>345</v>
      </c>
      <c r="S42" s="27" t="s">
        <v>4063</v>
      </c>
      <c r="T42" s="27" t="s">
        <v>4063</v>
      </c>
      <c r="U42" s="27" t="s">
        <v>4063</v>
      </c>
      <c r="V42" s="27" t="s">
        <v>4063</v>
      </c>
      <c r="W42" s="27" t="s">
        <v>4063</v>
      </c>
      <c r="X42" s="27" t="s">
        <v>376</v>
      </c>
      <c r="Y42" s="27" t="s">
        <v>236</v>
      </c>
      <c r="Z42" s="27" t="s">
        <v>322</v>
      </c>
      <c r="AA42" s="27" t="s">
        <v>146</v>
      </c>
      <c r="AB42" s="27" t="s">
        <v>74</v>
      </c>
      <c r="AC42" s="27" t="s">
        <v>147</v>
      </c>
      <c r="AD42" s="29">
        <v>470</v>
      </c>
      <c r="AE42" s="29" t="s">
        <v>5493</v>
      </c>
      <c r="AF42" s="29" t="s">
        <v>5494</v>
      </c>
      <c r="AG42" s="29" t="s">
        <v>5991</v>
      </c>
      <c r="AH42" s="29" t="str">
        <f t="shared" si="0"/>
        <v>Proterozoic</v>
      </c>
      <c r="AI42" s="29" t="str">
        <f t="shared" si="1"/>
        <v>Small</v>
      </c>
      <c r="AJ42" s="29" t="str">
        <f t="shared" si="2"/>
        <v>Small</v>
      </c>
      <c r="AK42" s="27" t="s">
        <v>5982</v>
      </c>
    </row>
    <row r="43" spans="1:37" x14ac:dyDescent="0.3">
      <c r="A43" s="21" t="s">
        <v>381</v>
      </c>
      <c r="B43" s="30" t="s">
        <v>4603</v>
      </c>
      <c r="C43" s="21" t="s">
        <v>217</v>
      </c>
      <c r="D43" s="82" t="s">
        <v>301</v>
      </c>
      <c r="E43" s="82" t="s">
        <v>302</v>
      </c>
      <c r="F43" s="27" t="s">
        <v>79</v>
      </c>
      <c r="G43" s="27">
        <v>-25.9</v>
      </c>
      <c r="H43" s="27">
        <v>128.9</v>
      </c>
      <c r="I43" s="27">
        <v>92</v>
      </c>
      <c r="J43" s="27">
        <v>3</v>
      </c>
      <c r="K43" s="27" t="s">
        <v>51</v>
      </c>
      <c r="L43" s="27" t="s">
        <v>40</v>
      </c>
      <c r="M43" s="27">
        <v>1078</v>
      </c>
      <c r="N43" s="27">
        <v>3</v>
      </c>
      <c r="O43" s="27" t="s">
        <v>382</v>
      </c>
      <c r="P43" s="27" t="s">
        <v>63</v>
      </c>
      <c r="Q43" s="27" t="s">
        <v>4107</v>
      </c>
      <c r="R43" s="27" t="s">
        <v>4063</v>
      </c>
      <c r="S43" s="27" t="s">
        <v>4063</v>
      </c>
      <c r="T43" s="27" t="s">
        <v>4063</v>
      </c>
      <c r="U43" s="27" t="s">
        <v>4063</v>
      </c>
      <c r="V43" s="27" t="s">
        <v>4063</v>
      </c>
      <c r="W43" s="27" t="s">
        <v>4063</v>
      </c>
      <c r="X43" s="27" t="s">
        <v>4063</v>
      </c>
      <c r="Y43" s="27" t="s">
        <v>4063</v>
      </c>
      <c r="Z43" s="27" t="s">
        <v>4063</v>
      </c>
      <c r="AA43" s="27" t="s">
        <v>4063</v>
      </c>
      <c r="AB43" s="27" t="s">
        <v>4063</v>
      </c>
      <c r="AC43" s="27" t="s">
        <v>4063</v>
      </c>
      <c r="AD43" s="29" t="s">
        <v>4063</v>
      </c>
      <c r="AE43" s="29" t="s">
        <v>4063</v>
      </c>
      <c r="AF43" s="29" t="s">
        <v>5490</v>
      </c>
      <c r="AG43" s="29" t="s">
        <v>5991</v>
      </c>
      <c r="AH43" s="29" t="str">
        <f t="shared" si="0"/>
        <v>Proterozoic</v>
      </c>
      <c r="AI43" s="29" t="str">
        <f t="shared" si="1"/>
        <v>Small</v>
      </c>
      <c r="AJ43" s="29" t="str">
        <f t="shared" si="2"/>
        <v>Large</v>
      </c>
      <c r="AK43" s="27" t="str">
        <f>IF(Y43="Not determined","No known occurrences","CHECK THIS ONE")</f>
        <v>No known occurrences</v>
      </c>
    </row>
    <row r="44" spans="1:37" ht="15" customHeight="1" x14ac:dyDescent="0.3">
      <c r="A44" s="21" t="s">
        <v>384</v>
      </c>
      <c r="B44" s="30" t="s">
        <v>4603</v>
      </c>
      <c r="C44" s="17" t="s">
        <v>217</v>
      </c>
      <c r="D44" s="82" t="s">
        <v>385</v>
      </c>
      <c r="E44" s="82" t="s">
        <v>386</v>
      </c>
      <c r="F44" s="27" t="s">
        <v>229</v>
      </c>
      <c r="G44" s="27">
        <v>-32.85</v>
      </c>
      <c r="H44" s="27">
        <v>121.48</v>
      </c>
      <c r="I44" s="27">
        <v>900</v>
      </c>
      <c r="J44" s="27">
        <v>5.5</v>
      </c>
      <c r="K44" s="27" t="s">
        <v>387</v>
      </c>
      <c r="L44" s="27" t="s">
        <v>388</v>
      </c>
      <c r="M44" s="27">
        <v>2411</v>
      </c>
      <c r="N44" s="27">
        <v>38</v>
      </c>
      <c r="O44" s="27" t="s">
        <v>4108</v>
      </c>
      <c r="P44" s="27" t="s">
        <v>63</v>
      </c>
      <c r="Q44" s="27" t="s">
        <v>4063</v>
      </c>
      <c r="R44" s="27" t="s">
        <v>189</v>
      </c>
      <c r="S44" s="27" t="s">
        <v>333</v>
      </c>
      <c r="T44" s="27" t="s">
        <v>391</v>
      </c>
      <c r="U44" s="27" t="s">
        <v>392</v>
      </c>
      <c r="V44" s="27" t="s">
        <v>4063</v>
      </c>
      <c r="W44" s="27" t="s">
        <v>393</v>
      </c>
      <c r="X44" s="27" t="s">
        <v>70</v>
      </c>
      <c r="Y44" s="27" t="s">
        <v>144</v>
      </c>
      <c r="Z44" s="27" t="s">
        <v>145</v>
      </c>
      <c r="AA44" s="27" t="s">
        <v>73</v>
      </c>
      <c r="AB44" s="27" t="s">
        <v>74</v>
      </c>
      <c r="AC44" s="27" t="s">
        <v>394</v>
      </c>
      <c r="AD44" s="29" t="s">
        <v>4063</v>
      </c>
      <c r="AE44" s="29" t="s">
        <v>5913</v>
      </c>
      <c r="AF44" s="29" t="s">
        <v>4751</v>
      </c>
      <c r="AG44" s="29" t="s">
        <v>5991</v>
      </c>
      <c r="AH44" s="29" t="str">
        <f t="shared" si="0"/>
        <v>Proterozoic</v>
      </c>
      <c r="AI44" s="29" t="str">
        <f t="shared" si="1"/>
        <v>Medium</v>
      </c>
      <c r="AJ44" s="29" t="str">
        <f t="shared" si="2"/>
        <v>Giant</v>
      </c>
      <c r="AK44" s="27" t="s">
        <v>144</v>
      </c>
    </row>
    <row r="45" spans="1:37" ht="12" customHeight="1" x14ac:dyDescent="0.3">
      <c r="A45" s="21" t="s">
        <v>396</v>
      </c>
      <c r="B45" s="30" t="s">
        <v>4603</v>
      </c>
      <c r="C45" s="21" t="s">
        <v>217</v>
      </c>
      <c r="D45" s="82" t="s">
        <v>301</v>
      </c>
      <c r="E45" s="82" t="s">
        <v>302</v>
      </c>
      <c r="F45" s="27" t="s">
        <v>79</v>
      </c>
      <c r="G45" s="27">
        <v>-26.09</v>
      </c>
      <c r="H45" s="27">
        <v>129.09</v>
      </c>
      <c r="I45" s="27">
        <v>40</v>
      </c>
      <c r="J45" s="27">
        <v>5</v>
      </c>
      <c r="K45" s="27" t="s">
        <v>397</v>
      </c>
      <c r="L45" s="27" t="s">
        <v>40</v>
      </c>
      <c r="M45" s="27">
        <v>1078</v>
      </c>
      <c r="N45" s="27">
        <v>3</v>
      </c>
      <c r="O45" s="27" t="s">
        <v>4109</v>
      </c>
      <c r="P45" s="27" t="s">
        <v>84</v>
      </c>
      <c r="Q45" s="27" t="s">
        <v>4110</v>
      </c>
      <c r="R45" s="37" t="s">
        <v>345</v>
      </c>
      <c r="S45" s="27" t="s">
        <v>163</v>
      </c>
      <c r="T45" s="27" t="s">
        <v>4063</v>
      </c>
      <c r="U45" s="27" t="s">
        <v>400</v>
      </c>
      <c r="V45" s="27" t="s">
        <v>401</v>
      </c>
      <c r="W45" s="27" t="s">
        <v>402</v>
      </c>
      <c r="X45" s="27" t="s">
        <v>70</v>
      </c>
      <c r="Y45" s="27" t="s">
        <v>144</v>
      </c>
      <c r="Z45" s="27" t="s">
        <v>72</v>
      </c>
      <c r="AA45" s="27" t="s">
        <v>102</v>
      </c>
      <c r="AB45" s="27" t="s">
        <v>74</v>
      </c>
      <c r="AC45" s="27" t="s">
        <v>403</v>
      </c>
      <c r="AD45" s="29" t="s">
        <v>4063</v>
      </c>
      <c r="AE45" s="29" t="s">
        <v>404</v>
      </c>
      <c r="AF45" s="29" t="s">
        <v>405</v>
      </c>
      <c r="AG45" s="29" t="s">
        <v>5991</v>
      </c>
      <c r="AH45" s="29" t="str">
        <f t="shared" si="0"/>
        <v>Proterozoic</v>
      </c>
      <c r="AI45" s="29" t="str">
        <f t="shared" si="1"/>
        <v>Small</v>
      </c>
      <c r="AJ45" s="29" t="str">
        <f t="shared" si="2"/>
        <v>Large</v>
      </c>
      <c r="AK45" s="27" t="s">
        <v>144</v>
      </c>
    </row>
    <row r="46" spans="1:37" ht="12.75" customHeight="1" x14ac:dyDescent="0.3">
      <c r="A46" s="23" t="s">
        <v>406</v>
      </c>
      <c r="B46" s="17" t="s">
        <v>4603</v>
      </c>
      <c r="C46" s="17" t="s">
        <v>217</v>
      </c>
      <c r="D46" s="46" t="s">
        <v>218</v>
      </c>
      <c r="E46" s="46" t="s">
        <v>219</v>
      </c>
      <c r="F46" s="18" t="s">
        <v>220</v>
      </c>
      <c r="G46" s="19">
        <v>-17.190000000000001</v>
      </c>
      <c r="H46" s="19">
        <v>127.95</v>
      </c>
      <c r="I46" s="19">
        <v>0.5</v>
      </c>
      <c r="J46" s="18">
        <v>0.3</v>
      </c>
      <c r="K46" s="18" t="s">
        <v>185</v>
      </c>
      <c r="L46" s="18" t="s">
        <v>40</v>
      </c>
      <c r="M46" s="18">
        <v>1844</v>
      </c>
      <c r="N46" s="18">
        <v>3</v>
      </c>
      <c r="O46" s="18" t="s">
        <v>4111</v>
      </c>
      <c r="P46" s="18" t="s">
        <v>408</v>
      </c>
      <c r="Q46" s="18" t="s">
        <v>4063</v>
      </c>
      <c r="R46" s="18" t="s">
        <v>4063</v>
      </c>
      <c r="S46" s="18" t="s">
        <v>4063</v>
      </c>
      <c r="T46" s="18" t="s">
        <v>4063</v>
      </c>
      <c r="U46" s="18" t="s">
        <v>4063</v>
      </c>
      <c r="V46" s="18" t="s">
        <v>4063</v>
      </c>
      <c r="W46" s="18" t="s">
        <v>4063</v>
      </c>
      <c r="X46" s="18" t="s">
        <v>406</v>
      </c>
      <c r="Y46" s="18" t="s">
        <v>71</v>
      </c>
      <c r="Z46" s="18" t="s">
        <v>223</v>
      </c>
      <c r="AA46" s="18" t="s">
        <v>73</v>
      </c>
      <c r="AB46" s="18" t="s">
        <v>74</v>
      </c>
      <c r="AC46" s="18" t="s">
        <v>242</v>
      </c>
      <c r="AD46" s="16" t="s">
        <v>4063</v>
      </c>
      <c r="AE46" s="16" t="s">
        <v>409</v>
      </c>
      <c r="AF46" s="29" t="s">
        <v>244</v>
      </c>
      <c r="AG46" s="29" t="s">
        <v>5991</v>
      </c>
      <c r="AH46" s="29" t="str">
        <f t="shared" si="0"/>
        <v>Proterozoic</v>
      </c>
      <c r="AI46" s="29" t="str">
        <f t="shared" si="1"/>
        <v>Small</v>
      </c>
      <c r="AJ46" s="29" t="str">
        <f t="shared" si="2"/>
        <v>Small</v>
      </c>
      <c r="AK46" s="18" t="s">
        <v>71</v>
      </c>
    </row>
    <row r="47" spans="1:37" ht="12.75" customHeight="1" x14ac:dyDescent="0.3">
      <c r="A47" s="21" t="s">
        <v>410</v>
      </c>
      <c r="B47" s="21" t="s">
        <v>4603</v>
      </c>
      <c r="C47" s="21" t="s">
        <v>217</v>
      </c>
      <c r="D47" s="82" t="s">
        <v>246</v>
      </c>
      <c r="E47" s="82" t="s">
        <v>247</v>
      </c>
      <c r="F47" s="27" t="s">
        <v>229</v>
      </c>
      <c r="G47" s="27">
        <v>-26.9</v>
      </c>
      <c r="H47" s="27">
        <v>118.7</v>
      </c>
      <c r="I47" s="27" t="s">
        <v>4063</v>
      </c>
      <c r="J47" s="27">
        <v>2</v>
      </c>
      <c r="K47" s="27" t="s">
        <v>253</v>
      </c>
      <c r="L47" s="27" t="s">
        <v>95</v>
      </c>
      <c r="M47" s="27">
        <v>2821</v>
      </c>
      <c r="N47" s="27">
        <v>5</v>
      </c>
      <c r="O47" s="27" t="s">
        <v>4112</v>
      </c>
      <c r="P47" s="27" t="s">
        <v>413</v>
      </c>
      <c r="Q47" s="27" t="s">
        <v>4063</v>
      </c>
      <c r="R47" s="27" t="s">
        <v>189</v>
      </c>
      <c r="S47" s="27" t="s">
        <v>4063</v>
      </c>
      <c r="T47" s="27" t="s">
        <v>4063</v>
      </c>
      <c r="U47" s="27" t="s">
        <v>4063</v>
      </c>
      <c r="V47" s="27" t="s">
        <v>4063</v>
      </c>
      <c r="W47" s="27" t="s">
        <v>4063</v>
      </c>
      <c r="X47" s="27" t="s">
        <v>414</v>
      </c>
      <c r="Y47" s="27" t="s">
        <v>236</v>
      </c>
      <c r="Z47" s="27" t="s">
        <v>257</v>
      </c>
      <c r="AA47" s="27" t="s">
        <v>258</v>
      </c>
      <c r="AB47" s="27" t="s">
        <v>74</v>
      </c>
      <c r="AC47" s="27" t="s">
        <v>147</v>
      </c>
      <c r="AD47" s="29">
        <v>180</v>
      </c>
      <c r="AE47" s="29" t="s">
        <v>5495</v>
      </c>
      <c r="AF47" s="29" t="s">
        <v>5496</v>
      </c>
      <c r="AG47" s="29" t="s">
        <v>5991</v>
      </c>
      <c r="AH47" s="29" t="str">
        <f t="shared" si="0"/>
        <v>Archaean</v>
      </c>
      <c r="AI47" s="29" t="str">
        <f t="shared" si="1"/>
        <v>Not determined</v>
      </c>
      <c r="AJ47" s="29" t="str">
        <f t="shared" si="2"/>
        <v>Medium</v>
      </c>
      <c r="AK47" s="27" t="s">
        <v>236</v>
      </c>
    </row>
    <row r="48" spans="1:37" ht="12.75" customHeight="1" x14ac:dyDescent="0.3">
      <c r="A48" s="21" t="s">
        <v>416</v>
      </c>
      <c r="B48" s="21" t="s">
        <v>4603</v>
      </c>
      <c r="C48" s="21" t="s">
        <v>217</v>
      </c>
      <c r="D48" s="82" t="s">
        <v>218</v>
      </c>
      <c r="E48" s="82" t="s">
        <v>219</v>
      </c>
      <c r="F48" s="27" t="s">
        <v>220</v>
      </c>
      <c r="G48" s="27">
        <v>-18.25</v>
      </c>
      <c r="H48" s="27">
        <v>127.2</v>
      </c>
      <c r="I48" s="27">
        <v>60</v>
      </c>
      <c r="J48" s="27">
        <v>1.5</v>
      </c>
      <c r="K48" s="27" t="s">
        <v>51</v>
      </c>
      <c r="L48" s="27" t="s">
        <v>40</v>
      </c>
      <c r="M48" s="27">
        <v>1963</v>
      </c>
      <c r="N48" s="27">
        <v>46</v>
      </c>
      <c r="O48" s="27" t="s">
        <v>4113</v>
      </c>
      <c r="P48" s="27" t="s">
        <v>419</v>
      </c>
      <c r="Q48" s="27" t="s">
        <v>4114</v>
      </c>
      <c r="R48" s="27" t="s">
        <v>189</v>
      </c>
      <c r="S48" s="27" t="s">
        <v>4063</v>
      </c>
      <c r="T48" s="27" t="s">
        <v>4063</v>
      </c>
      <c r="U48" s="27" t="s">
        <v>4063</v>
      </c>
      <c r="V48" s="27" t="s">
        <v>4063</v>
      </c>
      <c r="W48" s="27" t="s">
        <v>4063</v>
      </c>
      <c r="X48" s="27" t="s">
        <v>416</v>
      </c>
      <c r="Y48" s="27" t="s">
        <v>144</v>
      </c>
      <c r="Z48" s="27" t="s">
        <v>72</v>
      </c>
      <c r="AA48" s="27" t="s">
        <v>73</v>
      </c>
      <c r="AB48" s="27" t="s">
        <v>74</v>
      </c>
      <c r="AC48" s="27" t="s">
        <v>265</v>
      </c>
      <c r="AD48" s="29" t="s">
        <v>421</v>
      </c>
      <c r="AE48" s="29" t="s">
        <v>422</v>
      </c>
      <c r="AF48" s="29" t="s">
        <v>5497</v>
      </c>
      <c r="AG48" s="29" t="s">
        <v>5991</v>
      </c>
      <c r="AH48" s="29" t="str">
        <f t="shared" si="0"/>
        <v>Proterozoic</v>
      </c>
      <c r="AI48" s="29" t="str">
        <f t="shared" si="1"/>
        <v>Small</v>
      </c>
      <c r="AJ48" s="29" t="str">
        <f t="shared" si="2"/>
        <v>Medium</v>
      </c>
      <c r="AK48" s="27" t="s">
        <v>144</v>
      </c>
    </row>
    <row r="49" spans="1:37" x14ac:dyDescent="0.3">
      <c r="A49" s="21" t="s">
        <v>424</v>
      </c>
      <c r="B49" s="21" t="s">
        <v>4603</v>
      </c>
      <c r="C49" s="21" t="s">
        <v>217</v>
      </c>
      <c r="D49" s="82" t="s">
        <v>228</v>
      </c>
      <c r="E49" s="82" t="s">
        <v>4688</v>
      </c>
      <c r="F49" s="27" t="s">
        <v>79</v>
      </c>
      <c r="G49" s="27">
        <v>-21.2</v>
      </c>
      <c r="H49" s="27">
        <v>116.7</v>
      </c>
      <c r="I49" s="27">
        <v>14</v>
      </c>
      <c r="J49" s="27">
        <v>2</v>
      </c>
      <c r="K49" s="27" t="s">
        <v>425</v>
      </c>
      <c r="L49" s="27" t="s">
        <v>40</v>
      </c>
      <c r="M49" s="27">
        <v>2892</v>
      </c>
      <c r="N49" s="27">
        <v>34</v>
      </c>
      <c r="O49" s="27" t="s">
        <v>4115</v>
      </c>
      <c r="P49" s="27" t="s">
        <v>419</v>
      </c>
      <c r="Q49" s="27" t="s">
        <v>4063</v>
      </c>
      <c r="R49" s="27" t="s">
        <v>189</v>
      </c>
      <c r="S49" s="27" t="s">
        <v>4063</v>
      </c>
      <c r="T49" s="27" t="s">
        <v>4063</v>
      </c>
      <c r="U49" s="27" t="s">
        <v>4063</v>
      </c>
      <c r="V49" s="27" t="s">
        <v>4063</v>
      </c>
      <c r="W49" s="27" t="s">
        <v>4063</v>
      </c>
      <c r="X49" s="27" t="s">
        <v>70</v>
      </c>
      <c r="Y49" s="27" t="s">
        <v>144</v>
      </c>
      <c r="Z49" s="27" t="s">
        <v>72</v>
      </c>
      <c r="AA49" s="27" t="s">
        <v>73</v>
      </c>
      <c r="AB49" s="27" t="s">
        <v>74</v>
      </c>
      <c r="AC49" s="27" t="s">
        <v>242</v>
      </c>
      <c r="AD49" s="29" t="s">
        <v>4063</v>
      </c>
      <c r="AE49" s="29" t="s">
        <v>427</v>
      </c>
      <c r="AF49" s="29" t="s">
        <v>5485</v>
      </c>
      <c r="AG49" s="29" t="s">
        <v>5991</v>
      </c>
      <c r="AH49" s="29" t="str">
        <f t="shared" si="0"/>
        <v>Archaean</v>
      </c>
      <c r="AI49" s="29" t="str">
        <f t="shared" si="1"/>
        <v>Small</v>
      </c>
      <c r="AJ49" s="29" t="str">
        <f t="shared" si="2"/>
        <v>Medium</v>
      </c>
      <c r="AK49" s="27" t="s">
        <v>144</v>
      </c>
    </row>
    <row r="50" spans="1:37" x14ac:dyDescent="0.3">
      <c r="A50" s="21" t="s">
        <v>5842</v>
      </c>
      <c r="B50" s="21" t="s">
        <v>4603</v>
      </c>
      <c r="C50" s="21" t="s">
        <v>217</v>
      </c>
      <c r="D50" s="82" t="s">
        <v>301</v>
      </c>
      <c r="E50" s="82" t="s">
        <v>302</v>
      </c>
      <c r="F50" s="27" t="s">
        <v>79</v>
      </c>
      <c r="G50" s="27">
        <v>-26.1</v>
      </c>
      <c r="H50" s="27">
        <v>127.28</v>
      </c>
      <c r="I50" s="27">
        <v>340</v>
      </c>
      <c r="J50" s="27">
        <v>10</v>
      </c>
      <c r="K50" s="27" t="s">
        <v>431</v>
      </c>
      <c r="L50" s="27" t="s">
        <v>95</v>
      </c>
      <c r="M50" s="27">
        <v>1078</v>
      </c>
      <c r="N50" s="27">
        <v>3</v>
      </c>
      <c r="O50" s="27" t="s">
        <v>4116</v>
      </c>
      <c r="P50" s="27" t="s">
        <v>433</v>
      </c>
      <c r="Q50" s="27" t="s">
        <v>5802</v>
      </c>
      <c r="R50" s="37" t="s">
        <v>189</v>
      </c>
      <c r="S50" s="27" t="s">
        <v>569</v>
      </c>
      <c r="T50" s="27" t="s">
        <v>435</v>
      </c>
      <c r="U50" s="27" t="s">
        <v>4063</v>
      </c>
      <c r="V50" s="27" t="s">
        <v>4063</v>
      </c>
      <c r="W50" s="27" t="s">
        <v>436</v>
      </c>
      <c r="X50" s="27" t="s">
        <v>70</v>
      </c>
      <c r="Y50" s="27" t="s">
        <v>144</v>
      </c>
      <c r="Z50" s="27" t="s">
        <v>72</v>
      </c>
      <c r="AA50" s="27" t="s">
        <v>4063</v>
      </c>
      <c r="AB50" s="27" t="s">
        <v>4063</v>
      </c>
      <c r="AC50" s="27" t="s">
        <v>147</v>
      </c>
      <c r="AD50" s="29" t="s">
        <v>4063</v>
      </c>
      <c r="AE50" s="29" t="s">
        <v>437</v>
      </c>
      <c r="AF50" s="29" t="s">
        <v>5498</v>
      </c>
      <c r="AG50" s="29" t="s">
        <v>5991</v>
      </c>
      <c r="AH50" s="29" t="str">
        <f t="shared" si="0"/>
        <v>Proterozoic</v>
      </c>
      <c r="AI50" s="29" t="str">
        <f t="shared" si="1"/>
        <v>Medium</v>
      </c>
      <c r="AJ50" s="29" t="str">
        <f t="shared" si="2"/>
        <v>Giant</v>
      </c>
      <c r="AK50" s="27" t="s">
        <v>144</v>
      </c>
    </row>
    <row r="51" spans="1:37" x14ac:dyDescent="0.3">
      <c r="A51" s="21" t="s">
        <v>439</v>
      </c>
      <c r="B51" s="21" t="s">
        <v>4603</v>
      </c>
      <c r="C51" s="21" t="s">
        <v>217</v>
      </c>
      <c r="D51" s="82" t="s">
        <v>246</v>
      </c>
      <c r="E51" s="82" t="s">
        <v>4876</v>
      </c>
      <c r="F51" s="27" t="s">
        <v>229</v>
      </c>
      <c r="G51" s="35">
        <v>-27.7</v>
      </c>
      <c r="H51" s="27">
        <v>118.35</v>
      </c>
      <c r="I51" s="27" t="s">
        <v>4063</v>
      </c>
      <c r="J51" s="27">
        <v>0.4</v>
      </c>
      <c r="K51" s="27" t="s">
        <v>98</v>
      </c>
      <c r="L51" s="27" t="s">
        <v>95</v>
      </c>
      <c r="M51" s="27">
        <v>2755</v>
      </c>
      <c r="N51" s="27">
        <v>5</v>
      </c>
      <c r="O51" s="27" t="s">
        <v>4117</v>
      </c>
      <c r="P51" s="27" t="s">
        <v>443</v>
      </c>
      <c r="Q51" s="27" t="s">
        <v>4063</v>
      </c>
      <c r="R51" s="27" t="s">
        <v>4063</v>
      </c>
      <c r="S51" s="27" t="s">
        <v>4063</v>
      </c>
      <c r="T51" s="27" t="s">
        <v>4063</v>
      </c>
      <c r="U51" s="27" t="s">
        <v>4063</v>
      </c>
      <c r="V51" s="27" t="s">
        <v>4063</v>
      </c>
      <c r="W51" s="27" t="s">
        <v>4063</v>
      </c>
      <c r="X51" s="27" t="s">
        <v>4063</v>
      </c>
      <c r="Y51" s="27" t="s">
        <v>4063</v>
      </c>
      <c r="Z51" s="27" t="s">
        <v>4063</v>
      </c>
      <c r="AA51" s="27" t="s">
        <v>4063</v>
      </c>
      <c r="AB51" s="27" t="s">
        <v>4063</v>
      </c>
      <c r="AC51" s="27" t="s">
        <v>4063</v>
      </c>
      <c r="AD51" s="29" t="s">
        <v>4063</v>
      </c>
      <c r="AE51" s="16" t="s">
        <v>4063</v>
      </c>
      <c r="AF51" s="29" t="s">
        <v>5499</v>
      </c>
      <c r="AG51" s="29" t="s">
        <v>5991</v>
      </c>
      <c r="AH51" s="29" t="str">
        <f t="shared" si="0"/>
        <v>Archaean</v>
      </c>
      <c r="AI51" s="29" t="str">
        <f t="shared" si="1"/>
        <v>Not determined</v>
      </c>
      <c r="AJ51" s="29" t="str">
        <f t="shared" si="2"/>
        <v>Small</v>
      </c>
      <c r="AK51" s="27" t="str">
        <f>IF(Y51="Not determined","No known occurrences","CHECK THIS ONE")</f>
        <v>No known occurrences</v>
      </c>
    </row>
    <row r="52" spans="1:37" x14ac:dyDescent="0.3">
      <c r="A52" s="21" t="s">
        <v>445</v>
      </c>
      <c r="B52" s="21" t="s">
        <v>4603</v>
      </c>
      <c r="C52" s="21" t="s">
        <v>217</v>
      </c>
      <c r="D52" s="82" t="s">
        <v>218</v>
      </c>
      <c r="E52" s="82" t="s">
        <v>219</v>
      </c>
      <c r="F52" s="27" t="s">
        <v>220</v>
      </c>
      <c r="G52" s="35">
        <v>-17.440000000000001</v>
      </c>
      <c r="H52" s="27">
        <v>127.8</v>
      </c>
      <c r="I52" s="27">
        <v>84</v>
      </c>
      <c r="J52" s="27">
        <v>6</v>
      </c>
      <c r="K52" s="27" t="s">
        <v>127</v>
      </c>
      <c r="L52" s="27" t="s">
        <v>95</v>
      </c>
      <c r="M52" s="27">
        <v>1830</v>
      </c>
      <c r="N52" s="27">
        <v>3</v>
      </c>
      <c r="O52" s="27" t="s">
        <v>4118</v>
      </c>
      <c r="P52" s="27" t="s">
        <v>447</v>
      </c>
      <c r="Q52" s="27" t="s">
        <v>4119</v>
      </c>
      <c r="R52" s="27" t="s">
        <v>189</v>
      </c>
      <c r="S52" s="27">
        <v>0.08</v>
      </c>
      <c r="T52" s="27" t="s">
        <v>449</v>
      </c>
      <c r="U52" s="27" t="s">
        <v>4063</v>
      </c>
      <c r="V52" s="27" t="s">
        <v>4063</v>
      </c>
      <c r="W52" s="27" t="s">
        <v>450</v>
      </c>
      <c r="X52" s="27" t="s">
        <v>70</v>
      </c>
      <c r="Y52" s="27" t="s">
        <v>71</v>
      </c>
      <c r="Z52" s="27" t="s">
        <v>72</v>
      </c>
      <c r="AA52" s="27" t="s">
        <v>73</v>
      </c>
      <c r="AB52" s="27" t="s">
        <v>74</v>
      </c>
      <c r="AC52" s="27" t="s">
        <v>451</v>
      </c>
      <c r="AD52" s="29" t="s">
        <v>4063</v>
      </c>
      <c r="AE52" s="29" t="s">
        <v>5914</v>
      </c>
      <c r="AF52" s="29" t="s">
        <v>4755</v>
      </c>
      <c r="AG52" s="29" t="s">
        <v>5991</v>
      </c>
      <c r="AH52" s="29" t="str">
        <f t="shared" si="0"/>
        <v>Proterozoic</v>
      </c>
      <c r="AI52" s="29" t="str">
        <f t="shared" si="1"/>
        <v>Small</v>
      </c>
      <c r="AJ52" s="29" t="str">
        <f t="shared" si="2"/>
        <v>Giant</v>
      </c>
      <c r="AK52" s="27" t="s">
        <v>71</v>
      </c>
    </row>
    <row r="53" spans="1:37" ht="12.75" customHeight="1" x14ac:dyDescent="0.25">
      <c r="A53" s="20" t="s">
        <v>453</v>
      </c>
      <c r="B53" s="20" t="s">
        <v>4603</v>
      </c>
      <c r="C53" s="21" t="s">
        <v>217</v>
      </c>
      <c r="D53" s="82" t="s">
        <v>301</v>
      </c>
      <c r="E53" s="82" t="s">
        <v>302</v>
      </c>
      <c r="F53" s="27" t="s">
        <v>79</v>
      </c>
      <c r="G53" s="27">
        <v>-26</v>
      </c>
      <c r="H53" s="27">
        <v>128.9</v>
      </c>
      <c r="I53" s="27">
        <v>132</v>
      </c>
      <c r="J53" s="27">
        <v>4</v>
      </c>
      <c r="K53" s="27" t="s">
        <v>4063</v>
      </c>
      <c r="L53" s="27" t="s">
        <v>40</v>
      </c>
      <c r="M53" s="27">
        <v>1078</v>
      </c>
      <c r="N53" s="27">
        <v>3</v>
      </c>
      <c r="O53" s="27" t="s">
        <v>242</v>
      </c>
      <c r="P53" s="27" t="s">
        <v>63</v>
      </c>
      <c r="Q53" s="27" t="s">
        <v>4120</v>
      </c>
      <c r="R53" s="27" t="s">
        <v>4063</v>
      </c>
      <c r="S53" s="27" t="s">
        <v>4063</v>
      </c>
      <c r="T53" s="27" t="s">
        <v>4063</v>
      </c>
      <c r="U53" s="27" t="s">
        <v>4063</v>
      </c>
      <c r="V53" s="27" t="s">
        <v>4063</v>
      </c>
      <c r="W53" s="27" t="s">
        <v>4063</v>
      </c>
      <c r="X53" s="27" t="s">
        <v>4063</v>
      </c>
      <c r="Y53" s="27" t="s">
        <v>4063</v>
      </c>
      <c r="Z53" s="27" t="s">
        <v>4063</v>
      </c>
      <c r="AA53" s="27" t="s">
        <v>4063</v>
      </c>
      <c r="AB53" s="27" t="s">
        <v>4063</v>
      </c>
      <c r="AC53" s="27" t="s">
        <v>4063</v>
      </c>
      <c r="AD53" s="29" t="s">
        <v>4063</v>
      </c>
      <c r="AE53" s="29" t="s">
        <v>4063</v>
      </c>
      <c r="AF53" s="29" t="s">
        <v>5490</v>
      </c>
      <c r="AG53" s="29" t="s">
        <v>5991</v>
      </c>
      <c r="AH53" s="29" t="str">
        <f t="shared" si="0"/>
        <v>Proterozoic</v>
      </c>
      <c r="AI53" s="29" t="str">
        <f t="shared" si="1"/>
        <v>Small</v>
      </c>
      <c r="AJ53" s="29" t="str">
        <f t="shared" si="2"/>
        <v>Large</v>
      </c>
      <c r="AK53" s="27" t="str">
        <f>IF(Y53="Not determined","No known occurrences","CHECK THIS ONE")</f>
        <v>No known occurrences</v>
      </c>
    </row>
    <row r="54" spans="1:37" ht="12" customHeight="1" x14ac:dyDescent="0.3">
      <c r="A54" s="30" t="s">
        <v>456</v>
      </c>
      <c r="B54" s="30" t="s">
        <v>4603</v>
      </c>
      <c r="C54" s="30" t="s">
        <v>217</v>
      </c>
      <c r="D54" s="83" t="s">
        <v>228</v>
      </c>
      <c r="E54" s="83" t="s">
        <v>4688</v>
      </c>
      <c r="F54" s="31" t="s">
        <v>79</v>
      </c>
      <c r="G54" s="31">
        <v>-20.55</v>
      </c>
      <c r="H54" s="31">
        <v>118.28</v>
      </c>
      <c r="I54" s="31" t="s">
        <v>4063</v>
      </c>
      <c r="J54" s="31" t="s">
        <v>4063</v>
      </c>
      <c r="K54" s="31" t="s">
        <v>127</v>
      </c>
      <c r="L54" s="31" t="s">
        <v>388</v>
      </c>
      <c r="M54" s="31">
        <v>2830</v>
      </c>
      <c r="N54" s="31">
        <v>20</v>
      </c>
      <c r="O54" s="27" t="s">
        <v>4063</v>
      </c>
      <c r="P54" s="27" t="s">
        <v>4063</v>
      </c>
      <c r="Q54" s="27" t="s">
        <v>4063</v>
      </c>
      <c r="R54" s="27" t="s">
        <v>4063</v>
      </c>
      <c r="S54" s="27" t="s">
        <v>4063</v>
      </c>
      <c r="T54" s="27" t="s">
        <v>4063</v>
      </c>
      <c r="U54" s="27" t="s">
        <v>4063</v>
      </c>
      <c r="V54" s="27" t="s">
        <v>4063</v>
      </c>
      <c r="W54" s="27" t="s">
        <v>4063</v>
      </c>
      <c r="X54" s="27" t="s">
        <v>4063</v>
      </c>
      <c r="Y54" s="27" t="s">
        <v>4063</v>
      </c>
      <c r="Z54" s="27" t="s">
        <v>4063</v>
      </c>
      <c r="AA54" s="27" t="s">
        <v>4063</v>
      </c>
      <c r="AB54" s="27" t="s">
        <v>4063</v>
      </c>
      <c r="AC54" s="27" t="s">
        <v>4063</v>
      </c>
      <c r="AD54" s="27" t="s">
        <v>4063</v>
      </c>
      <c r="AE54" s="29" t="s">
        <v>4063</v>
      </c>
      <c r="AF54" s="29" t="s">
        <v>458</v>
      </c>
      <c r="AG54" s="29" t="s">
        <v>5991</v>
      </c>
      <c r="AH54" s="29" t="str">
        <f t="shared" si="0"/>
        <v>Archaean</v>
      </c>
      <c r="AI54" s="29" t="str">
        <f t="shared" si="1"/>
        <v>Not determined</v>
      </c>
      <c r="AJ54" s="29" t="str">
        <f t="shared" si="2"/>
        <v>Not determined</v>
      </c>
      <c r="AK54" s="27" t="str">
        <f>IF(Y54="Not determined","No known occurrences","CHECK THIS ONE")</f>
        <v>No known occurrences</v>
      </c>
    </row>
    <row r="55" spans="1:37" ht="13.2" customHeight="1" x14ac:dyDescent="0.25">
      <c r="A55" s="20" t="s">
        <v>461</v>
      </c>
      <c r="B55" s="20" t="s">
        <v>4601</v>
      </c>
      <c r="C55" s="21" t="s">
        <v>217</v>
      </c>
      <c r="D55" s="82" t="s">
        <v>4693</v>
      </c>
      <c r="E55" s="82" t="s">
        <v>4063</v>
      </c>
      <c r="F55" s="27" t="s">
        <v>4695</v>
      </c>
      <c r="G55" s="27">
        <v>-23.27</v>
      </c>
      <c r="H55" s="27">
        <v>134.29</v>
      </c>
      <c r="I55" s="27">
        <v>35</v>
      </c>
      <c r="J55" s="27">
        <v>1.2</v>
      </c>
      <c r="K55" s="27" t="s">
        <v>51</v>
      </c>
      <c r="L55" s="27" t="s">
        <v>95</v>
      </c>
      <c r="M55" s="27">
        <v>1132</v>
      </c>
      <c r="N55" s="27">
        <v>5</v>
      </c>
      <c r="O55" s="27" t="s">
        <v>4121</v>
      </c>
      <c r="P55" s="27" t="s">
        <v>84</v>
      </c>
      <c r="Q55" s="27" t="s">
        <v>4122</v>
      </c>
      <c r="R55" s="27" t="s">
        <v>276</v>
      </c>
      <c r="S55" s="27" t="s">
        <v>4063</v>
      </c>
      <c r="T55" s="27" t="s">
        <v>466</v>
      </c>
      <c r="U55" s="27" t="s">
        <v>467</v>
      </c>
      <c r="V55" s="27" t="s">
        <v>4063</v>
      </c>
      <c r="W55" s="27" t="s">
        <v>4063</v>
      </c>
      <c r="X55" s="27" t="s">
        <v>70</v>
      </c>
      <c r="Y55" s="27" t="s">
        <v>144</v>
      </c>
      <c r="Z55" s="27" t="s">
        <v>72</v>
      </c>
      <c r="AA55" s="27" t="s">
        <v>102</v>
      </c>
      <c r="AB55" s="27" t="s">
        <v>74</v>
      </c>
      <c r="AC55" s="27" t="s">
        <v>468</v>
      </c>
      <c r="AD55" s="29" t="s">
        <v>4063</v>
      </c>
      <c r="AE55" s="29" t="s">
        <v>5915</v>
      </c>
      <c r="AF55" s="29" t="s">
        <v>5501</v>
      </c>
      <c r="AG55" s="29" t="s">
        <v>5991</v>
      </c>
      <c r="AH55" s="29" t="str">
        <f t="shared" si="0"/>
        <v>Proterozoic</v>
      </c>
      <c r="AI55" s="29" t="str">
        <f t="shared" si="1"/>
        <v>Small</v>
      </c>
      <c r="AJ55" s="29" t="str">
        <f t="shared" si="2"/>
        <v>Medium</v>
      </c>
      <c r="AK55" s="27" t="s">
        <v>144</v>
      </c>
    </row>
    <row r="56" spans="1:37" ht="12.6" customHeight="1" x14ac:dyDescent="0.25">
      <c r="A56" s="20" t="s">
        <v>4686</v>
      </c>
      <c r="B56" s="20" t="s">
        <v>4603</v>
      </c>
      <c r="C56" s="21" t="s">
        <v>217</v>
      </c>
      <c r="D56" s="82" t="s">
        <v>301</v>
      </c>
      <c r="E56" s="82" t="s">
        <v>302</v>
      </c>
      <c r="F56" s="27" t="s">
        <v>79</v>
      </c>
      <c r="G56" s="27">
        <v>-25.8</v>
      </c>
      <c r="H56" s="27">
        <v>128.44999999999999</v>
      </c>
      <c r="I56" s="27">
        <v>50</v>
      </c>
      <c r="J56" s="27">
        <v>1</v>
      </c>
      <c r="K56" s="27" t="s">
        <v>127</v>
      </c>
      <c r="L56" s="27" t="s">
        <v>40</v>
      </c>
      <c r="M56" s="27">
        <v>1078</v>
      </c>
      <c r="N56" s="27">
        <v>3</v>
      </c>
      <c r="O56" s="27" t="s">
        <v>5803</v>
      </c>
      <c r="P56" s="27" t="s">
        <v>433</v>
      </c>
      <c r="Q56" s="27" t="s">
        <v>4119</v>
      </c>
      <c r="R56" s="27" t="s">
        <v>189</v>
      </c>
      <c r="S56" s="27" t="s">
        <v>4063</v>
      </c>
      <c r="T56" s="27" t="s">
        <v>4063</v>
      </c>
      <c r="U56" s="27" t="s">
        <v>4063</v>
      </c>
      <c r="V56" s="27" t="s">
        <v>4063</v>
      </c>
      <c r="W56" s="27" t="s">
        <v>4063</v>
      </c>
      <c r="X56" s="27" t="s">
        <v>4063</v>
      </c>
      <c r="Y56" s="27" t="s">
        <v>4063</v>
      </c>
      <c r="Z56" s="27" t="s">
        <v>4063</v>
      </c>
      <c r="AA56" s="27" t="s">
        <v>4063</v>
      </c>
      <c r="AB56" s="27" t="s">
        <v>4063</v>
      </c>
      <c r="AC56" s="27" t="s">
        <v>4063</v>
      </c>
      <c r="AD56" s="29" t="s">
        <v>4063</v>
      </c>
      <c r="AE56" s="29" t="s">
        <v>4063</v>
      </c>
      <c r="AF56" s="29" t="s">
        <v>5500</v>
      </c>
      <c r="AG56" s="29" t="s">
        <v>5991</v>
      </c>
      <c r="AH56" s="29" t="str">
        <f t="shared" si="0"/>
        <v>Proterozoic</v>
      </c>
      <c r="AI56" s="29" t="str">
        <f t="shared" si="1"/>
        <v>Small</v>
      </c>
      <c r="AJ56" s="29" t="str">
        <f t="shared" si="2"/>
        <v>Medium</v>
      </c>
      <c r="AK56" s="27" t="str">
        <f>IF(Y56="Not determined","No known occurrences","CHECK THIS ONE")</f>
        <v>No known occurrences</v>
      </c>
    </row>
    <row r="57" spans="1:37" ht="13.2" customHeight="1" x14ac:dyDescent="0.3">
      <c r="A57" s="30" t="s">
        <v>475</v>
      </c>
      <c r="B57" s="30" t="s">
        <v>4603</v>
      </c>
      <c r="C57" s="30" t="s">
        <v>217</v>
      </c>
      <c r="D57" s="83" t="s">
        <v>228</v>
      </c>
      <c r="E57" s="83" t="s">
        <v>4688</v>
      </c>
      <c r="F57" s="31" t="s">
        <v>79</v>
      </c>
      <c r="G57" s="31">
        <v>-20.9</v>
      </c>
      <c r="H57" s="31">
        <v>116.7</v>
      </c>
      <c r="I57" s="31">
        <v>18</v>
      </c>
      <c r="J57" s="18">
        <v>2</v>
      </c>
      <c r="K57" s="18" t="s">
        <v>98</v>
      </c>
      <c r="L57" s="18" t="s">
        <v>476</v>
      </c>
      <c r="M57" s="18">
        <v>2892</v>
      </c>
      <c r="N57" s="31">
        <v>34</v>
      </c>
      <c r="O57" s="27" t="s">
        <v>4123</v>
      </c>
      <c r="P57" s="27" t="s">
        <v>478</v>
      </c>
      <c r="Q57" s="27" t="s">
        <v>4063</v>
      </c>
      <c r="R57" s="27" t="s">
        <v>320</v>
      </c>
      <c r="S57" s="27" t="s">
        <v>234</v>
      </c>
      <c r="T57" s="27" t="s">
        <v>4063</v>
      </c>
      <c r="U57" s="27" t="s">
        <v>4063</v>
      </c>
      <c r="V57" s="27" t="s">
        <v>4063</v>
      </c>
      <c r="W57" s="27" t="s">
        <v>4063</v>
      </c>
      <c r="X57" s="27" t="s">
        <v>70</v>
      </c>
      <c r="Y57" s="27" t="s">
        <v>71</v>
      </c>
      <c r="Z57" s="27" t="s">
        <v>479</v>
      </c>
      <c r="AA57" s="27" t="s">
        <v>102</v>
      </c>
      <c r="AB57" s="27" t="s">
        <v>74</v>
      </c>
      <c r="AC57" s="27" t="s">
        <v>480</v>
      </c>
      <c r="AD57" s="27">
        <v>0.5</v>
      </c>
      <c r="AE57" s="16" t="s">
        <v>481</v>
      </c>
      <c r="AF57" s="29" t="s">
        <v>5502</v>
      </c>
      <c r="AG57" s="29" t="s">
        <v>5991</v>
      </c>
      <c r="AH57" s="29" t="str">
        <f t="shared" si="0"/>
        <v>Archaean</v>
      </c>
      <c r="AI57" s="29" t="str">
        <f t="shared" si="1"/>
        <v>Small</v>
      </c>
      <c r="AJ57" s="29" t="str">
        <f t="shared" si="2"/>
        <v>Medium</v>
      </c>
      <c r="AK57" s="27" t="s">
        <v>71</v>
      </c>
    </row>
    <row r="58" spans="1:37" ht="12.75" customHeight="1" x14ac:dyDescent="0.25">
      <c r="A58" s="20" t="s">
        <v>471</v>
      </c>
      <c r="B58" s="20" t="s">
        <v>6103</v>
      </c>
      <c r="C58" s="21" t="s">
        <v>217</v>
      </c>
      <c r="D58" s="82" t="s">
        <v>385</v>
      </c>
      <c r="E58" s="82" t="s">
        <v>4063</v>
      </c>
      <c r="F58" s="27" t="s">
        <v>728</v>
      </c>
      <c r="G58" s="27">
        <v>-32.4</v>
      </c>
      <c r="H58" s="27">
        <v>121.4</v>
      </c>
      <c r="I58" s="27" t="s">
        <v>4063</v>
      </c>
      <c r="J58" s="27">
        <v>2</v>
      </c>
      <c r="K58" s="27" t="s">
        <v>127</v>
      </c>
      <c r="L58" s="27" t="s">
        <v>4063</v>
      </c>
      <c r="M58" s="27" t="s">
        <v>4063</v>
      </c>
      <c r="N58" s="27" t="s">
        <v>4063</v>
      </c>
      <c r="O58" s="27" t="s">
        <v>4063</v>
      </c>
      <c r="P58" s="27" t="s">
        <v>472</v>
      </c>
      <c r="Q58" s="27" t="s">
        <v>4124</v>
      </c>
      <c r="R58" s="27" t="s">
        <v>189</v>
      </c>
      <c r="S58" s="27">
        <v>0.13</v>
      </c>
      <c r="T58" s="27" t="s">
        <v>4063</v>
      </c>
      <c r="U58" s="27" t="s">
        <v>4063</v>
      </c>
      <c r="V58" s="27" t="s">
        <v>4063</v>
      </c>
      <c r="W58" s="27" t="s">
        <v>4063</v>
      </c>
      <c r="X58" s="27" t="s">
        <v>4063</v>
      </c>
      <c r="Y58" s="27" t="s">
        <v>4063</v>
      </c>
      <c r="Z58" s="27" t="s">
        <v>4063</v>
      </c>
      <c r="AA58" s="27" t="s">
        <v>4063</v>
      </c>
      <c r="AB58" s="27" t="s">
        <v>4063</v>
      </c>
      <c r="AC58" s="27" t="s">
        <v>4063</v>
      </c>
      <c r="AD58" s="29" t="s">
        <v>4063</v>
      </c>
      <c r="AE58" s="29" t="s">
        <v>4063</v>
      </c>
      <c r="AF58" s="29" t="s">
        <v>474</v>
      </c>
      <c r="AG58" s="29" t="s">
        <v>5991</v>
      </c>
      <c r="AH58" s="29" t="str">
        <f t="shared" si="0"/>
        <v>Not determined</v>
      </c>
      <c r="AI58" s="29" t="str">
        <f t="shared" si="1"/>
        <v>Not determined</v>
      </c>
      <c r="AJ58" s="29" t="str">
        <f t="shared" si="2"/>
        <v>Medium</v>
      </c>
      <c r="AK58" s="27" t="str">
        <f>IF(Y58="Not determined","No known occurrences","CHECK THIS ONE")</f>
        <v>No known occurrences</v>
      </c>
    </row>
    <row r="59" spans="1:37" ht="13.2" customHeight="1" x14ac:dyDescent="0.3">
      <c r="A59" s="21" t="s">
        <v>483</v>
      </c>
      <c r="B59" s="21" t="s">
        <v>4603</v>
      </c>
      <c r="C59" s="21" t="s">
        <v>217</v>
      </c>
      <c r="D59" s="82" t="s">
        <v>301</v>
      </c>
      <c r="E59" s="82" t="s">
        <v>302</v>
      </c>
      <c r="F59" s="27" t="s">
        <v>79</v>
      </c>
      <c r="G59" s="27">
        <v>-26</v>
      </c>
      <c r="H59" s="27">
        <v>129.1</v>
      </c>
      <c r="I59" s="27">
        <v>72</v>
      </c>
      <c r="J59" s="27">
        <v>4.2</v>
      </c>
      <c r="K59" s="27" t="s">
        <v>98</v>
      </c>
      <c r="L59" s="27" t="s">
        <v>40</v>
      </c>
      <c r="M59" s="27">
        <v>1078</v>
      </c>
      <c r="N59" s="27">
        <v>3</v>
      </c>
      <c r="O59" s="27" t="s">
        <v>4125</v>
      </c>
      <c r="P59" s="27" t="s">
        <v>63</v>
      </c>
      <c r="Q59" s="27" t="s">
        <v>4063</v>
      </c>
      <c r="R59" s="27" t="s">
        <v>4063</v>
      </c>
      <c r="S59" s="27" t="s">
        <v>4063</v>
      </c>
      <c r="T59" s="27" t="s">
        <v>485</v>
      </c>
      <c r="U59" s="27" t="s">
        <v>214</v>
      </c>
      <c r="V59" s="27" t="s">
        <v>4063</v>
      </c>
      <c r="W59" s="27" t="s">
        <v>486</v>
      </c>
      <c r="X59" s="27" t="s">
        <v>4063</v>
      </c>
      <c r="Y59" s="27" t="s">
        <v>4063</v>
      </c>
      <c r="Z59" s="27" t="s">
        <v>4063</v>
      </c>
      <c r="AA59" s="27" t="s">
        <v>4063</v>
      </c>
      <c r="AB59" s="27" t="s">
        <v>4063</v>
      </c>
      <c r="AC59" s="27" t="s">
        <v>4063</v>
      </c>
      <c r="AD59" s="29" t="s">
        <v>4063</v>
      </c>
      <c r="AE59" s="29" t="s">
        <v>4063</v>
      </c>
      <c r="AF59" s="29" t="s">
        <v>455</v>
      </c>
      <c r="AG59" s="29" t="s">
        <v>5991</v>
      </c>
      <c r="AH59" s="29" t="str">
        <f t="shared" si="0"/>
        <v>Proterozoic</v>
      </c>
      <c r="AI59" s="29" t="str">
        <f t="shared" si="1"/>
        <v>Small</v>
      </c>
      <c r="AJ59" s="29" t="str">
        <f t="shared" si="2"/>
        <v>Large</v>
      </c>
      <c r="AK59" s="27" t="str">
        <f>IF(Y59="Not determined","No known occurrences","CHECK THIS ONE")</f>
        <v>No known occurrences</v>
      </c>
    </row>
    <row r="60" spans="1:37" x14ac:dyDescent="0.3">
      <c r="A60" s="21" t="s">
        <v>487</v>
      </c>
      <c r="B60" s="21" t="s">
        <v>4603</v>
      </c>
      <c r="C60" s="21" t="s">
        <v>217</v>
      </c>
      <c r="D60" s="82" t="s">
        <v>228</v>
      </c>
      <c r="E60" s="82" t="s">
        <v>4688</v>
      </c>
      <c r="F60" s="27" t="s">
        <v>79</v>
      </c>
      <c r="G60" s="27">
        <v>-21.4</v>
      </c>
      <c r="H60" s="27">
        <v>116.5</v>
      </c>
      <c r="I60" s="27">
        <v>225</v>
      </c>
      <c r="J60" s="27">
        <v>5.5</v>
      </c>
      <c r="K60" s="27" t="s">
        <v>51</v>
      </c>
      <c r="L60" s="27" t="s">
        <v>388</v>
      </c>
      <c r="M60" s="27">
        <v>2927</v>
      </c>
      <c r="N60" s="27">
        <v>13</v>
      </c>
      <c r="O60" s="27" t="s">
        <v>4126</v>
      </c>
      <c r="P60" s="27" t="s">
        <v>491</v>
      </c>
      <c r="Q60" s="27" t="s">
        <v>4100</v>
      </c>
      <c r="R60" s="27" t="s">
        <v>189</v>
      </c>
      <c r="S60" s="27" t="s">
        <v>333</v>
      </c>
      <c r="T60" s="27" t="s">
        <v>4063</v>
      </c>
      <c r="U60" s="27" t="s">
        <v>4063</v>
      </c>
      <c r="V60" s="27" t="s">
        <v>4063</v>
      </c>
      <c r="W60" s="27" t="s">
        <v>4063</v>
      </c>
      <c r="X60" s="27" t="s">
        <v>492</v>
      </c>
      <c r="Y60" s="27" t="s">
        <v>71</v>
      </c>
      <c r="Z60" s="27" t="s">
        <v>479</v>
      </c>
      <c r="AA60" s="27" t="s">
        <v>102</v>
      </c>
      <c r="AB60" s="27" t="s">
        <v>74</v>
      </c>
      <c r="AC60" s="27" t="s">
        <v>365</v>
      </c>
      <c r="AD60" s="29" t="s">
        <v>4063</v>
      </c>
      <c r="AE60" s="29" t="s">
        <v>493</v>
      </c>
      <c r="AF60" s="29" t="s">
        <v>4757</v>
      </c>
      <c r="AG60" s="29" t="s">
        <v>5991</v>
      </c>
      <c r="AH60" s="29" t="str">
        <f t="shared" si="0"/>
        <v>Archaean</v>
      </c>
      <c r="AI60" s="29" t="str">
        <f t="shared" si="1"/>
        <v>Small</v>
      </c>
      <c r="AJ60" s="29" t="str">
        <f t="shared" si="2"/>
        <v>Giant</v>
      </c>
      <c r="AK60" s="27" t="s">
        <v>71</v>
      </c>
    </row>
    <row r="61" spans="1:37" ht="12.75" customHeight="1" x14ac:dyDescent="0.25">
      <c r="A61" s="20" t="s">
        <v>4723</v>
      </c>
      <c r="B61" s="20" t="s">
        <v>4603</v>
      </c>
      <c r="C61" s="21" t="s">
        <v>217</v>
      </c>
      <c r="D61" s="82" t="s">
        <v>301</v>
      </c>
      <c r="E61" s="82" t="s">
        <v>302</v>
      </c>
      <c r="F61" s="27" t="s">
        <v>79</v>
      </c>
      <c r="G61" s="27">
        <v>-25.5</v>
      </c>
      <c r="H61" s="27">
        <v>128.4</v>
      </c>
      <c r="I61" s="27">
        <v>25</v>
      </c>
      <c r="J61" s="27" t="s">
        <v>4063</v>
      </c>
      <c r="K61" s="27" t="s">
        <v>482</v>
      </c>
      <c r="L61" s="27" t="s">
        <v>40</v>
      </c>
      <c r="M61" s="27">
        <v>1078</v>
      </c>
      <c r="N61" s="27">
        <v>3</v>
      </c>
      <c r="O61" s="27" t="s">
        <v>242</v>
      </c>
      <c r="P61" s="27" t="s">
        <v>433</v>
      </c>
      <c r="Q61" s="27" t="s">
        <v>5802</v>
      </c>
      <c r="R61" s="27" t="s">
        <v>189</v>
      </c>
      <c r="S61" s="27" t="s">
        <v>4063</v>
      </c>
      <c r="T61" s="27" t="s">
        <v>4063</v>
      </c>
      <c r="U61" s="27" t="s">
        <v>4063</v>
      </c>
      <c r="V61" s="27" t="s">
        <v>4063</v>
      </c>
      <c r="W61" s="27" t="s">
        <v>4063</v>
      </c>
      <c r="X61" s="27" t="s">
        <v>4063</v>
      </c>
      <c r="Y61" s="27" t="s">
        <v>4063</v>
      </c>
      <c r="Z61" s="27" t="s">
        <v>4063</v>
      </c>
      <c r="AA61" s="27" t="s">
        <v>4063</v>
      </c>
      <c r="AB61" s="27" t="s">
        <v>4063</v>
      </c>
      <c r="AC61" s="27" t="s">
        <v>4063</v>
      </c>
      <c r="AD61" s="29" t="s">
        <v>4063</v>
      </c>
      <c r="AE61" s="29" t="s">
        <v>4063</v>
      </c>
      <c r="AF61" s="29" t="s">
        <v>5500</v>
      </c>
      <c r="AG61" s="29" t="s">
        <v>5991</v>
      </c>
      <c r="AH61" s="29" t="str">
        <f t="shared" si="0"/>
        <v>Proterozoic</v>
      </c>
      <c r="AI61" s="29" t="str">
        <f t="shared" si="1"/>
        <v>Small</v>
      </c>
      <c r="AJ61" s="29" t="str">
        <f t="shared" si="2"/>
        <v>Not determined</v>
      </c>
      <c r="AK61" s="27" t="str">
        <f>IF(Y61="Not determined","No known occurrences","CHECK THIS ONE")</f>
        <v>No known occurrences</v>
      </c>
    </row>
    <row r="62" spans="1:37" ht="12.75" customHeight="1" x14ac:dyDescent="0.3">
      <c r="A62" s="21" t="s">
        <v>503</v>
      </c>
      <c r="B62" s="21" t="s">
        <v>4603</v>
      </c>
      <c r="C62" s="21" t="s">
        <v>217</v>
      </c>
      <c r="D62" s="82" t="s">
        <v>246</v>
      </c>
      <c r="E62" s="82" t="s">
        <v>247</v>
      </c>
      <c r="F62" s="27" t="s">
        <v>229</v>
      </c>
      <c r="G62" s="27">
        <v>-29</v>
      </c>
      <c r="H62" s="27">
        <v>118.2</v>
      </c>
      <c r="I62" s="27">
        <v>600</v>
      </c>
      <c r="J62" s="27">
        <v>6</v>
      </c>
      <c r="K62" s="27" t="s">
        <v>425</v>
      </c>
      <c r="L62" s="27" t="s">
        <v>95</v>
      </c>
      <c r="M62" s="27">
        <v>2800</v>
      </c>
      <c r="N62" s="27">
        <v>6</v>
      </c>
      <c r="O62" s="27" t="s">
        <v>4127</v>
      </c>
      <c r="P62" s="27" t="s">
        <v>84</v>
      </c>
      <c r="Q62" s="27" t="s">
        <v>4128</v>
      </c>
      <c r="R62" s="38" t="s">
        <v>189</v>
      </c>
      <c r="S62" s="27" t="s">
        <v>4063</v>
      </c>
      <c r="T62" s="27" t="s">
        <v>507</v>
      </c>
      <c r="U62" s="27" t="s">
        <v>4063</v>
      </c>
      <c r="V62" s="27" t="s">
        <v>4063</v>
      </c>
      <c r="W62" s="27" t="s">
        <v>4063</v>
      </c>
      <c r="X62" s="27" t="s">
        <v>70</v>
      </c>
      <c r="Y62" s="27" t="s">
        <v>144</v>
      </c>
      <c r="Z62" s="27" t="s">
        <v>72</v>
      </c>
      <c r="AA62" s="27" t="s">
        <v>73</v>
      </c>
      <c r="AB62" s="27" t="s">
        <v>74</v>
      </c>
      <c r="AC62" s="27" t="s">
        <v>265</v>
      </c>
      <c r="AD62" s="29" t="s">
        <v>4063</v>
      </c>
      <c r="AE62" s="29" t="s">
        <v>5916</v>
      </c>
      <c r="AF62" s="29" t="s">
        <v>5503</v>
      </c>
      <c r="AG62" s="29" t="s">
        <v>5991</v>
      </c>
      <c r="AH62" s="29" t="str">
        <f t="shared" si="0"/>
        <v>Archaean</v>
      </c>
      <c r="AI62" s="29" t="str">
        <f t="shared" si="1"/>
        <v>Medium</v>
      </c>
      <c r="AJ62" s="29" t="str">
        <f t="shared" si="2"/>
        <v>Giant</v>
      </c>
      <c r="AK62" s="27" t="s">
        <v>144</v>
      </c>
    </row>
    <row r="63" spans="1:37" ht="12.75" customHeight="1" x14ac:dyDescent="0.3">
      <c r="A63" s="21" t="s">
        <v>5846</v>
      </c>
      <c r="B63" s="21" t="s">
        <v>4603</v>
      </c>
      <c r="C63" s="21" t="s">
        <v>217</v>
      </c>
      <c r="D63" s="82" t="s">
        <v>301</v>
      </c>
      <c r="E63" s="82" t="s">
        <v>302</v>
      </c>
      <c r="F63" s="27" t="s">
        <v>79</v>
      </c>
      <c r="G63" s="27">
        <v>-26.3</v>
      </c>
      <c r="H63" s="27">
        <v>127.8</v>
      </c>
      <c r="I63" s="27">
        <v>5.5</v>
      </c>
      <c r="J63" s="27">
        <v>0.5</v>
      </c>
      <c r="K63" s="27" t="s">
        <v>511</v>
      </c>
      <c r="L63" s="27" t="s">
        <v>95</v>
      </c>
      <c r="M63" s="27">
        <v>1068</v>
      </c>
      <c r="N63" s="27">
        <v>4.3</v>
      </c>
      <c r="O63" s="27" t="s">
        <v>513</v>
      </c>
      <c r="P63" s="27" t="s">
        <v>514</v>
      </c>
      <c r="Q63" s="27" t="s">
        <v>4129</v>
      </c>
      <c r="R63" s="27" t="s">
        <v>345</v>
      </c>
      <c r="S63" s="27">
        <v>0.11700000000000001</v>
      </c>
      <c r="T63" s="27" t="s">
        <v>212</v>
      </c>
      <c r="U63" s="27" t="s">
        <v>516</v>
      </c>
      <c r="V63" s="27" t="s">
        <v>517</v>
      </c>
      <c r="W63" s="27" t="s">
        <v>518</v>
      </c>
      <c r="X63" s="27" t="s">
        <v>519</v>
      </c>
      <c r="Y63" s="27" t="s">
        <v>71</v>
      </c>
      <c r="Z63" s="27" t="s">
        <v>237</v>
      </c>
      <c r="AA63" s="27" t="s">
        <v>73</v>
      </c>
      <c r="AB63" s="27" t="s">
        <v>74</v>
      </c>
      <c r="AC63" s="27" t="s">
        <v>520</v>
      </c>
      <c r="AD63" s="29">
        <v>392</v>
      </c>
      <c r="AE63" s="29" t="s">
        <v>521</v>
      </c>
      <c r="AF63" s="29" t="s">
        <v>5504</v>
      </c>
      <c r="AG63" s="29" t="s">
        <v>5991</v>
      </c>
      <c r="AH63" s="29" t="str">
        <f t="shared" si="0"/>
        <v>Proterozoic</v>
      </c>
      <c r="AI63" s="29" t="str">
        <f t="shared" si="1"/>
        <v>Small</v>
      </c>
      <c r="AJ63" s="29" t="str">
        <f t="shared" si="2"/>
        <v>Small</v>
      </c>
      <c r="AK63" s="27" t="s">
        <v>71</v>
      </c>
    </row>
    <row r="64" spans="1:37" x14ac:dyDescent="0.25">
      <c r="A64" s="21" t="s">
        <v>522</v>
      </c>
      <c r="B64" s="20" t="s">
        <v>4603</v>
      </c>
      <c r="C64" s="21" t="s">
        <v>217</v>
      </c>
      <c r="D64" s="82" t="s">
        <v>301</v>
      </c>
      <c r="E64" s="82" t="s">
        <v>302</v>
      </c>
      <c r="F64" s="27" t="s">
        <v>79</v>
      </c>
      <c r="G64" s="27">
        <v>-26.2</v>
      </c>
      <c r="H64" s="27">
        <v>131</v>
      </c>
      <c r="I64" s="27">
        <v>210</v>
      </c>
      <c r="J64" s="27" t="s">
        <v>4063</v>
      </c>
      <c r="K64" s="27" t="s">
        <v>253</v>
      </c>
      <c r="L64" s="27" t="s">
        <v>95</v>
      </c>
      <c r="M64" s="27">
        <v>1075</v>
      </c>
      <c r="N64" s="27">
        <v>6</v>
      </c>
      <c r="O64" s="27" t="s">
        <v>4130</v>
      </c>
      <c r="P64" s="27" t="s">
        <v>84</v>
      </c>
      <c r="Q64" s="27" t="s">
        <v>4063</v>
      </c>
      <c r="R64" s="27" t="s">
        <v>189</v>
      </c>
      <c r="S64" s="27" t="s">
        <v>4063</v>
      </c>
      <c r="T64" s="27" t="s">
        <v>4063</v>
      </c>
      <c r="U64" s="27" t="s">
        <v>4063</v>
      </c>
      <c r="V64" s="27" t="s">
        <v>4063</v>
      </c>
      <c r="W64" s="27" t="s">
        <v>4063</v>
      </c>
      <c r="X64" s="27" t="s">
        <v>70</v>
      </c>
      <c r="Y64" s="27" t="s">
        <v>71</v>
      </c>
      <c r="Z64" s="27" t="s">
        <v>72</v>
      </c>
      <c r="AA64" s="27" t="s">
        <v>4063</v>
      </c>
      <c r="AB64" s="27" t="s">
        <v>4063</v>
      </c>
      <c r="AC64" s="27" t="s">
        <v>4063</v>
      </c>
      <c r="AD64" s="29" t="s">
        <v>4063</v>
      </c>
      <c r="AE64" s="29" t="s">
        <v>525</v>
      </c>
      <c r="AF64" s="29" t="s">
        <v>526</v>
      </c>
      <c r="AG64" s="29" t="s">
        <v>5991</v>
      </c>
      <c r="AH64" s="29" t="str">
        <f t="shared" si="0"/>
        <v>Proterozoic</v>
      </c>
      <c r="AI64" s="29" t="str">
        <f t="shared" si="1"/>
        <v>Small</v>
      </c>
      <c r="AJ64" s="29" t="str">
        <f t="shared" si="2"/>
        <v>Not determined</v>
      </c>
      <c r="AK64" s="27" t="s">
        <v>71</v>
      </c>
    </row>
    <row r="65" spans="1:37" ht="12" customHeight="1" x14ac:dyDescent="0.3">
      <c r="A65" s="21" t="s">
        <v>527</v>
      </c>
      <c r="B65" s="30" t="s">
        <v>4603</v>
      </c>
      <c r="C65" s="21" t="s">
        <v>217</v>
      </c>
      <c r="D65" s="82" t="s">
        <v>228</v>
      </c>
      <c r="E65" s="82" t="s">
        <v>4688</v>
      </c>
      <c r="F65" s="27" t="s">
        <v>79</v>
      </c>
      <c r="G65" s="27">
        <v>-21</v>
      </c>
      <c r="H65" s="27">
        <v>117</v>
      </c>
      <c r="I65" s="27">
        <v>2</v>
      </c>
      <c r="J65" s="27" t="s">
        <v>4063</v>
      </c>
      <c r="K65" s="27" t="s">
        <v>51</v>
      </c>
      <c r="L65" s="27" t="s">
        <v>40</v>
      </c>
      <c r="M65" s="27">
        <v>2892</v>
      </c>
      <c r="N65" s="27">
        <v>34</v>
      </c>
      <c r="O65" s="27" t="s">
        <v>4131</v>
      </c>
      <c r="P65" s="27" t="s">
        <v>529</v>
      </c>
      <c r="Q65" s="27" t="s">
        <v>4063</v>
      </c>
      <c r="R65" s="27" t="s">
        <v>345</v>
      </c>
      <c r="S65" s="27" t="s">
        <v>4063</v>
      </c>
      <c r="T65" s="27" t="s">
        <v>4063</v>
      </c>
      <c r="U65" s="27" t="s">
        <v>4063</v>
      </c>
      <c r="V65" s="27" t="s">
        <v>4063</v>
      </c>
      <c r="W65" s="27" t="s">
        <v>4063</v>
      </c>
      <c r="X65" s="27" t="s">
        <v>70</v>
      </c>
      <c r="Y65" s="27" t="s">
        <v>71</v>
      </c>
      <c r="Z65" s="27" t="s">
        <v>530</v>
      </c>
      <c r="AA65" s="27" t="s">
        <v>310</v>
      </c>
      <c r="AB65" s="27" t="s">
        <v>311</v>
      </c>
      <c r="AC65" s="27" t="s">
        <v>531</v>
      </c>
      <c r="AD65" s="29" t="s">
        <v>4063</v>
      </c>
      <c r="AE65" s="29" t="s">
        <v>4063</v>
      </c>
      <c r="AF65" s="29" t="s">
        <v>532</v>
      </c>
      <c r="AG65" s="29" t="s">
        <v>5991</v>
      </c>
      <c r="AH65" s="29" t="str">
        <f t="shared" si="0"/>
        <v>Archaean</v>
      </c>
      <c r="AI65" s="29" t="str">
        <f t="shared" si="1"/>
        <v>Small</v>
      </c>
      <c r="AJ65" s="29" t="str">
        <f t="shared" si="2"/>
        <v>Not determined</v>
      </c>
      <c r="AK65" s="27" t="s">
        <v>71</v>
      </c>
    </row>
    <row r="66" spans="1:37" x14ac:dyDescent="0.3">
      <c r="A66" s="21" t="s">
        <v>533</v>
      </c>
      <c r="B66" s="21" t="s">
        <v>4603</v>
      </c>
      <c r="C66" s="21" t="s">
        <v>217</v>
      </c>
      <c r="D66" s="82" t="s">
        <v>218</v>
      </c>
      <c r="E66" s="82" t="s">
        <v>219</v>
      </c>
      <c r="F66" s="27" t="s">
        <v>220</v>
      </c>
      <c r="G66" s="27">
        <v>-17.149999999999999</v>
      </c>
      <c r="H66" s="27">
        <v>128.05000000000001</v>
      </c>
      <c r="I66" s="27">
        <v>14</v>
      </c>
      <c r="J66" s="27" t="s">
        <v>4063</v>
      </c>
      <c r="K66" s="27" t="s">
        <v>98</v>
      </c>
      <c r="L66" s="27" t="s">
        <v>40</v>
      </c>
      <c r="M66" s="27">
        <v>2892</v>
      </c>
      <c r="N66" s="27">
        <v>34</v>
      </c>
      <c r="O66" s="27" t="s">
        <v>242</v>
      </c>
      <c r="P66" s="27" t="s">
        <v>534</v>
      </c>
      <c r="Q66" s="27" t="s">
        <v>4063</v>
      </c>
      <c r="R66" s="27" t="s">
        <v>4063</v>
      </c>
      <c r="S66" s="27" t="s">
        <v>4063</v>
      </c>
      <c r="T66" s="27" t="s">
        <v>4063</v>
      </c>
      <c r="U66" s="27" t="s">
        <v>4063</v>
      </c>
      <c r="V66" s="27" t="s">
        <v>4063</v>
      </c>
      <c r="W66" s="27" t="s">
        <v>4063</v>
      </c>
      <c r="X66" s="27" t="s">
        <v>70</v>
      </c>
      <c r="Y66" s="27" t="s">
        <v>71</v>
      </c>
      <c r="Z66" s="27" t="s">
        <v>72</v>
      </c>
      <c r="AA66" s="27" t="s">
        <v>73</v>
      </c>
      <c r="AB66" s="27" t="s">
        <v>74</v>
      </c>
      <c r="AC66" s="27" t="s">
        <v>242</v>
      </c>
      <c r="AD66" s="29" t="s">
        <v>4063</v>
      </c>
      <c r="AE66" s="16" t="s">
        <v>535</v>
      </c>
      <c r="AF66" s="29" t="s">
        <v>273</v>
      </c>
      <c r="AG66" s="29" t="s">
        <v>5991</v>
      </c>
      <c r="AH66" s="29" t="str">
        <f t="shared" ref="AH66:AH129" si="3">IF(M66 = "Not determined",M66,IF(M66&gt;2500,"Archaean",IF(M66&gt;541,"Proterozoic", "Phanerozoic")))</f>
        <v>Archaean</v>
      </c>
      <c r="AI66" s="29" t="str">
        <f t="shared" ref="AI66:AI129" si="4">IF(I66="Not determined",I66,IF(I66&gt;10000,"Giant",IF(I66&gt;1000,"Large",IF(I66&gt;250,"Medium","Small"))))</f>
        <v>Small</v>
      </c>
      <c r="AJ66" s="29" t="str">
        <f t="shared" ref="AJ66:AJ129" si="5">IF(J66="Not determined",J66,IF(J66&gt;5,"Giant",IF(J66&gt;2,"Large",IF(J66&gt;0.5,"Medium","Small"))))</f>
        <v>Not determined</v>
      </c>
      <c r="AK66" s="27" t="s">
        <v>71</v>
      </c>
    </row>
    <row r="67" spans="1:37" x14ac:dyDescent="0.3">
      <c r="A67" s="21" t="s">
        <v>536</v>
      </c>
      <c r="B67" s="21" t="s">
        <v>4603</v>
      </c>
      <c r="C67" s="21" t="s">
        <v>217</v>
      </c>
      <c r="D67" s="82" t="s">
        <v>4694</v>
      </c>
      <c r="E67" s="82" t="s">
        <v>4063</v>
      </c>
      <c r="F67" s="27" t="s">
        <v>38</v>
      </c>
      <c r="G67" s="27">
        <v>-32</v>
      </c>
      <c r="H67" s="27">
        <v>123.1</v>
      </c>
      <c r="I67" s="27">
        <v>2.9</v>
      </c>
      <c r="J67" s="27">
        <v>0.45</v>
      </c>
      <c r="K67" s="27" t="s">
        <v>51</v>
      </c>
      <c r="L67" s="27" t="s">
        <v>40</v>
      </c>
      <c r="M67" s="27">
        <v>1300</v>
      </c>
      <c r="N67" s="27" t="s">
        <v>4063</v>
      </c>
      <c r="O67" s="27" t="s">
        <v>4132</v>
      </c>
      <c r="P67" s="27" t="s">
        <v>539</v>
      </c>
      <c r="Q67" s="27" t="s">
        <v>4063</v>
      </c>
      <c r="R67" s="27" t="s">
        <v>345</v>
      </c>
      <c r="S67" s="27">
        <v>8.7999999999999995E-2</v>
      </c>
      <c r="T67" s="27" t="s">
        <v>540</v>
      </c>
      <c r="U67" s="27" t="s">
        <v>4063</v>
      </c>
      <c r="V67" s="27" t="s">
        <v>4063</v>
      </c>
      <c r="W67" s="27" t="s">
        <v>541</v>
      </c>
      <c r="X67" s="27" t="s">
        <v>542</v>
      </c>
      <c r="Y67" s="27" t="s">
        <v>71</v>
      </c>
      <c r="Z67" s="27" t="s">
        <v>543</v>
      </c>
      <c r="AA67" s="27" t="s">
        <v>73</v>
      </c>
      <c r="AB67" s="27" t="s">
        <v>74</v>
      </c>
      <c r="AC67" s="27" t="s">
        <v>544</v>
      </c>
      <c r="AD67" s="29">
        <v>13.1</v>
      </c>
      <c r="AE67" s="29" t="s">
        <v>545</v>
      </c>
      <c r="AF67" s="29" t="s">
        <v>5505</v>
      </c>
      <c r="AG67" s="29" t="s">
        <v>5991</v>
      </c>
      <c r="AH67" s="29" t="str">
        <f t="shared" si="3"/>
        <v>Proterozoic</v>
      </c>
      <c r="AI67" s="29" t="str">
        <f t="shared" si="4"/>
        <v>Small</v>
      </c>
      <c r="AJ67" s="29" t="str">
        <f t="shared" si="5"/>
        <v>Small</v>
      </c>
      <c r="AK67" s="27" t="s">
        <v>71</v>
      </c>
    </row>
    <row r="68" spans="1:37" x14ac:dyDescent="0.3">
      <c r="A68" s="21" t="s">
        <v>547</v>
      </c>
      <c r="B68" s="21" t="s">
        <v>4603</v>
      </c>
      <c r="C68" s="21" t="s">
        <v>217</v>
      </c>
      <c r="D68" s="82" t="s">
        <v>228</v>
      </c>
      <c r="E68" s="82" t="s">
        <v>4688</v>
      </c>
      <c r="F68" s="27" t="s">
        <v>79</v>
      </c>
      <c r="G68" s="27">
        <v>-21</v>
      </c>
      <c r="H68" s="27">
        <v>117.45</v>
      </c>
      <c r="I68" s="27">
        <v>5</v>
      </c>
      <c r="J68" s="27">
        <v>0.5</v>
      </c>
      <c r="K68" s="27" t="s">
        <v>51</v>
      </c>
      <c r="L68" s="27" t="s">
        <v>40</v>
      </c>
      <c r="M68" s="27">
        <v>2960</v>
      </c>
      <c r="N68" s="27">
        <v>6</v>
      </c>
      <c r="O68" s="27" t="s">
        <v>4133</v>
      </c>
      <c r="P68" s="27" t="s">
        <v>63</v>
      </c>
      <c r="Q68" s="27" t="s">
        <v>4063</v>
      </c>
      <c r="R68" s="27" t="s">
        <v>189</v>
      </c>
      <c r="S68" s="27" t="s">
        <v>4063</v>
      </c>
      <c r="T68" s="27" t="s">
        <v>4063</v>
      </c>
      <c r="U68" s="27" t="s">
        <v>4063</v>
      </c>
      <c r="V68" s="27" t="s">
        <v>4063</v>
      </c>
      <c r="W68" s="27" t="s">
        <v>4063</v>
      </c>
      <c r="X68" s="27" t="s">
        <v>4063</v>
      </c>
      <c r="Y68" s="27" t="s">
        <v>4063</v>
      </c>
      <c r="Z68" s="27" t="s">
        <v>4063</v>
      </c>
      <c r="AA68" s="27" t="s">
        <v>4063</v>
      </c>
      <c r="AB68" s="27" t="s">
        <v>4063</v>
      </c>
      <c r="AC68" s="27" t="s">
        <v>4063</v>
      </c>
      <c r="AD68" s="29" t="s">
        <v>4063</v>
      </c>
      <c r="AE68" s="29" t="s">
        <v>4063</v>
      </c>
      <c r="AF68" s="29" t="s">
        <v>550</v>
      </c>
      <c r="AG68" s="29" t="s">
        <v>5991</v>
      </c>
      <c r="AH68" s="29" t="str">
        <f t="shared" si="3"/>
        <v>Archaean</v>
      </c>
      <c r="AI68" s="29" t="str">
        <f t="shared" si="4"/>
        <v>Small</v>
      </c>
      <c r="AJ68" s="29" t="str">
        <f t="shared" si="5"/>
        <v>Small</v>
      </c>
      <c r="AK68" s="27" t="str">
        <f>IF(Y68="Not determined","No known occurrences","CHECK THIS ONE")</f>
        <v>No known occurrences</v>
      </c>
    </row>
    <row r="69" spans="1:37" ht="12.75" customHeight="1" x14ac:dyDescent="0.3">
      <c r="A69" s="21" t="s">
        <v>551</v>
      </c>
      <c r="B69" s="21" t="s">
        <v>4603</v>
      </c>
      <c r="C69" s="21" t="s">
        <v>217</v>
      </c>
      <c r="D69" s="82" t="s">
        <v>218</v>
      </c>
      <c r="E69" s="82" t="s">
        <v>219</v>
      </c>
      <c r="F69" s="27" t="s">
        <v>220</v>
      </c>
      <c r="G69" s="27">
        <v>-17.27</v>
      </c>
      <c r="H69" s="27">
        <v>127.56</v>
      </c>
      <c r="I69" s="27" t="s">
        <v>4063</v>
      </c>
      <c r="J69" s="27" t="s">
        <v>4063</v>
      </c>
      <c r="K69" s="27" t="s">
        <v>127</v>
      </c>
      <c r="L69" s="27" t="s">
        <v>40</v>
      </c>
      <c r="M69" s="27">
        <v>1844</v>
      </c>
      <c r="N69" s="27">
        <v>3</v>
      </c>
      <c r="O69" s="27" t="s">
        <v>552</v>
      </c>
      <c r="P69" s="27" t="s">
        <v>222</v>
      </c>
      <c r="Q69" s="27" t="s">
        <v>4063</v>
      </c>
      <c r="R69" s="27" t="s">
        <v>4063</v>
      </c>
      <c r="S69" s="27" t="s">
        <v>4063</v>
      </c>
      <c r="T69" s="27" t="s">
        <v>4063</v>
      </c>
      <c r="U69" s="27" t="s">
        <v>4063</v>
      </c>
      <c r="V69" s="27" t="s">
        <v>4063</v>
      </c>
      <c r="W69" s="27" t="s">
        <v>4063</v>
      </c>
      <c r="X69" s="27" t="s">
        <v>553</v>
      </c>
      <c r="Y69" s="27" t="s">
        <v>71</v>
      </c>
      <c r="Z69" s="27" t="s">
        <v>223</v>
      </c>
      <c r="AA69" s="27" t="s">
        <v>73</v>
      </c>
      <c r="AB69" s="27" t="s">
        <v>74</v>
      </c>
      <c r="AC69" s="27" t="s">
        <v>242</v>
      </c>
      <c r="AD69" s="29" t="s">
        <v>4063</v>
      </c>
      <c r="AE69" s="29" t="s">
        <v>554</v>
      </c>
      <c r="AF69" s="29" t="s">
        <v>226</v>
      </c>
      <c r="AG69" s="29" t="s">
        <v>5991</v>
      </c>
      <c r="AH69" s="29" t="str">
        <f t="shared" si="3"/>
        <v>Proterozoic</v>
      </c>
      <c r="AI69" s="29" t="str">
        <f t="shared" si="4"/>
        <v>Not determined</v>
      </c>
      <c r="AJ69" s="29" t="str">
        <f t="shared" si="5"/>
        <v>Not determined</v>
      </c>
      <c r="AK69" s="27" t="s">
        <v>5981</v>
      </c>
    </row>
    <row r="70" spans="1:37" ht="12.75" customHeight="1" x14ac:dyDescent="0.3">
      <c r="A70" s="21" t="s">
        <v>557</v>
      </c>
      <c r="B70" s="21" t="s">
        <v>4603</v>
      </c>
      <c r="C70" s="21" t="s">
        <v>217</v>
      </c>
      <c r="D70" s="82" t="s">
        <v>218</v>
      </c>
      <c r="E70" s="82" t="s">
        <v>219</v>
      </c>
      <c r="F70" s="27" t="s">
        <v>220</v>
      </c>
      <c r="G70" s="27">
        <v>-17.46</v>
      </c>
      <c r="H70" s="27">
        <v>127.5</v>
      </c>
      <c r="I70" s="27">
        <v>28</v>
      </c>
      <c r="J70" s="27">
        <v>1.6</v>
      </c>
      <c r="K70" s="27" t="s">
        <v>127</v>
      </c>
      <c r="L70" s="27" t="s">
        <v>95</v>
      </c>
      <c r="M70" s="27">
        <v>1856</v>
      </c>
      <c r="N70" s="27">
        <v>2</v>
      </c>
      <c r="O70" s="27" t="s">
        <v>4134</v>
      </c>
      <c r="P70" s="27" t="s">
        <v>255</v>
      </c>
      <c r="Q70" s="27" t="s">
        <v>4135</v>
      </c>
      <c r="R70" s="27" t="s">
        <v>45</v>
      </c>
      <c r="S70" s="27" t="s">
        <v>560</v>
      </c>
      <c r="T70" s="27" t="s">
        <v>4063</v>
      </c>
      <c r="U70" s="27" t="s">
        <v>4063</v>
      </c>
      <c r="V70" s="27" t="s">
        <v>4063</v>
      </c>
      <c r="W70" s="27" t="s">
        <v>4063</v>
      </c>
      <c r="X70" s="27" t="s">
        <v>557</v>
      </c>
      <c r="Y70" s="27" t="s">
        <v>144</v>
      </c>
      <c r="Z70" s="27" t="s">
        <v>145</v>
      </c>
      <c r="AA70" s="27" t="s">
        <v>73</v>
      </c>
      <c r="AB70" s="27" t="s">
        <v>74</v>
      </c>
      <c r="AC70" s="27" t="s">
        <v>561</v>
      </c>
      <c r="AD70" s="29">
        <v>14.3</v>
      </c>
      <c r="AE70" s="29" t="s">
        <v>562</v>
      </c>
      <c r="AF70" s="29" t="s">
        <v>5506</v>
      </c>
      <c r="AG70" s="29" t="s">
        <v>5991</v>
      </c>
      <c r="AH70" s="29" t="str">
        <f t="shared" si="3"/>
        <v>Proterozoic</v>
      </c>
      <c r="AI70" s="29" t="str">
        <f t="shared" si="4"/>
        <v>Small</v>
      </c>
      <c r="AJ70" s="29" t="str">
        <f t="shared" si="5"/>
        <v>Medium</v>
      </c>
      <c r="AK70" s="27" t="s">
        <v>144</v>
      </c>
    </row>
    <row r="71" spans="1:37" ht="12.75" customHeight="1" x14ac:dyDescent="0.25">
      <c r="A71" s="20" t="s">
        <v>564</v>
      </c>
      <c r="B71" s="20" t="s">
        <v>4603</v>
      </c>
      <c r="C71" s="21" t="s">
        <v>217</v>
      </c>
      <c r="D71" s="82" t="s">
        <v>301</v>
      </c>
      <c r="E71" s="82" t="s">
        <v>302</v>
      </c>
      <c r="F71" s="27" t="s">
        <v>79</v>
      </c>
      <c r="G71" s="27">
        <v>-25.8</v>
      </c>
      <c r="H71" s="27">
        <v>128.4</v>
      </c>
      <c r="I71" s="27">
        <v>5</v>
      </c>
      <c r="J71" s="27">
        <v>3</v>
      </c>
      <c r="K71" s="27" t="s">
        <v>566</v>
      </c>
      <c r="L71" s="27" t="s">
        <v>40</v>
      </c>
      <c r="M71" s="27">
        <v>1078</v>
      </c>
      <c r="N71" s="27">
        <v>3</v>
      </c>
      <c r="O71" s="27" t="s">
        <v>4136</v>
      </c>
      <c r="P71" s="27" t="s">
        <v>433</v>
      </c>
      <c r="Q71" s="27" t="s">
        <v>4137</v>
      </c>
      <c r="R71" s="27" t="s">
        <v>189</v>
      </c>
      <c r="S71" s="27" t="s">
        <v>569</v>
      </c>
      <c r="T71" s="27" t="s">
        <v>570</v>
      </c>
      <c r="U71" s="27" t="s">
        <v>4063</v>
      </c>
      <c r="V71" s="27" t="s">
        <v>4063</v>
      </c>
      <c r="W71" s="27" t="s">
        <v>571</v>
      </c>
      <c r="X71" s="27" t="s">
        <v>70</v>
      </c>
      <c r="Y71" s="27" t="s">
        <v>144</v>
      </c>
      <c r="Z71" s="27" t="s">
        <v>72</v>
      </c>
      <c r="AA71" s="27" t="s">
        <v>73</v>
      </c>
      <c r="AB71" s="27" t="s">
        <v>74</v>
      </c>
      <c r="AC71" s="27" t="s">
        <v>111</v>
      </c>
      <c r="AD71" s="29" t="s">
        <v>4063</v>
      </c>
      <c r="AE71" s="29" t="s">
        <v>5917</v>
      </c>
      <c r="AF71" s="29" t="s">
        <v>5500</v>
      </c>
      <c r="AG71" s="29" t="s">
        <v>5991</v>
      </c>
      <c r="AH71" s="29" t="str">
        <f t="shared" si="3"/>
        <v>Proterozoic</v>
      </c>
      <c r="AI71" s="29" t="str">
        <f t="shared" si="4"/>
        <v>Small</v>
      </c>
      <c r="AJ71" s="29" t="str">
        <f t="shared" si="5"/>
        <v>Large</v>
      </c>
      <c r="AK71" s="27" t="s">
        <v>144</v>
      </c>
    </row>
    <row r="72" spans="1:37" ht="13.2" customHeight="1" x14ac:dyDescent="0.25">
      <c r="A72" s="20" t="s">
        <v>574</v>
      </c>
      <c r="B72" s="20" t="s">
        <v>4603</v>
      </c>
      <c r="C72" s="21" t="s">
        <v>217</v>
      </c>
      <c r="D72" s="82" t="s">
        <v>228</v>
      </c>
      <c r="E72" s="82" t="s">
        <v>4688</v>
      </c>
      <c r="F72" s="27" t="s">
        <v>79</v>
      </c>
      <c r="G72" s="27">
        <v>-21</v>
      </c>
      <c r="H72" s="27">
        <v>116.7</v>
      </c>
      <c r="I72" s="27">
        <v>3.6</v>
      </c>
      <c r="J72" s="27">
        <v>1.2</v>
      </c>
      <c r="K72" s="27" t="s">
        <v>51</v>
      </c>
      <c r="L72" s="27" t="s">
        <v>40</v>
      </c>
      <c r="M72" s="27">
        <v>2892</v>
      </c>
      <c r="N72" s="27">
        <v>34</v>
      </c>
      <c r="O72" s="27" t="s">
        <v>4138</v>
      </c>
      <c r="P72" s="27" t="s">
        <v>478</v>
      </c>
      <c r="Q72" s="27" t="s">
        <v>4063</v>
      </c>
      <c r="R72" s="27" t="s">
        <v>189</v>
      </c>
      <c r="S72" s="27">
        <v>0.115</v>
      </c>
      <c r="T72" s="27" t="s">
        <v>4063</v>
      </c>
      <c r="U72" s="27" t="s">
        <v>4063</v>
      </c>
      <c r="V72" s="27" t="s">
        <v>4063</v>
      </c>
      <c r="W72" s="27" t="s">
        <v>4063</v>
      </c>
      <c r="X72" s="27" t="s">
        <v>574</v>
      </c>
      <c r="Y72" s="27" t="s">
        <v>71</v>
      </c>
      <c r="Z72" s="27" t="s">
        <v>576</v>
      </c>
      <c r="AA72" s="27" t="s">
        <v>102</v>
      </c>
      <c r="AB72" s="27" t="s">
        <v>74</v>
      </c>
      <c r="AC72" s="27" t="s">
        <v>577</v>
      </c>
      <c r="AD72" s="29">
        <v>0.54</v>
      </c>
      <c r="AE72" s="29" t="s">
        <v>578</v>
      </c>
      <c r="AF72" s="29" t="s">
        <v>5507</v>
      </c>
      <c r="AG72" s="29" t="s">
        <v>5991</v>
      </c>
      <c r="AH72" s="29" t="str">
        <f t="shared" si="3"/>
        <v>Archaean</v>
      </c>
      <c r="AI72" s="29" t="str">
        <f t="shared" si="4"/>
        <v>Small</v>
      </c>
      <c r="AJ72" s="29" t="str">
        <f t="shared" si="5"/>
        <v>Medium</v>
      </c>
      <c r="AK72" s="27" t="s">
        <v>71</v>
      </c>
    </row>
    <row r="73" spans="1:37" ht="13.2" customHeight="1" x14ac:dyDescent="0.3">
      <c r="A73" s="23" t="s">
        <v>579</v>
      </c>
      <c r="B73" s="17" t="s">
        <v>4603</v>
      </c>
      <c r="C73" s="17" t="s">
        <v>217</v>
      </c>
      <c r="D73" s="86" t="s">
        <v>228</v>
      </c>
      <c r="E73" s="46" t="s">
        <v>4688</v>
      </c>
      <c r="F73" s="18" t="s">
        <v>79</v>
      </c>
      <c r="G73" s="19">
        <v>-20.9</v>
      </c>
      <c r="H73" s="19">
        <v>116.7</v>
      </c>
      <c r="I73" s="19" t="s">
        <v>4063</v>
      </c>
      <c r="J73" s="18" t="s">
        <v>4063</v>
      </c>
      <c r="K73" s="18" t="s">
        <v>94</v>
      </c>
      <c r="L73" s="18" t="s">
        <v>476</v>
      </c>
      <c r="M73" s="18">
        <v>2876</v>
      </c>
      <c r="N73" s="18">
        <v>38</v>
      </c>
      <c r="O73" s="18" t="s">
        <v>4139</v>
      </c>
      <c r="P73" s="18" t="s">
        <v>478</v>
      </c>
      <c r="Q73" s="18" t="s">
        <v>4063</v>
      </c>
      <c r="R73" s="18" t="s">
        <v>320</v>
      </c>
      <c r="S73" s="18" t="s">
        <v>4063</v>
      </c>
      <c r="T73" s="18" t="s">
        <v>4063</v>
      </c>
      <c r="U73" s="18" t="s">
        <v>4063</v>
      </c>
      <c r="V73" s="18" t="s">
        <v>4063</v>
      </c>
      <c r="W73" s="18" t="s">
        <v>4063</v>
      </c>
      <c r="X73" s="18" t="s">
        <v>579</v>
      </c>
      <c r="Y73" s="18" t="s">
        <v>71</v>
      </c>
      <c r="Z73" s="18" t="s">
        <v>223</v>
      </c>
      <c r="AA73" s="18" t="s">
        <v>102</v>
      </c>
      <c r="AB73" s="18" t="s">
        <v>74</v>
      </c>
      <c r="AC73" s="18" t="s">
        <v>480</v>
      </c>
      <c r="AD73" s="16" t="s">
        <v>4063</v>
      </c>
      <c r="AE73" s="16" t="s">
        <v>4063</v>
      </c>
      <c r="AF73" s="29" t="s">
        <v>550</v>
      </c>
      <c r="AG73" s="29" t="s">
        <v>5991</v>
      </c>
      <c r="AH73" s="29" t="str">
        <f t="shared" si="3"/>
        <v>Archaean</v>
      </c>
      <c r="AI73" s="29" t="str">
        <f t="shared" si="4"/>
        <v>Not determined</v>
      </c>
      <c r="AJ73" s="29" t="str">
        <f t="shared" si="5"/>
        <v>Not determined</v>
      </c>
      <c r="AK73" s="18" t="s">
        <v>71</v>
      </c>
    </row>
    <row r="74" spans="1:37" x14ac:dyDescent="0.25">
      <c r="A74" s="20" t="s">
        <v>582</v>
      </c>
      <c r="B74" s="20" t="s">
        <v>4603</v>
      </c>
      <c r="C74" s="21" t="s">
        <v>217</v>
      </c>
      <c r="D74" s="82" t="s">
        <v>218</v>
      </c>
      <c r="E74" s="82" t="s">
        <v>219</v>
      </c>
      <c r="F74" s="27" t="s">
        <v>220</v>
      </c>
      <c r="G74" s="27">
        <v>-16.47</v>
      </c>
      <c r="H74" s="27">
        <v>128.19999999999999</v>
      </c>
      <c r="I74" s="27">
        <v>11</v>
      </c>
      <c r="J74" s="27">
        <v>1</v>
      </c>
      <c r="K74" s="27" t="s">
        <v>51</v>
      </c>
      <c r="L74" s="27" t="s">
        <v>40</v>
      </c>
      <c r="M74" s="27">
        <v>1963</v>
      </c>
      <c r="N74" s="27">
        <v>46</v>
      </c>
      <c r="O74" s="27" t="s">
        <v>4140</v>
      </c>
      <c r="P74" s="27" t="s">
        <v>584</v>
      </c>
      <c r="Q74" s="27" t="s">
        <v>4063</v>
      </c>
      <c r="R74" s="27" t="s">
        <v>45</v>
      </c>
      <c r="S74" s="27" t="s">
        <v>585</v>
      </c>
      <c r="T74" s="27" t="s">
        <v>586</v>
      </c>
      <c r="U74" s="27" t="s">
        <v>587</v>
      </c>
      <c r="V74" s="27" t="s">
        <v>588</v>
      </c>
      <c r="W74" s="27" t="s">
        <v>589</v>
      </c>
      <c r="X74" s="27" t="s">
        <v>4063</v>
      </c>
      <c r="Y74" s="27" t="s">
        <v>4063</v>
      </c>
      <c r="Z74" s="27" t="s">
        <v>4063</v>
      </c>
      <c r="AA74" s="27" t="s">
        <v>4063</v>
      </c>
      <c r="AB74" s="27" t="s">
        <v>4063</v>
      </c>
      <c r="AC74" s="27" t="s">
        <v>4063</v>
      </c>
      <c r="AD74" s="29" t="s">
        <v>4063</v>
      </c>
      <c r="AE74" s="29" t="s">
        <v>4063</v>
      </c>
      <c r="AF74" s="29" t="s">
        <v>5508</v>
      </c>
      <c r="AG74" s="29" t="s">
        <v>5991</v>
      </c>
      <c r="AH74" s="29" t="str">
        <f t="shared" si="3"/>
        <v>Proterozoic</v>
      </c>
      <c r="AI74" s="29" t="str">
        <f t="shared" si="4"/>
        <v>Small</v>
      </c>
      <c r="AJ74" s="29" t="str">
        <f t="shared" si="5"/>
        <v>Medium</v>
      </c>
      <c r="AK74" s="27" t="str">
        <f>IF(Y74="Not determined","No known occurrences","CHECK THIS ONE")</f>
        <v>No known occurrences</v>
      </c>
    </row>
    <row r="75" spans="1:37" ht="13.2" customHeight="1" x14ac:dyDescent="0.3">
      <c r="A75" s="21" t="s">
        <v>591</v>
      </c>
      <c r="B75" s="21" t="s">
        <v>4603</v>
      </c>
      <c r="C75" s="21" t="s">
        <v>217</v>
      </c>
      <c r="D75" s="82" t="s">
        <v>301</v>
      </c>
      <c r="E75" s="82" t="s">
        <v>302</v>
      </c>
      <c r="F75" s="27" t="s">
        <v>79</v>
      </c>
      <c r="G75" s="27">
        <v>-26.04</v>
      </c>
      <c r="H75" s="27">
        <v>128.02000000000001</v>
      </c>
      <c r="I75" s="27">
        <v>10</v>
      </c>
      <c r="J75" s="27" t="s">
        <v>4063</v>
      </c>
      <c r="K75" s="27" t="s">
        <v>51</v>
      </c>
      <c r="L75" s="27" t="s">
        <v>372</v>
      </c>
      <c r="M75" s="27">
        <v>1072</v>
      </c>
      <c r="N75" s="27">
        <v>8</v>
      </c>
      <c r="O75" s="27" t="s">
        <v>4092</v>
      </c>
      <c r="P75" s="27" t="s">
        <v>433</v>
      </c>
      <c r="Q75" s="27" t="s">
        <v>4063</v>
      </c>
      <c r="R75" s="27" t="s">
        <v>4063</v>
      </c>
      <c r="S75" s="27" t="s">
        <v>4063</v>
      </c>
      <c r="T75" s="27" t="s">
        <v>4063</v>
      </c>
      <c r="U75" s="27" t="s">
        <v>4063</v>
      </c>
      <c r="V75" s="27" t="s">
        <v>4063</v>
      </c>
      <c r="W75" s="27" t="s">
        <v>4063</v>
      </c>
      <c r="X75" s="27" t="s">
        <v>4063</v>
      </c>
      <c r="Y75" s="27" t="s">
        <v>4063</v>
      </c>
      <c r="Z75" s="27" t="s">
        <v>4063</v>
      </c>
      <c r="AA75" s="27" t="s">
        <v>4063</v>
      </c>
      <c r="AB75" s="27" t="s">
        <v>4063</v>
      </c>
      <c r="AC75" s="27" t="s">
        <v>4063</v>
      </c>
      <c r="AD75" s="29" t="s">
        <v>4063</v>
      </c>
      <c r="AE75" s="29" t="s">
        <v>4063</v>
      </c>
      <c r="AF75" s="29" t="s">
        <v>5500</v>
      </c>
      <c r="AG75" s="29" t="s">
        <v>5991</v>
      </c>
      <c r="AH75" s="29" t="str">
        <f t="shared" si="3"/>
        <v>Proterozoic</v>
      </c>
      <c r="AI75" s="29" t="str">
        <f t="shared" si="4"/>
        <v>Small</v>
      </c>
      <c r="AJ75" s="29" t="str">
        <f t="shared" si="5"/>
        <v>Not determined</v>
      </c>
      <c r="AK75" s="27" t="str">
        <f>IF(Y75="Not determined","No known occurrences","CHECK THIS ONE")</f>
        <v>No known occurrences</v>
      </c>
    </row>
    <row r="76" spans="1:37" ht="12.75" customHeight="1" x14ac:dyDescent="0.3">
      <c r="A76" s="21" t="s">
        <v>596</v>
      </c>
      <c r="B76" s="21" t="s">
        <v>4603</v>
      </c>
      <c r="C76" s="21" t="s">
        <v>217</v>
      </c>
      <c r="D76" s="82" t="s">
        <v>218</v>
      </c>
      <c r="E76" s="82" t="s">
        <v>219</v>
      </c>
      <c r="F76" s="27" t="s">
        <v>220</v>
      </c>
      <c r="G76" s="27">
        <v>-17.22</v>
      </c>
      <c r="H76" s="27">
        <v>128.04</v>
      </c>
      <c r="I76" s="27">
        <v>2</v>
      </c>
      <c r="J76" s="27" t="s">
        <v>4063</v>
      </c>
      <c r="K76" s="27" t="s">
        <v>127</v>
      </c>
      <c r="L76" s="27" t="s">
        <v>95</v>
      </c>
      <c r="M76" s="27">
        <v>1844</v>
      </c>
      <c r="N76" s="27">
        <v>3</v>
      </c>
      <c r="O76" s="27" t="s">
        <v>4141</v>
      </c>
      <c r="P76" s="27" t="s">
        <v>255</v>
      </c>
      <c r="Q76" s="27" t="s">
        <v>4063</v>
      </c>
      <c r="R76" s="27" t="s">
        <v>4063</v>
      </c>
      <c r="S76" s="27" t="s">
        <v>4063</v>
      </c>
      <c r="T76" s="27" t="s">
        <v>4063</v>
      </c>
      <c r="U76" s="27" t="s">
        <v>4063</v>
      </c>
      <c r="V76" s="27" t="s">
        <v>4063</v>
      </c>
      <c r="W76" s="27" t="s">
        <v>4063</v>
      </c>
      <c r="X76" s="27" t="s">
        <v>596</v>
      </c>
      <c r="Y76" s="27" t="s">
        <v>71</v>
      </c>
      <c r="Z76" s="27" t="s">
        <v>597</v>
      </c>
      <c r="AA76" s="27" t="s">
        <v>102</v>
      </c>
      <c r="AB76" s="27" t="s">
        <v>74</v>
      </c>
      <c r="AC76" s="27" t="s">
        <v>598</v>
      </c>
      <c r="AD76" s="29">
        <v>3.85</v>
      </c>
      <c r="AE76" s="29" t="s">
        <v>599</v>
      </c>
      <c r="AF76" s="29" t="s">
        <v>5509</v>
      </c>
      <c r="AG76" s="29" t="s">
        <v>5991</v>
      </c>
      <c r="AH76" s="29" t="str">
        <f t="shared" si="3"/>
        <v>Proterozoic</v>
      </c>
      <c r="AI76" s="29" t="str">
        <f t="shared" si="4"/>
        <v>Small</v>
      </c>
      <c r="AJ76" s="29" t="str">
        <f t="shared" si="5"/>
        <v>Not determined</v>
      </c>
      <c r="AK76" s="27" t="s">
        <v>71</v>
      </c>
    </row>
    <row r="77" spans="1:37" x14ac:dyDescent="0.3">
      <c r="A77" s="30" t="s">
        <v>601</v>
      </c>
      <c r="B77" s="30" t="s">
        <v>4603</v>
      </c>
      <c r="C77" s="30" t="s">
        <v>217</v>
      </c>
      <c r="D77" s="83" t="s">
        <v>228</v>
      </c>
      <c r="E77" s="83" t="s">
        <v>4688</v>
      </c>
      <c r="F77" s="31" t="s">
        <v>79</v>
      </c>
      <c r="G77" s="31">
        <v>-20.9</v>
      </c>
      <c r="H77" s="31">
        <v>117.35</v>
      </c>
      <c r="I77" s="31">
        <v>18</v>
      </c>
      <c r="J77" s="31">
        <v>1</v>
      </c>
      <c r="K77" s="31" t="s">
        <v>602</v>
      </c>
      <c r="L77" s="31" t="s">
        <v>603</v>
      </c>
      <c r="M77" s="31">
        <v>2960</v>
      </c>
      <c r="N77" s="31">
        <v>6</v>
      </c>
      <c r="O77" s="27" t="s">
        <v>4142</v>
      </c>
      <c r="P77" s="27" t="s">
        <v>63</v>
      </c>
      <c r="Q77" s="27" t="s">
        <v>4063</v>
      </c>
      <c r="R77" s="27" t="s">
        <v>189</v>
      </c>
      <c r="S77" s="27" t="s">
        <v>4063</v>
      </c>
      <c r="T77" s="27" t="s">
        <v>4063</v>
      </c>
      <c r="U77" s="27" t="s">
        <v>4063</v>
      </c>
      <c r="V77" s="27" t="s">
        <v>4063</v>
      </c>
      <c r="W77" s="27" t="s">
        <v>4063</v>
      </c>
      <c r="X77" s="27" t="s">
        <v>605</v>
      </c>
      <c r="Y77" s="27" t="s">
        <v>71</v>
      </c>
      <c r="Z77" s="27" t="s">
        <v>479</v>
      </c>
      <c r="AA77" s="27" t="s">
        <v>310</v>
      </c>
      <c r="AB77" s="27" t="s">
        <v>311</v>
      </c>
      <c r="AC77" s="27" t="s">
        <v>606</v>
      </c>
      <c r="AD77" s="27">
        <v>16</v>
      </c>
      <c r="AE77" s="29" t="s">
        <v>607</v>
      </c>
      <c r="AF77" s="29" t="s">
        <v>300</v>
      </c>
      <c r="AG77" s="29" t="s">
        <v>5991</v>
      </c>
      <c r="AH77" s="29" t="str">
        <f t="shared" si="3"/>
        <v>Archaean</v>
      </c>
      <c r="AI77" s="29" t="str">
        <f t="shared" si="4"/>
        <v>Small</v>
      </c>
      <c r="AJ77" s="29" t="str">
        <f t="shared" si="5"/>
        <v>Medium</v>
      </c>
      <c r="AK77" s="27" t="s">
        <v>5981</v>
      </c>
    </row>
    <row r="78" spans="1:37" ht="12.75" customHeight="1" x14ac:dyDescent="0.3">
      <c r="A78" s="21" t="s">
        <v>612</v>
      </c>
      <c r="B78" s="30" t="s">
        <v>4603</v>
      </c>
      <c r="C78" s="17" t="s">
        <v>217</v>
      </c>
      <c r="D78" s="82" t="s">
        <v>283</v>
      </c>
      <c r="E78" s="82" t="s">
        <v>4063</v>
      </c>
      <c r="F78" s="27" t="s">
        <v>4692</v>
      </c>
      <c r="G78" s="27">
        <v>-27.7</v>
      </c>
      <c r="H78" s="27">
        <v>152.32</v>
      </c>
      <c r="I78" s="27">
        <v>4</v>
      </c>
      <c r="J78" s="27">
        <v>0.5</v>
      </c>
      <c r="K78" s="27" t="s">
        <v>51</v>
      </c>
      <c r="L78" s="27" t="s">
        <v>613</v>
      </c>
      <c r="M78" s="27">
        <v>174</v>
      </c>
      <c r="N78" s="27">
        <v>8</v>
      </c>
      <c r="O78" s="27" t="s">
        <v>4143</v>
      </c>
      <c r="P78" s="27" t="s">
        <v>478</v>
      </c>
      <c r="Q78" s="27" t="s">
        <v>4063</v>
      </c>
      <c r="R78" s="27" t="s">
        <v>345</v>
      </c>
      <c r="S78" s="27" t="s">
        <v>616</v>
      </c>
      <c r="T78" s="27" t="s">
        <v>4063</v>
      </c>
      <c r="U78" s="27" t="s">
        <v>4063</v>
      </c>
      <c r="V78" s="27" t="s">
        <v>4063</v>
      </c>
      <c r="W78" s="27" t="s">
        <v>4063</v>
      </c>
      <c r="X78" s="27" t="s">
        <v>4063</v>
      </c>
      <c r="Y78" s="27" t="s">
        <v>4063</v>
      </c>
      <c r="Z78" s="27" t="s">
        <v>4063</v>
      </c>
      <c r="AA78" s="27" t="s">
        <v>4063</v>
      </c>
      <c r="AB78" s="27" t="s">
        <v>4063</v>
      </c>
      <c r="AC78" s="27" t="s">
        <v>4063</v>
      </c>
      <c r="AD78" s="29" t="s">
        <v>4063</v>
      </c>
      <c r="AE78" s="29" t="s">
        <v>4063</v>
      </c>
      <c r="AF78" s="29" t="s">
        <v>617</v>
      </c>
      <c r="AG78" s="29" t="s">
        <v>5991</v>
      </c>
      <c r="AH78" s="29" t="str">
        <f t="shared" si="3"/>
        <v>Phanerozoic</v>
      </c>
      <c r="AI78" s="29" t="str">
        <f t="shared" si="4"/>
        <v>Small</v>
      </c>
      <c r="AJ78" s="29" t="str">
        <f t="shared" si="5"/>
        <v>Small</v>
      </c>
      <c r="AK78" s="27" t="str">
        <f>IF(Y78="Not determined","No known occurrences","CHECK THIS ONE")</f>
        <v>No known occurrences</v>
      </c>
    </row>
    <row r="79" spans="1:37" ht="12.75" customHeight="1" x14ac:dyDescent="0.3">
      <c r="A79" s="21" t="s">
        <v>618</v>
      </c>
      <c r="B79" s="21" t="s">
        <v>4603</v>
      </c>
      <c r="C79" s="21" t="s">
        <v>217</v>
      </c>
      <c r="D79" s="82" t="s">
        <v>218</v>
      </c>
      <c r="E79" s="82" t="s">
        <v>219</v>
      </c>
      <c r="F79" s="27" t="s">
        <v>220</v>
      </c>
      <c r="G79" s="27">
        <v>-17.46</v>
      </c>
      <c r="H79" s="27">
        <v>127.35</v>
      </c>
      <c r="I79" s="27">
        <v>78</v>
      </c>
      <c r="J79" s="27">
        <v>2</v>
      </c>
      <c r="K79" s="27" t="s">
        <v>619</v>
      </c>
      <c r="L79" s="27" t="s">
        <v>95</v>
      </c>
      <c r="M79" s="27">
        <v>1857</v>
      </c>
      <c r="N79" s="27">
        <v>2</v>
      </c>
      <c r="O79" s="27" t="s">
        <v>4144</v>
      </c>
      <c r="P79" s="27" t="s">
        <v>255</v>
      </c>
      <c r="Q79" s="27" t="s">
        <v>4063</v>
      </c>
      <c r="R79" s="27" t="s">
        <v>189</v>
      </c>
      <c r="S79" s="27" t="s">
        <v>4063</v>
      </c>
      <c r="T79" s="27" t="s">
        <v>4063</v>
      </c>
      <c r="U79" s="27" t="s">
        <v>4063</v>
      </c>
      <c r="V79" s="27" t="s">
        <v>4063</v>
      </c>
      <c r="W79" s="27" t="s">
        <v>4063</v>
      </c>
      <c r="X79" s="27" t="s">
        <v>618</v>
      </c>
      <c r="Y79" s="27" t="s">
        <v>144</v>
      </c>
      <c r="Z79" s="27" t="s">
        <v>72</v>
      </c>
      <c r="AA79" s="27" t="s">
        <v>73</v>
      </c>
      <c r="AB79" s="27" t="s">
        <v>74</v>
      </c>
      <c r="AC79" s="27" t="s">
        <v>265</v>
      </c>
      <c r="AD79" s="29" t="s">
        <v>4063</v>
      </c>
      <c r="AE79" s="29" t="s">
        <v>622</v>
      </c>
      <c r="AF79" s="29" t="s">
        <v>4760</v>
      </c>
      <c r="AG79" s="29" t="s">
        <v>5991</v>
      </c>
      <c r="AH79" s="29" t="str">
        <f t="shared" si="3"/>
        <v>Proterozoic</v>
      </c>
      <c r="AI79" s="29" t="str">
        <f t="shared" si="4"/>
        <v>Small</v>
      </c>
      <c r="AJ79" s="29" t="str">
        <f t="shared" si="5"/>
        <v>Medium</v>
      </c>
      <c r="AK79" s="27" t="s">
        <v>144</v>
      </c>
    </row>
    <row r="80" spans="1:37" x14ac:dyDescent="0.3">
      <c r="A80" s="21" t="s">
        <v>629</v>
      </c>
      <c r="B80" s="21" t="s">
        <v>4603</v>
      </c>
      <c r="C80" s="21" t="s">
        <v>217</v>
      </c>
      <c r="D80" s="82" t="s">
        <v>301</v>
      </c>
      <c r="E80" s="82" t="s">
        <v>302</v>
      </c>
      <c r="F80" s="27" t="s">
        <v>79</v>
      </c>
      <c r="G80" s="34">
        <v>-26.3</v>
      </c>
      <c r="H80" s="27">
        <v>128.85</v>
      </c>
      <c r="I80" s="27">
        <v>10</v>
      </c>
      <c r="J80" s="27">
        <v>2</v>
      </c>
      <c r="K80" s="27" t="s">
        <v>94</v>
      </c>
      <c r="L80" s="27" t="s">
        <v>40</v>
      </c>
      <c r="M80" s="27">
        <v>1078</v>
      </c>
      <c r="N80" s="27">
        <v>3</v>
      </c>
      <c r="O80" s="27" t="s">
        <v>4145</v>
      </c>
      <c r="P80" s="27" t="s">
        <v>433</v>
      </c>
      <c r="Q80" s="27" t="s">
        <v>4063</v>
      </c>
      <c r="R80" s="37" t="s">
        <v>189</v>
      </c>
      <c r="S80" s="27" t="s">
        <v>569</v>
      </c>
      <c r="T80" s="27" t="s">
        <v>368</v>
      </c>
      <c r="U80" s="27" t="s">
        <v>4063</v>
      </c>
      <c r="V80" s="27" t="s">
        <v>4063</v>
      </c>
      <c r="W80" s="27" t="s">
        <v>4063</v>
      </c>
      <c r="X80" s="27" t="s">
        <v>4063</v>
      </c>
      <c r="Y80" s="27" t="s">
        <v>4063</v>
      </c>
      <c r="Z80" s="27" t="s">
        <v>4063</v>
      </c>
      <c r="AA80" s="27" t="s">
        <v>4063</v>
      </c>
      <c r="AB80" s="27" t="s">
        <v>4063</v>
      </c>
      <c r="AC80" s="27" t="s">
        <v>4063</v>
      </c>
      <c r="AD80" s="29" t="s">
        <v>4063</v>
      </c>
      <c r="AE80" s="29" t="s">
        <v>4063</v>
      </c>
      <c r="AF80" s="29" t="s">
        <v>5511</v>
      </c>
      <c r="AG80" s="29" t="s">
        <v>5991</v>
      </c>
      <c r="AH80" s="29" t="str">
        <f t="shared" si="3"/>
        <v>Proterozoic</v>
      </c>
      <c r="AI80" s="29" t="str">
        <f t="shared" si="4"/>
        <v>Small</v>
      </c>
      <c r="AJ80" s="29" t="str">
        <f t="shared" si="5"/>
        <v>Medium</v>
      </c>
      <c r="AK80" s="27" t="str">
        <f>IF(Y80="Not determined","No known occurrences","CHECK THIS ONE")</f>
        <v>No known occurrences</v>
      </c>
    </row>
    <row r="81" spans="1:37" ht="12.75" customHeight="1" x14ac:dyDescent="0.3">
      <c r="A81" s="21" t="s">
        <v>623</v>
      </c>
      <c r="B81" s="21" t="s">
        <v>4603</v>
      </c>
      <c r="C81" s="21" t="s">
        <v>217</v>
      </c>
      <c r="D81" s="82" t="s">
        <v>218</v>
      </c>
      <c r="E81" s="82" t="s">
        <v>219</v>
      </c>
      <c r="F81" s="27" t="s">
        <v>220</v>
      </c>
      <c r="G81" s="27">
        <v>-17.32</v>
      </c>
      <c r="H81" s="27">
        <v>127.35</v>
      </c>
      <c r="I81" s="27">
        <v>240</v>
      </c>
      <c r="J81" s="27" t="s">
        <v>4063</v>
      </c>
      <c r="K81" s="27" t="s">
        <v>4063</v>
      </c>
      <c r="L81" s="27" t="s">
        <v>95</v>
      </c>
      <c r="M81" s="27">
        <v>1855</v>
      </c>
      <c r="N81" s="27">
        <v>2</v>
      </c>
      <c r="O81" s="27" t="s">
        <v>4146</v>
      </c>
      <c r="P81" s="27" t="s">
        <v>534</v>
      </c>
      <c r="Q81" s="27" t="s">
        <v>4063</v>
      </c>
      <c r="R81" s="27" t="s">
        <v>189</v>
      </c>
      <c r="S81" s="27" t="s">
        <v>163</v>
      </c>
      <c r="T81" s="27" t="s">
        <v>4063</v>
      </c>
      <c r="U81" s="27" t="s">
        <v>4063</v>
      </c>
      <c r="V81" s="27" t="s">
        <v>4063</v>
      </c>
      <c r="W81" s="27" t="s">
        <v>4063</v>
      </c>
      <c r="X81" s="27" t="s">
        <v>4063</v>
      </c>
      <c r="Y81" s="27" t="s">
        <v>4063</v>
      </c>
      <c r="Z81" s="27" t="s">
        <v>4063</v>
      </c>
      <c r="AA81" s="27" t="s">
        <v>4063</v>
      </c>
      <c r="AB81" s="27" t="s">
        <v>4063</v>
      </c>
      <c r="AC81" s="27" t="s">
        <v>4063</v>
      </c>
      <c r="AD81" s="29" t="s">
        <v>4063</v>
      </c>
      <c r="AE81" s="29" t="s">
        <v>4063</v>
      </c>
      <c r="AF81" s="29" t="s">
        <v>5510</v>
      </c>
      <c r="AG81" s="29" t="s">
        <v>5991</v>
      </c>
      <c r="AH81" s="29" t="str">
        <f t="shared" si="3"/>
        <v>Proterozoic</v>
      </c>
      <c r="AI81" s="29" t="str">
        <f t="shared" si="4"/>
        <v>Small</v>
      </c>
      <c r="AJ81" s="29" t="str">
        <f t="shared" si="5"/>
        <v>Not determined</v>
      </c>
      <c r="AK81" s="27" t="str">
        <f>IF(Y81="Not determined","No known occurrences","CHECK THIS ONE")</f>
        <v>No known occurrences</v>
      </c>
    </row>
    <row r="82" spans="1:37" x14ac:dyDescent="0.25">
      <c r="A82" s="20" t="s">
        <v>627</v>
      </c>
      <c r="B82" s="20" t="s">
        <v>4603</v>
      </c>
      <c r="C82" s="21" t="s">
        <v>217</v>
      </c>
      <c r="D82" s="82" t="s">
        <v>301</v>
      </c>
      <c r="E82" s="82" t="s">
        <v>302</v>
      </c>
      <c r="F82" s="27" t="s">
        <v>79</v>
      </c>
      <c r="G82" s="34">
        <v>-25.9</v>
      </c>
      <c r="H82" s="27">
        <v>129.1</v>
      </c>
      <c r="I82" s="27">
        <v>12</v>
      </c>
      <c r="J82" s="27">
        <v>6</v>
      </c>
      <c r="K82" s="27" t="s">
        <v>4063</v>
      </c>
      <c r="L82" s="27" t="s">
        <v>40</v>
      </c>
      <c r="M82" s="27">
        <v>1078</v>
      </c>
      <c r="N82" s="27">
        <v>3</v>
      </c>
      <c r="O82" s="27" t="s">
        <v>4147</v>
      </c>
      <c r="P82" s="27" t="s">
        <v>63</v>
      </c>
      <c r="Q82" s="27" t="s">
        <v>4063</v>
      </c>
      <c r="R82" s="27" t="s">
        <v>4063</v>
      </c>
      <c r="S82" s="27" t="s">
        <v>4063</v>
      </c>
      <c r="T82" s="27" t="s">
        <v>4063</v>
      </c>
      <c r="U82" s="27" t="s">
        <v>4063</v>
      </c>
      <c r="V82" s="27" t="s">
        <v>4063</v>
      </c>
      <c r="W82" s="27" t="s">
        <v>4063</v>
      </c>
      <c r="X82" s="27" t="s">
        <v>4063</v>
      </c>
      <c r="Y82" s="27" t="s">
        <v>4063</v>
      </c>
      <c r="Z82" s="27" t="s">
        <v>4063</v>
      </c>
      <c r="AA82" s="27" t="s">
        <v>4063</v>
      </c>
      <c r="AB82" s="27" t="s">
        <v>4063</v>
      </c>
      <c r="AC82" s="27" t="s">
        <v>4063</v>
      </c>
      <c r="AD82" s="29" t="s">
        <v>4063</v>
      </c>
      <c r="AE82" s="29" t="s">
        <v>4063</v>
      </c>
      <c r="AF82" s="29" t="s">
        <v>455</v>
      </c>
      <c r="AG82" s="29" t="s">
        <v>5991</v>
      </c>
      <c r="AH82" s="29" t="str">
        <f t="shared" si="3"/>
        <v>Proterozoic</v>
      </c>
      <c r="AI82" s="29" t="str">
        <f t="shared" si="4"/>
        <v>Small</v>
      </c>
      <c r="AJ82" s="29" t="str">
        <f t="shared" si="5"/>
        <v>Giant</v>
      </c>
      <c r="AK82" s="27" t="str">
        <f>IF(Y82="Not determined","No known occurrences","CHECK THIS ONE")</f>
        <v>No known occurrences</v>
      </c>
    </row>
    <row r="83" spans="1:37" ht="12.75" customHeight="1" x14ac:dyDescent="0.3">
      <c r="A83" s="21" t="s">
        <v>631</v>
      </c>
      <c r="B83" s="21" t="s">
        <v>4603</v>
      </c>
      <c r="C83" s="21" t="s">
        <v>217</v>
      </c>
      <c r="D83" s="82" t="s">
        <v>283</v>
      </c>
      <c r="E83" s="82" t="s">
        <v>4063</v>
      </c>
      <c r="F83" s="27" t="s">
        <v>4692</v>
      </c>
      <c r="G83" s="34">
        <v>-25.1</v>
      </c>
      <c r="H83" s="27">
        <v>151</v>
      </c>
      <c r="I83" s="27">
        <v>28</v>
      </c>
      <c r="J83" s="27">
        <v>0.5</v>
      </c>
      <c r="K83" s="27" t="s">
        <v>285</v>
      </c>
      <c r="L83" s="27" t="s">
        <v>95</v>
      </c>
      <c r="M83" s="27">
        <v>245</v>
      </c>
      <c r="N83" s="27">
        <v>8</v>
      </c>
      <c r="O83" s="27" t="s">
        <v>4148</v>
      </c>
      <c r="P83" s="27" t="s">
        <v>635</v>
      </c>
      <c r="Q83" s="27" t="s">
        <v>4149</v>
      </c>
      <c r="R83" s="37" t="s">
        <v>189</v>
      </c>
      <c r="S83" s="27" t="s">
        <v>4063</v>
      </c>
      <c r="T83" s="27" t="s">
        <v>637</v>
      </c>
      <c r="U83" s="27" t="s">
        <v>638</v>
      </c>
      <c r="V83" s="27" t="s">
        <v>639</v>
      </c>
      <c r="W83" s="27" t="s">
        <v>640</v>
      </c>
      <c r="X83" s="27" t="s">
        <v>4063</v>
      </c>
      <c r="Y83" s="27" t="s">
        <v>4063</v>
      </c>
      <c r="Z83" s="27" t="s">
        <v>4063</v>
      </c>
      <c r="AA83" s="27" t="s">
        <v>4063</v>
      </c>
      <c r="AB83" s="27" t="s">
        <v>4063</v>
      </c>
      <c r="AC83" s="27" t="s">
        <v>4063</v>
      </c>
      <c r="AD83" s="29" t="s">
        <v>4063</v>
      </c>
      <c r="AE83" s="29" t="s">
        <v>4063</v>
      </c>
      <c r="AF83" s="29" t="s">
        <v>5512</v>
      </c>
      <c r="AG83" s="29" t="s">
        <v>5991</v>
      </c>
      <c r="AH83" s="29" t="str">
        <f t="shared" si="3"/>
        <v>Phanerozoic</v>
      </c>
      <c r="AI83" s="29" t="str">
        <f t="shared" si="4"/>
        <v>Small</v>
      </c>
      <c r="AJ83" s="29" t="str">
        <f t="shared" si="5"/>
        <v>Small</v>
      </c>
      <c r="AK83" s="27" t="str">
        <f>IF(Y83="Not determined","No known occurrences","CHECK THIS ONE")</f>
        <v>No known occurrences</v>
      </c>
    </row>
    <row r="84" spans="1:37" ht="11.4" customHeight="1" x14ac:dyDescent="0.3">
      <c r="A84" s="21" t="s">
        <v>642</v>
      </c>
      <c r="B84" s="21" t="s">
        <v>4603</v>
      </c>
      <c r="C84" s="21" t="s">
        <v>217</v>
      </c>
      <c r="D84" s="82" t="s">
        <v>218</v>
      </c>
      <c r="E84" s="82" t="s">
        <v>219</v>
      </c>
      <c r="F84" s="27" t="s">
        <v>220</v>
      </c>
      <c r="G84" s="34">
        <v>-17.52</v>
      </c>
      <c r="H84" s="27">
        <v>127.38</v>
      </c>
      <c r="I84" s="27">
        <v>0.16</v>
      </c>
      <c r="J84" s="27">
        <v>0.1</v>
      </c>
      <c r="K84" s="27" t="s">
        <v>185</v>
      </c>
      <c r="L84" s="27" t="s">
        <v>40</v>
      </c>
      <c r="M84" s="27">
        <v>1856</v>
      </c>
      <c r="N84" s="27">
        <v>2</v>
      </c>
      <c r="O84" s="27" t="s">
        <v>4150</v>
      </c>
      <c r="P84" s="27" t="s">
        <v>255</v>
      </c>
      <c r="Q84" s="27" t="s">
        <v>4063</v>
      </c>
      <c r="R84" s="37" t="s">
        <v>4063</v>
      </c>
      <c r="S84" s="27" t="s">
        <v>4063</v>
      </c>
      <c r="T84" s="27" t="s">
        <v>4063</v>
      </c>
      <c r="U84" s="27" t="s">
        <v>4063</v>
      </c>
      <c r="V84" s="27" t="s">
        <v>4063</v>
      </c>
      <c r="W84" s="27" t="s">
        <v>4063</v>
      </c>
      <c r="X84" s="27" t="s">
        <v>642</v>
      </c>
      <c r="Y84" s="27" t="s">
        <v>71</v>
      </c>
      <c r="Z84" s="27" t="s">
        <v>223</v>
      </c>
      <c r="AA84" s="27" t="s">
        <v>102</v>
      </c>
      <c r="AB84" s="27" t="s">
        <v>74</v>
      </c>
      <c r="AC84" s="27" t="s">
        <v>480</v>
      </c>
      <c r="AD84" s="29" t="s">
        <v>4063</v>
      </c>
      <c r="AE84" s="29" t="s">
        <v>644</v>
      </c>
      <c r="AF84" s="29" t="s">
        <v>244</v>
      </c>
      <c r="AG84" s="29" t="s">
        <v>5991</v>
      </c>
      <c r="AH84" s="29" t="str">
        <f t="shared" si="3"/>
        <v>Proterozoic</v>
      </c>
      <c r="AI84" s="29" t="str">
        <f t="shared" si="4"/>
        <v>Small</v>
      </c>
      <c r="AJ84" s="29" t="str">
        <f t="shared" si="5"/>
        <v>Small</v>
      </c>
      <c r="AK84" s="27" t="s">
        <v>71</v>
      </c>
    </row>
    <row r="85" spans="1:37" x14ac:dyDescent="0.3">
      <c r="A85" s="21" t="s">
        <v>645</v>
      </c>
      <c r="B85" s="21" t="s">
        <v>4603</v>
      </c>
      <c r="C85" s="21" t="s">
        <v>217</v>
      </c>
      <c r="D85" s="82" t="s">
        <v>218</v>
      </c>
      <c r="E85" s="82" t="s">
        <v>219</v>
      </c>
      <c r="F85" s="27" t="s">
        <v>220</v>
      </c>
      <c r="G85" s="27">
        <v>-17.37</v>
      </c>
      <c r="H85" s="27">
        <v>127.41</v>
      </c>
      <c r="I85" s="27">
        <v>20</v>
      </c>
      <c r="J85" s="27">
        <v>1.3</v>
      </c>
      <c r="K85" s="27" t="s">
        <v>127</v>
      </c>
      <c r="L85" s="27" t="s">
        <v>40</v>
      </c>
      <c r="M85" s="27">
        <v>1857</v>
      </c>
      <c r="N85" s="27">
        <v>2</v>
      </c>
      <c r="O85" s="27" t="s">
        <v>4151</v>
      </c>
      <c r="P85" s="27" t="s">
        <v>647</v>
      </c>
      <c r="Q85" s="27" t="s">
        <v>4063</v>
      </c>
      <c r="R85" s="27" t="s">
        <v>4063</v>
      </c>
      <c r="S85" s="27" t="s">
        <v>4063</v>
      </c>
      <c r="T85" s="27" t="s">
        <v>4063</v>
      </c>
      <c r="U85" s="27" t="s">
        <v>4063</v>
      </c>
      <c r="V85" s="27" t="s">
        <v>4063</v>
      </c>
      <c r="W85" s="27" t="s">
        <v>4063</v>
      </c>
      <c r="X85" s="27" t="s">
        <v>645</v>
      </c>
      <c r="Y85" s="27" t="s">
        <v>144</v>
      </c>
      <c r="Z85" s="27" t="s">
        <v>72</v>
      </c>
      <c r="AA85" s="27" t="s">
        <v>146</v>
      </c>
      <c r="AB85" s="27" t="s">
        <v>74</v>
      </c>
      <c r="AC85" s="27" t="s">
        <v>265</v>
      </c>
      <c r="AD85" s="29" t="s">
        <v>4063</v>
      </c>
      <c r="AE85" s="29" t="s">
        <v>648</v>
      </c>
      <c r="AF85" s="29" t="s">
        <v>244</v>
      </c>
      <c r="AG85" s="29" t="s">
        <v>5991</v>
      </c>
      <c r="AH85" s="29" t="str">
        <f t="shared" si="3"/>
        <v>Proterozoic</v>
      </c>
      <c r="AI85" s="29" t="str">
        <f t="shared" si="4"/>
        <v>Small</v>
      </c>
      <c r="AJ85" s="29" t="str">
        <f t="shared" si="5"/>
        <v>Medium</v>
      </c>
      <c r="AK85" s="27" t="s">
        <v>144</v>
      </c>
    </row>
    <row r="86" spans="1:37" x14ac:dyDescent="0.3">
      <c r="A86" s="21" t="s">
        <v>649</v>
      </c>
      <c r="B86" s="21" t="s">
        <v>4603</v>
      </c>
      <c r="C86" s="21" t="s">
        <v>217</v>
      </c>
      <c r="D86" s="82" t="s">
        <v>246</v>
      </c>
      <c r="E86" s="82" t="s">
        <v>247</v>
      </c>
      <c r="F86" s="27" t="s">
        <v>650</v>
      </c>
      <c r="G86" s="27">
        <v>-28.1</v>
      </c>
      <c r="H86" s="27">
        <v>118.3</v>
      </c>
      <c r="I86" s="27">
        <v>2500</v>
      </c>
      <c r="J86" s="27">
        <v>11</v>
      </c>
      <c r="K86" s="27" t="s">
        <v>51</v>
      </c>
      <c r="L86" s="27" t="s">
        <v>95</v>
      </c>
      <c r="M86" s="27">
        <v>2813</v>
      </c>
      <c r="N86" s="27">
        <v>3</v>
      </c>
      <c r="O86" s="27" t="s">
        <v>4152</v>
      </c>
      <c r="P86" s="27" t="s">
        <v>63</v>
      </c>
      <c r="Q86" s="27" t="s">
        <v>4063</v>
      </c>
      <c r="R86" s="27" t="s">
        <v>45</v>
      </c>
      <c r="S86" s="27" t="s">
        <v>4063</v>
      </c>
      <c r="T86" s="27" t="s">
        <v>653</v>
      </c>
      <c r="U86" s="27" t="s">
        <v>4063</v>
      </c>
      <c r="V86" s="27" t="s">
        <v>4063</v>
      </c>
      <c r="W86" s="27" t="s">
        <v>654</v>
      </c>
      <c r="X86" s="27" t="s">
        <v>649</v>
      </c>
      <c r="Y86" s="27" t="s">
        <v>236</v>
      </c>
      <c r="Z86" s="27" t="s">
        <v>257</v>
      </c>
      <c r="AA86" s="27" t="s">
        <v>146</v>
      </c>
      <c r="AB86" s="27" t="s">
        <v>74</v>
      </c>
      <c r="AC86" s="27" t="s">
        <v>147</v>
      </c>
      <c r="AD86" s="29">
        <v>210</v>
      </c>
      <c r="AE86" s="29" t="s">
        <v>4153</v>
      </c>
      <c r="AF86" s="29" t="s">
        <v>5513</v>
      </c>
      <c r="AG86" s="29" t="s">
        <v>5991</v>
      </c>
      <c r="AH86" s="29" t="str">
        <f t="shared" si="3"/>
        <v>Archaean</v>
      </c>
      <c r="AI86" s="29" t="str">
        <f t="shared" si="4"/>
        <v>Large</v>
      </c>
      <c r="AJ86" s="29" t="str">
        <f t="shared" si="5"/>
        <v>Giant</v>
      </c>
      <c r="AK86" s="27" t="s">
        <v>236</v>
      </c>
    </row>
    <row r="87" spans="1:37" x14ac:dyDescent="0.3">
      <c r="A87" s="21" t="s">
        <v>656</v>
      </c>
      <c r="B87" s="21" t="s">
        <v>4603</v>
      </c>
      <c r="C87" s="21" t="s">
        <v>217</v>
      </c>
      <c r="D87" s="82" t="s">
        <v>301</v>
      </c>
      <c r="E87" s="82" t="s">
        <v>302</v>
      </c>
      <c r="F87" s="27" t="s">
        <v>79</v>
      </c>
      <c r="G87" s="27">
        <v>-26</v>
      </c>
      <c r="H87" s="27">
        <v>128.94999999999999</v>
      </c>
      <c r="I87" s="27">
        <v>36</v>
      </c>
      <c r="J87" s="27">
        <v>2.5</v>
      </c>
      <c r="K87" s="27" t="s">
        <v>253</v>
      </c>
      <c r="L87" s="27" t="s">
        <v>40</v>
      </c>
      <c r="M87" s="27">
        <v>1078</v>
      </c>
      <c r="N87" s="27">
        <v>3</v>
      </c>
      <c r="O87" s="27" t="s">
        <v>5899</v>
      </c>
      <c r="P87" s="27" t="s">
        <v>433</v>
      </c>
      <c r="Q87" s="27" t="s">
        <v>4137</v>
      </c>
      <c r="R87" s="27" t="s">
        <v>189</v>
      </c>
      <c r="S87" s="27" t="s">
        <v>569</v>
      </c>
      <c r="T87" s="27" t="s">
        <v>659</v>
      </c>
      <c r="U87" s="27" t="s">
        <v>4063</v>
      </c>
      <c r="V87" s="27" t="s">
        <v>4063</v>
      </c>
      <c r="W87" s="27" t="s">
        <v>660</v>
      </c>
      <c r="X87" s="27" t="s">
        <v>661</v>
      </c>
      <c r="Y87" s="27" t="s">
        <v>144</v>
      </c>
      <c r="Z87" s="27" t="s">
        <v>145</v>
      </c>
      <c r="AA87" s="27" t="s">
        <v>73</v>
      </c>
      <c r="AB87" s="27" t="s">
        <v>74</v>
      </c>
      <c r="AC87" s="27" t="s">
        <v>662</v>
      </c>
      <c r="AD87" s="29" t="s">
        <v>4063</v>
      </c>
      <c r="AE87" s="29" t="s">
        <v>5918</v>
      </c>
      <c r="AF87" s="29" t="s">
        <v>5514</v>
      </c>
      <c r="AG87" s="29" t="s">
        <v>5991</v>
      </c>
      <c r="AH87" s="29" t="str">
        <f t="shared" si="3"/>
        <v>Proterozoic</v>
      </c>
      <c r="AI87" s="29" t="str">
        <f t="shared" si="4"/>
        <v>Small</v>
      </c>
      <c r="AJ87" s="29" t="str">
        <f t="shared" si="5"/>
        <v>Large</v>
      </c>
      <c r="AK87" s="27" t="s">
        <v>5983</v>
      </c>
    </row>
    <row r="88" spans="1:37" x14ac:dyDescent="0.3">
      <c r="A88" s="21" t="s">
        <v>668</v>
      </c>
      <c r="B88" s="21" t="s">
        <v>4603</v>
      </c>
      <c r="C88" s="21" t="s">
        <v>217</v>
      </c>
      <c r="D88" s="82" t="s">
        <v>246</v>
      </c>
      <c r="E88" s="82" t="s">
        <v>4876</v>
      </c>
      <c r="F88" s="27" t="s">
        <v>79</v>
      </c>
      <c r="G88" s="27">
        <v>-26.59</v>
      </c>
      <c r="H88" s="27">
        <v>117.56</v>
      </c>
      <c r="I88" s="27" t="s">
        <v>4063</v>
      </c>
      <c r="J88" s="27">
        <v>2</v>
      </c>
      <c r="K88" s="27" t="s">
        <v>127</v>
      </c>
      <c r="L88" s="27" t="s">
        <v>95</v>
      </c>
      <c r="M88" s="27">
        <v>2719</v>
      </c>
      <c r="N88" s="27">
        <v>6</v>
      </c>
      <c r="O88" s="27" t="s">
        <v>4154</v>
      </c>
      <c r="P88" s="27" t="s">
        <v>671</v>
      </c>
      <c r="Q88" s="27" t="s">
        <v>4063</v>
      </c>
      <c r="R88" s="27" t="s">
        <v>45</v>
      </c>
      <c r="S88" s="27" t="s">
        <v>4063</v>
      </c>
      <c r="T88" s="27" t="s">
        <v>4063</v>
      </c>
      <c r="U88" s="27" t="s">
        <v>4063</v>
      </c>
      <c r="V88" s="27" t="s">
        <v>4063</v>
      </c>
      <c r="W88" s="27" t="s">
        <v>4063</v>
      </c>
      <c r="X88" s="27" t="s">
        <v>4063</v>
      </c>
      <c r="Y88" s="27" t="s">
        <v>4063</v>
      </c>
      <c r="Z88" s="27" t="s">
        <v>4063</v>
      </c>
      <c r="AA88" s="27" t="s">
        <v>4063</v>
      </c>
      <c r="AB88" s="27" t="s">
        <v>4063</v>
      </c>
      <c r="AC88" s="27" t="s">
        <v>4063</v>
      </c>
      <c r="AD88" s="29" t="s">
        <v>4063</v>
      </c>
      <c r="AE88" s="29" t="s">
        <v>4063</v>
      </c>
      <c r="AF88" s="29" t="s">
        <v>5486</v>
      </c>
      <c r="AG88" s="29" t="s">
        <v>5991</v>
      </c>
      <c r="AH88" s="29" t="str">
        <f t="shared" si="3"/>
        <v>Archaean</v>
      </c>
      <c r="AI88" s="29" t="str">
        <f t="shared" si="4"/>
        <v>Not determined</v>
      </c>
      <c r="AJ88" s="29" t="str">
        <f t="shared" si="5"/>
        <v>Medium</v>
      </c>
      <c r="AK88" s="27" t="str">
        <f>IF(Y88="Not determined","No known occurrences","CHECK THIS ONE")</f>
        <v>No known occurrences</v>
      </c>
    </row>
    <row r="89" spans="1:37" ht="12.75" customHeight="1" x14ac:dyDescent="0.25">
      <c r="A89" s="20" t="s">
        <v>672</v>
      </c>
      <c r="B89" s="20" t="s">
        <v>4603</v>
      </c>
      <c r="C89" s="21" t="s">
        <v>217</v>
      </c>
      <c r="D89" s="82" t="s">
        <v>246</v>
      </c>
      <c r="E89" s="82" t="s">
        <v>247</v>
      </c>
      <c r="F89" s="27" t="s">
        <v>79</v>
      </c>
      <c r="G89" s="27">
        <v>-28.75</v>
      </c>
      <c r="H89" s="27">
        <v>118.75</v>
      </c>
      <c r="I89" s="27">
        <v>500</v>
      </c>
      <c r="J89" s="27">
        <v>4</v>
      </c>
      <c r="K89" s="31" t="s">
        <v>425</v>
      </c>
      <c r="L89" s="31" t="s">
        <v>95</v>
      </c>
      <c r="M89" s="31">
        <v>2814</v>
      </c>
      <c r="N89" s="27">
        <v>14</v>
      </c>
      <c r="O89" s="27" t="s">
        <v>4155</v>
      </c>
      <c r="P89" s="27" t="s">
        <v>63</v>
      </c>
      <c r="Q89" s="27" t="s">
        <v>4063</v>
      </c>
      <c r="R89" s="27" t="s">
        <v>189</v>
      </c>
      <c r="S89" s="27" t="s">
        <v>4063</v>
      </c>
      <c r="T89" s="27" t="s">
        <v>4063</v>
      </c>
      <c r="U89" s="27" t="s">
        <v>4063</v>
      </c>
      <c r="V89" s="27" t="s">
        <v>4063</v>
      </c>
      <c r="W89" s="27" t="s">
        <v>4063</v>
      </c>
      <c r="X89" s="27" t="s">
        <v>675</v>
      </c>
      <c r="Y89" s="27" t="s">
        <v>236</v>
      </c>
      <c r="Z89" s="27" t="s">
        <v>257</v>
      </c>
      <c r="AA89" s="27" t="s">
        <v>258</v>
      </c>
      <c r="AB89" s="27" t="s">
        <v>74</v>
      </c>
      <c r="AC89" s="27" t="s">
        <v>147</v>
      </c>
      <c r="AD89" s="29">
        <v>185</v>
      </c>
      <c r="AE89" s="29" t="s">
        <v>5515</v>
      </c>
      <c r="AF89" s="29" t="s">
        <v>5516</v>
      </c>
      <c r="AG89" s="29" t="s">
        <v>5991</v>
      </c>
      <c r="AH89" s="29" t="str">
        <f t="shared" si="3"/>
        <v>Archaean</v>
      </c>
      <c r="AI89" s="29" t="str">
        <f t="shared" si="4"/>
        <v>Medium</v>
      </c>
      <c r="AJ89" s="29" t="str">
        <f t="shared" si="5"/>
        <v>Large</v>
      </c>
      <c r="AK89" s="27" t="s">
        <v>236</v>
      </c>
    </row>
    <row r="90" spans="1:37" ht="13.5" customHeight="1" x14ac:dyDescent="0.25">
      <c r="A90" s="20" t="s">
        <v>5465</v>
      </c>
      <c r="B90" s="21" t="s">
        <v>4603</v>
      </c>
      <c r="C90" s="21" t="s">
        <v>679</v>
      </c>
      <c r="D90" s="82" t="s">
        <v>680</v>
      </c>
      <c r="E90" s="82" t="s">
        <v>4063</v>
      </c>
      <c r="F90" s="27" t="s">
        <v>38</v>
      </c>
      <c r="G90" s="27">
        <v>9.3000000000000007</v>
      </c>
      <c r="H90" s="27">
        <v>1.2</v>
      </c>
      <c r="I90" s="27">
        <v>1250</v>
      </c>
      <c r="J90" s="27">
        <v>12</v>
      </c>
      <c r="K90" s="27" t="s">
        <v>185</v>
      </c>
      <c r="L90" s="27" t="s">
        <v>388</v>
      </c>
      <c r="M90" s="27">
        <v>1350</v>
      </c>
      <c r="N90" s="27" t="s">
        <v>4063</v>
      </c>
      <c r="O90" s="27" t="s">
        <v>4156</v>
      </c>
      <c r="P90" s="27" t="s">
        <v>514</v>
      </c>
      <c r="Q90" s="27" t="s">
        <v>4086</v>
      </c>
      <c r="R90" s="27" t="s">
        <v>345</v>
      </c>
      <c r="S90" s="27" t="s">
        <v>4063</v>
      </c>
      <c r="T90" s="27" t="s">
        <v>4063</v>
      </c>
      <c r="U90" s="27" t="s">
        <v>4063</v>
      </c>
      <c r="V90" s="27" t="s">
        <v>4063</v>
      </c>
      <c r="W90" s="27" t="s">
        <v>4063</v>
      </c>
      <c r="X90" s="27" t="s">
        <v>4063</v>
      </c>
      <c r="Y90" s="27" t="s">
        <v>4063</v>
      </c>
      <c r="Z90" s="27" t="s">
        <v>4063</v>
      </c>
      <c r="AA90" s="27" t="s">
        <v>4063</v>
      </c>
      <c r="AB90" s="27" t="s">
        <v>4063</v>
      </c>
      <c r="AC90" s="27" t="s">
        <v>4063</v>
      </c>
      <c r="AD90" s="29" t="s">
        <v>4063</v>
      </c>
      <c r="AE90" s="29" t="s">
        <v>4063</v>
      </c>
      <c r="AF90" s="29" t="s">
        <v>5517</v>
      </c>
      <c r="AG90" s="29" t="s">
        <v>4066</v>
      </c>
      <c r="AH90" s="29" t="str">
        <f t="shared" si="3"/>
        <v>Proterozoic</v>
      </c>
      <c r="AI90" s="29" t="str">
        <f t="shared" si="4"/>
        <v>Large</v>
      </c>
      <c r="AJ90" s="29" t="str">
        <f t="shared" si="5"/>
        <v>Giant</v>
      </c>
      <c r="AK90" s="27" t="str">
        <f>IF(Y90="Not determined","No known occurrences","CHECK THIS ONE")</f>
        <v>No known occurrences</v>
      </c>
    </row>
    <row r="91" spans="1:37" x14ac:dyDescent="0.3">
      <c r="A91" s="21" t="s">
        <v>684</v>
      </c>
      <c r="B91" s="21" t="s">
        <v>4603</v>
      </c>
      <c r="C91" s="25" t="s">
        <v>685</v>
      </c>
      <c r="D91" s="82" t="s">
        <v>686</v>
      </c>
      <c r="E91" s="82" t="s">
        <v>687</v>
      </c>
      <c r="F91" s="27" t="s">
        <v>220</v>
      </c>
      <c r="G91" s="27">
        <v>-14</v>
      </c>
      <c r="H91" s="27">
        <v>-61</v>
      </c>
      <c r="I91" s="27">
        <v>720</v>
      </c>
      <c r="J91" s="27">
        <v>4.5999999999999996</v>
      </c>
      <c r="K91" s="27" t="s">
        <v>688</v>
      </c>
      <c r="L91" s="27" t="s">
        <v>95</v>
      </c>
      <c r="M91" s="27">
        <v>1110</v>
      </c>
      <c r="N91" s="27">
        <v>2</v>
      </c>
      <c r="O91" s="27" t="s">
        <v>4157</v>
      </c>
      <c r="P91" s="27" t="s">
        <v>691</v>
      </c>
      <c r="Q91" s="27" t="s">
        <v>4158</v>
      </c>
      <c r="R91" s="27" t="s">
        <v>345</v>
      </c>
      <c r="S91" s="27" t="s">
        <v>693</v>
      </c>
      <c r="T91" s="27">
        <v>88</v>
      </c>
      <c r="U91" s="27" t="s">
        <v>4063</v>
      </c>
      <c r="V91" s="27" t="s">
        <v>4063</v>
      </c>
      <c r="W91" s="27" t="s">
        <v>4063</v>
      </c>
      <c r="X91" s="27" t="s">
        <v>70</v>
      </c>
      <c r="Y91" s="27" t="s">
        <v>144</v>
      </c>
      <c r="Z91" s="27" t="s">
        <v>145</v>
      </c>
      <c r="AA91" s="27" t="s">
        <v>146</v>
      </c>
      <c r="AB91" s="27" t="s">
        <v>74</v>
      </c>
      <c r="AC91" s="27" t="s">
        <v>695</v>
      </c>
      <c r="AD91" s="29" t="s">
        <v>4063</v>
      </c>
      <c r="AE91" s="29" t="s">
        <v>696</v>
      </c>
      <c r="AF91" s="29" t="s">
        <v>5518</v>
      </c>
      <c r="AG91" s="29" t="s">
        <v>4078</v>
      </c>
      <c r="AH91" s="29" t="str">
        <f t="shared" si="3"/>
        <v>Proterozoic</v>
      </c>
      <c r="AI91" s="29" t="str">
        <f t="shared" si="4"/>
        <v>Medium</v>
      </c>
      <c r="AJ91" s="29" t="str">
        <f t="shared" si="5"/>
        <v>Large</v>
      </c>
      <c r="AK91" s="27" t="s">
        <v>144</v>
      </c>
    </row>
    <row r="92" spans="1:37" x14ac:dyDescent="0.3">
      <c r="A92" s="23" t="s">
        <v>698</v>
      </c>
      <c r="B92" s="23" t="s">
        <v>4603</v>
      </c>
      <c r="C92" s="23" t="s">
        <v>699</v>
      </c>
      <c r="D92" s="46" t="s">
        <v>700</v>
      </c>
      <c r="E92" s="46" t="s">
        <v>4063</v>
      </c>
      <c r="F92" s="19" t="s">
        <v>38</v>
      </c>
      <c r="G92" s="19">
        <v>-22.02</v>
      </c>
      <c r="H92" s="27">
        <v>27.5</v>
      </c>
      <c r="I92" s="18" t="s">
        <v>4063</v>
      </c>
      <c r="J92" s="18" t="s">
        <v>4063</v>
      </c>
      <c r="K92" s="19" t="s">
        <v>4063</v>
      </c>
      <c r="L92" s="19" t="s">
        <v>40</v>
      </c>
      <c r="M92" s="19">
        <v>2817</v>
      </c>
      <c r="N92" s="18">
        <v>9</v>
      </c>
      <c r="O92" s="18" t="s">
        <v>5804</v>
      </c>
      <c r="P92" s="18" t="s">
        <v>84</v>
      </c>
      <c r="Q92" s="18" t="s">
        <v>4063</v>
      </c>
      <c r="R92" s="27" t="s">
        <v>141</v>
      </c>
      <c r="S92" s="27" t="s">
        <v>4063</v>
      </c>
      <c r="T92" s="27" t="s">
        <v>703</v>
      </c>
      <c r="U92" s="18" t="s">
        <v>704</v>
      </c>
      <c r="V92" s="27" t="s">
        <v>4063</v>
      </c>
      <c r="W92" s="19" t="s">
        <v>705</v>
      </c>
      <c r="X92" s="18" t="s">
        <v>4063</v>
      </c>
      <c r="Y92" s="18" t="s">
        <v>4063</v>
      </c>
      <c r="Z92" s="18" t="s">
        <v>4063</v>
      </c>
      <c r="AA92" s="18" t="s">
        <v>4063</v>
      </c>
      <c r="AB92" s="18" t="s">
        <v>4063</v>
      </c>
      <c r="AC92" s="18" t="s">
        <v>4063</v>
      </c>
      <c r="AD92" s="16" t="s">
        <v>4063</v>
      </c>
      <c r="AE92" s="16" t="s">
        <v>4063</v>
      </c>
      <c r="AF92" s="29" t="s">
        <v>5519</v>
      </c>
      <c r="AG92" s="29" t="s">
        <v>4066</v>
      </c>
      <c r="AH92" s="29" t="str">
        <f t="shared" si="3"/>
        <v>Archaean</v>
      </c>
      <c r="AI92" s="29" t="str">
        <f t="shared" si="4"/>
        <v>Not determined</v>
      </c>
      <c r="AJ92" s="29" t="str">
        <f t="shared" si="5"/>
        <v>Not determined</v>
      </c>
      <c r="AK92" s="27" t="str">
        <f>IF(Y92="Not determined","No known occurrences","CHECK THIS ONE")</f>
        <v>No known occurrences</v>
      </c>
    </row>
    <row r="93" spans="1:37" x14ac:dyDescent="0.3">
      <c r="A93" s="23" t="s">
        <v>4159</v>
      </c>
      <c r="B93" s="23" t="s">
        <v>4603</v>
      </c>
      <c r="C93" s="23" t="s">
        <v>699</v>
      </c>
      <c r="D93" s="46" t="s">
        <v>707</v>
      </c>
      <c r="E93" s="46" t="s">
        <v>1736</v>
      </c>
      <c r="F93" s="19" t="s">
        <v>79</v>
      </c>
      <c r="G93" s="19">
        <v>-24.8</v>
      </c>
      <c r="H93" s="27">
        <v>23.34</v>
      </c>
      <c r="I93" s="18">
        <v>13000</v>
      </c>
      <c r="J93" s="18">
        <v>3.2</v>
      </c>
      <c r="K93" s="19" t="s">
        <v>709</v>
      </c>
      <c r="L93" s="19" t="s">
        <v>372</v>
      </c>
      <c r="M93" s="19">
        <v>2054</v>
      </c>
      <c r="N93" s="18">
        <v>5</v>
      </c>
      <c r="O93" s="18" t="s">
        <v>5900</v>
      </c>
      <c r="P93" s="27" t="s">
        <v>712</v>
      </c>
      <c r="Q93" s="27" t="s">
        <v>4160</v>
      </c>
      <c r="R93" s="27" t="s">
        <v>189</v>
      </c>
      <c r="S93" s="27">
        <v>0.13</v>
      </c>
      <c r="T93" s="27" t="s">
        <v>714</v>
      </c>
      <c r="U93" s="27" t="s">
        <v>541</v>
      </c>
      <c r="V93" s="27" t="s">
        <v>4063</v>
      </c>
      <c r="W93" s="18" t="s">
        <v>715</v>
      </c>
      <c r="X93" s="18" t="s">
        <v>716</v>
      </c>
      <c r="Y93" s="18" t="s">
        <v>144</v>
      </c>
      <c r="Z93" s="18" t="s">
        <v>72</v>
      </c>
      <c r="AA93" s="18" t="s">
        <v>73</v>
      </c>
      <c r="AB93" s="18" t="s">
        <v>74</v>
      </c>
      <c r="AC93" s="18" t="s">
        <v>717</v>
      </c>
      <c r="AD93" s="16" t="s">
        <v>4063</v>
      </c>
      <c r="AE93" s="16" t="s">
        <v>5919</v>
      </c>
      <c r="AF93" s="29" t="s">
        <v>5520</v>
      </c>
      <c r="AG93" s="29" t="s">
        <v>4066</v>
      </c>
      <c r="AH93" s="29" t="str">
        <f t="shared" si="3"/>
        <v>Proterozoic</v>
      </c>
      <c r="AI93" s="29" t="str">
        <f t="shared" si="4"/>
        <v>Giant</v>
      </c>
      <c r="AJ93" s="29" t="str">
        <f t="shared" si="5"/>
        <v>Large</v>
      </c>
      <c r="AK93" s="18" t="s">
        <v>5984</v>
      </c>
    </row>
    <row r="94" spans="1:37" ht="15" customHeight="1" x14ac:dyDescent="0.25">
      <c r="A94" s="20" t="s">
        <v>722</v>
      </c>
      <c r="B94" s="20" t="s">
        <v>4603</v>
      </c>
      <c r="C94" s="25" t="s">
        <v>699</v>
      </c>
      <c r="D94" s="82" t="s">
        <v>707</v>
      </c>
      <c r="E94" s="82" t="s">
        <v>1736</v>
      </c>
      <c r="F94" s="27" t="s">
        <v>79</v>
      </c>
      <c r="G94" s="27">
        <v>-24.9</v>
      </c>
      <c r="H94" s="27">
        <v>25.5</v>
      </c>
      <c r="I94" s="27">
        <v>35</v>
      </c>
      <c r="J94" s="27" t="s">
        <v>4063</v>
      </c>
      <c r="K94" s="27" t="s">
        <v>709</v>
      </c>
      <c r="L94" s="27" t="s">
        <v>95</v>
      </c>
      <c r="M94" s="27">
        <v>2054</v>
      </c>
      <c r="N94" s="27">
        <v>2</v>
      </c>
      <c r="O94" s="27" t="s">
        <v>4161</v>
      </c>
      <c r="P94" s="27" t="s">
        <v>725</v>
      </c>
      <c r="Q94" s="27" t="s">
        <v>4063</v>
      </c>
      <c r="R94" s="27" t="s">
        <v>276</v>
      </c>
      <c r="S94" s="27" t="s">
        <v>4063</v>
      </c>
      <c r="T94" s="27" t="s">
        <v>4063</v>
      </c>
      <c r="U94" s="27" t="s">
        <v>4063</v>
      </c>
      <c r="V94" s="27" t="s">
        <v>4063</v>
      </c>
      <c r="W94" s="27" t="s">
        <v>4063</v>
      </c>
      <c r="X94" s="27" t="s">
        <v>4063</v>
      </c>
      <c r="Y94" s="27" t="s">
        <v>4063</v>
      </c>
      <c r="Z94" s="27" t="s">
        <v>4063</v>
      </c>
      <c r="AA94" s="27" t="s">
        <v>4063</v>
      </c>
      <c r="AB94" s="27" t="s">
        <v>4063</v>
      </c>
      <c r="AC94" s="27" t="s">
        <v>4063</v>
      </c>
      <c r="AD94" s="29" t="s">
        <v>4063</v>
      </c>
      <c r="AE94" s="29" t="s">
        <v>4063</v>
      </c>
      <c r="AF94" s="29" t="s">
        <v>5521</v>
      </c>
      <c r="AG94" s="29" t="s">
        <v>4066</v>
      </c>
      <c r="AH94" s="29" t="str">
        <f t="shared" si="3"/>
        <v>Proterozoic</v>
      </c>
      <c r="AI94" s="29" t="str">
        <f t="shared" si="4"/>
        <v>Small</v>
      </c>
      <c r="AJ94" s="29" t="str">
        <f t="shared" si="5"/>
        <v>Not determined</v>
      </c>
      <c r="AK94" s="27" t="str">
        <f>IF(Y94="Not determined","No known occurrences","CHECK THIS ONE")</f>
        <v>No known occurrences</v>
      </c>
    </row>
    <row r="95" spans="1:37" ht="13.2" customHeight="1" x14ac:dyDescent="0.25">
      <c r="A95" s="20" t="s">
        <v>726</v>
      </c>
      <c r="B95" s="20" t="s">
        <v>6103</v>
      </c>
      <c r="C95" s="25" t="s">
        <v>699</v>
      </c>
      <c r="D95" s="82" t="s">
        <v>727</v>
      </c>
      <c r="E95" s="82" t="s">
        <v>4063</v>
      </c>
      <c r="F95" s="27" t="s">
        <v>728</v>
      </c>
      <c r="G95" s="27">
        <v>-21.1</v>
      </c>
      <c r="H95" s="27">
        <v>27.4</v>
      </c>
      <c r="I95" s="27">
        <v>6</v>
      </c>
      <c r="J95" s="27" t="s">
        <v>4063</v>
      </c>
      <c r="K95" s="27" t="s">
        <v>729</v>
      </c>
      <c r="L95" s="27" t="s">
        <v>40</v>
      </c>
      <c r="M95" s="27">
        <v>2703</v>
      </c>
      <c r="N95" s="27">
        <v>30</v>
      </c>
      <c r="O95" s="27" t="s">
        <v>5805</v>
      </c>
      <c r="P95" s="27" t="s">
        <v>732</v>
      </c>
      <c r="Q95" s="27" t="s">
        <v>4063</v>
      </c>
      <c r="R95" s="27" t="s">
        <v>345</v>
      </c>
      <c r="S95" s="27" t="s">
        <v>163</v>
      </c>
      <c r="T95" s="27" t="s">
        <v>4063</v>
      </c>
      <c r="U95" s="27" t="s">
        <v>4063</v>
      </c>
      <c r="V95" s="27" t="s">
        <v>4063</v>
      </c>
      <c r="W95" s="27" t="s">
        <v>4063</v>
      </c>
      <c r="X95" s="27" t="s">
        <v>733</v>
      </c>
      <c r="Y95" s="27" t="s">
        <v>71</v>
      </c>
      <c r="Z95" s="27" t="s">
        <v>237</v>
      </c>
      <c r="AA95" s="27" t="s">
        <v>73</v>
      </c>
      <c r="AB95" s="27" t="s">
        <v>74</v>
      </c>
      <c r="AC95" s="27" t="s">
        <v>520</v>
      </c>
      <c r="AD95" s="29">
        <v>4.5</v>
      </c>
      <c r="AE95" s="29" t="s">
        <v>734</v>
      </c>
      <c r="AF95" s="29" t="s">
        <v>5522</v>
      </c>
      <c r="AG95" s="29" t="s">
        <v>4066</v>
      </c>
      <c r="AH95" s="29" t="str">
        <f t="shared" si="3"/>
        <v>Archaean</v>
      </c>
      <c r="AI95" s="29" t="str">
        <f t="shared" si="4"/>
        <v>Small</v>
      </c>
      <c r="AJ95" s="29" t="str">
        <f t="shared" si="5"/>
        <v>Not determined</v>
      </c>
      <c r="AK95" s="27" t="s">
        <v>71</v>
      </c>
    </row>
    <row r="96" spans="1:37" ht="15" customHeight="1" x14ac:dyDescent="0.25">
      <c r="A96" s="20" t="s">
        <v>5847</v>
      </c>
      <c r="B96" s="20" t="s">
        <v>4603</v>
      </c>
      <c r="C96" s="25" t="s">
        <v>699</v>
      </c>
      <c r="D96" s="82" t="s">
        <v>707</v>
      </c>
      <c r="E96" s="82" t="s">
        <v>739</v>
      </c>
      <c r="F96" s="27" t="s">
        <v>79</v>
      </c>
      <c r="G96" s="27">
        <v>-22.5</v>
      </c>
      <c r="H96" s="27">
        <v>22.5</v>
      </c>
      <c r="I96" s="27">
        <v>15</v>
      </c>
      <c r="J96" s="27">
        <v>4</v>
      </c>
      <c r="K96" s="27" t="s">
        <v>709</v>
      </c>
      <c r="L96" s="27" t="s">
        <v>40</v>
      </c>
      <c r="M96" s="27">
        <v>1109</v>
      </c>
      <c r="N96" s="27">
        <v>1.3</v>
      </c>
      <c r="O96" s="27" t="s">
        <v>4063</v>
      </c>
      <c r="P96" s="27" t="s">
        <v>742</v>
      </c>
      <c r="Q96" s="27" t="s">
        <v>4063</v>
      </c>
      <c r="R96" s="27" t="s">
        <v>45</v>
      </c>
      <c r="S96" s="27" t="s">
        <v>4063</v>
      </c>
      <c r="T96" s="27" t="s">
        <v>4063</v>
      </c>
      <c r="U96" s="27" t="s">
        <v>4063</v>
      </c>
      <c r="V96" s="27" t="s">
        <v>4063</v>
      </c>
      <c r="W96" s="27" t="s">
        <v>4063</v>
      </c>
      <c r="X96" s="27" t="s">
        <v>4063</v>
      </c>
      <c r="Y96" s="27" t="s">
        <v>4063</v>
      </c>
      <c r="Z96" s="27" t="s">
        <v>4063</v>
      </c>
      <c r="AA96" s="27" t="s">
        <v>4063</v>
      </c>
      <c r="AB96" s="27" t="s">
        <v>4063</v>
      </c>
      <c r="AC96" s="27" t="s">
        <v>4063</v>
      </c>
      <c r="AD96" s="29" t="s">
        <v>4063</v>
      </c>
      <c r="AE96" s="29" t="s">
        <v>4063</v>
      </c>
      <c r="AF96" s="29" t="s">
        <v>5523</v>
      </c>
      <c r="AG96" s="29" t="s">
        <v>4066</v>
      </c>
      <c r="AH96" s="29" t="str">
        <f t="shared" si="3"/>
        <v>Proterozoic</v>
      </c>
      <c r="AI96" s="29" t="str">
        <f t="shared" si="4"/>
        <v>Small</v>
      </c>
      <c r="AJ96" s="29" t="str">
        <f t="shared" si="5"/>
        <v>Large</v>
      </c>
      <c r="AK96" s="27" t="str">
        <f>IF(Y96="Not determined","No known occurrences","CHECK THIS ONE")</f>
        <v>No known occurrences</v>
      </c>
    </row>
    <row r="97" spans="1:37" ht="15" customHeight="1" x14ac:dyDescent="0.3">
      <c r="A97" s="21" t="s">
        <v>746</v>
      </c>
      <c r="B97" s="21" t="s">
        <v>4603</v>
      </c>
      <c r="C97" s="25" t="s">
        <v>699</v>
      </c>
      <c r="D97" s="82" t="s">
        <v>744</v>
      </c>
      <c r="E97" s="82" t="s">
        <v>739</v>
      </c>
      <c r="F97" s="27" t="s">
        <v>79</v>
      </c>
      <c r="G97" s="18">
        <v>-23.5</v>
      </c>
      <c r="H97" s="27">
        <v>23</v>
      </c>
      <c r="I97" s="34">
        <v>3000</v>
      </c>
      <c r="J97" s="27">
        <v>4</v>
      </c>
      <c r="K97" s="27" t="s">
        <v>748</v>
      </c>
      <c r="L97" s="27" t="s">
        <v>95</v>
      </c>
      <c r="M97" s="27">
        <v>1109</v>
      </c>
      <c r="N97" s="27">
        <v>1.3</v>
      </c>
      <c r="O97" s="27" t="s">
        <v>4162</v>
      </c>
      <c r="P97" s="27" t="s">
        <v>742</v>
      </c>
      <c r="Q97" s="27" t="s">
        <v>4063</v>
      </c>
      <c r="R97" s="27" t="s">
        <v>45</v>
      </c>
      <c r="S97" s="27" t="s">
        <v>4063</v>
      </c>
      <c r="T97" s="27" t="s">
        <v>4063</v>
      </c>
      <c r="U97" s="27" t="s">
        <v>4063</v>
      </c>
      <c r="V97" s="27" t="s">
        <v>4063</v>
      </c>
      <c r="W97" s="27" t="s">
        <v>4063</v>
      </c>
      <c r="X97" s="27" t="s">
        <v>4063</v>
      </c>
      <c r="Y97" s="27" t="s">
        <v>4063</v>
      </c>
      <c r="Z97" s="27" t="s">
        <v>4063</v>
      </c>
      <c r="AA97" s="27" t="s">
        <v>4063</v>
      </c>
      <c r="AB97" s="27" t="s">
        <v>4063</v>
      </c>
      <c r="AC97" s="27" t="s">
        <v>4063</v>
      </c>
      <c r="AD97" s="29" t="s">
        <v>4063</v>
      </c>
      <c r="AE97" s="29" t="s">
        <v>4063</v>
      </c>
      <c r="AF97" s="29" t="s">
        <v>5524</v>
      </c>
      <c r="AG97" s="29" t="s">
        <v>4066</v>
      </c>
      <c r="AH97" s="29" t="str">
        <f t="shared" si="3"/>
        <v>Proterozoic</v>
      </c>
      <c r="AI97" s="29" t="str">
        <f t="shared" si="4"/>
        <v>Large</v>
      </c>
      <c r="AJ97" s="29" t="str">
        <f t="shared" si="5"/>
        <v>Large</v>
      </c>
      <c r="AK97" s="27" t="str">
        <f>IF(Y97="Not determined","No known occurrences","CHECK THIS ONE")</f>
        <v>No known occurrences</v>
      </c>
    </row>
    <row r="98" spans="1:37" ht="15" customHeight="1" x14ac:dyDescent="0.25">
      <c r="A98" s="21" t="s">
        <v>752</v>
      </c>
      <c r="B98" s="21" t="s">
        <v>4603</v>
      </c>
      <c r="C98" s="20" t="s">
        <v>750</v>
      </c>
      <c r="D98" s="82" t="s">
        <v>5210</v>
      </c>
      <c r="E98" s="82" t="s">
        <v>5209</v>
      </c>
      <c r="F98" s="27" t="s">
        <v>5228</v>
      </c>
      <c r="G98" s="27">
        <v>-16.3</v>
      </c>
      <c r="H98" s="27">
        <v>-50.1</v>
      </c>
      <c r="I98" s="27">
        <v>36</v>
      </c>
      <c r="J98" s="27" t="s">
        <v>4063</v>
      </c>
      <c r="K98" s="27" t="s">
        <v>80</v>
      </c>
      <c r="L98" s="27" t="s">
        <v>95</v>
      </c>
      <c r="M98" s="27">
        <v>626</v>
      </c>
      <c r="N98" s="27">
        <v>8</v>
      </c>
      <c r="O98" s="27" t="s">
        <v>4164</v>
      </c>
      <c r="P98" s="27" t="s">
        <v>84</v>
      </c>
      <c r="Q98" s="27" t="s">
        <v>4165</v>
      </c>
      <c r="R98" s="27" t="s">
        <v>45</v>
      </c>
      <c r="S98" s="27" t="s">
        <v>4063</v>
      </c>
      <c r="T98" s="27" t="s">
        <v>756</v>
      </c>
      <c r="U98" s="27" t="s">
        <v>4063</v>
      </c>
      <c r="V98" s="27" t="s">
        <v>4063</v>
      </c>
      <c r="W98" s="27" t="s">
        <v>4063</v>
      </c>
      <c r="X98" s="27" t="s">
        <v>757</v>
      </c>
      <c r="Y98" s="27" t="s">
        <v>71</v>
      </c>
      <c r="Z98" s="27" t="s">
        <v>223</v>
      </c>
      <c r="AA98" s="27" t="s">
        <v>102</v>
      </c>
      <c r="AB98" s="27" t="s">
        <v>74</v>
      </c>
      <c r="AC98" s="27" t="s">
        <v>758</v>
      </c>
      <c r="AD98" s="29">
        <v>3.1</v>
      </c>
      <c r="AE98" s="29" t="s">
        <v>759</v>
      </c>
      <c r="AF98" s="29" t="s">
        <v>5208</v>
      </c>
      <c r="AG98" s="29" t="s">
        <v>4078</v>
      </c>
      <c r="AH98" s="29" t="str">
        <f t="shared" si="3"/>
        <v>Proterozoic</v>
      </c>
      <c r="AI98" s="29" t="str">
        <f t="shared" si="4"/>
        <v>Small</v>
      </c>
      <c r="AJ98" s="29" t="str">
        <f t="shared" si="5"/>
        <v>Not determined</v>
      </c>
      <c r="AK98" s="27" t="s">
        <v>71</v>
      </c>
    </row>
    <row r="99" spans="1:37" ht="15" customHeight="1" x14ac:dyDescent="0.3">
      <c r="A99" s="21" t="s">
        <v>760</v>
      </c>
      <c r="B99" s="21" t="s">
        <v>4603</v>
      </c>
      <c r="C99" s="25" t="s">
        <v>750</v>
      </c>
      <c r="D99" s="82" t="s">
        <v>5239</v>
      </c>
      <c r="E99" s="82" t="s">
        <v>4063</v>
      </c>
      <c r="F99" s="27" t="s">
        <v>2264</v>
      </c>
      <c r="G99" s="27">
        <v>-0.2</v>
      </c>
      <c r="H99" s="27">
        <v>-51.45</v>
      </c>
      <c r="I99" s="27">
        <v>55</v>
      </c>
      <c r="J99" s="27">
        <v>1</v>
      </c>
      <c r="K99" s="27" t="s">
        <v>98</v>
      </c>
      <c r="L99" s="27" t="s">
        <v>40</v>
      </c>
      <c r="M99" s="27">
        <v>2200</v>
      </c>
      <c r="N99" s="27" t="s">
        <v>4063</v>
      </c>
      <c r="O99" s="27" t="s">
        <v>4166</v>
      </c>
      <c r="P99" s="27" t="s">
        <v>96</v>
      </c>
      <c r="Q99" s="27" t="s">
        <v>4063</v>
      </c>
      <c r="R99" s="27" t="s">
        <v>45</v>
      </c>
      <c r="S99" s="27" t="s">
        <v>4063</v>
      </c>
      <c r="T99" s="27" t="s">
        <v>762</v>
      </c>
      <c r="U99" s="27">
        <v>93</v>
      </c>
      <c r="V99" s="27" t="s">
        <v>4063</v>
      </c>
      <c r="W99" s="27" t="s">
        <v>4063</v>
      </c>
      <c r="X99" s="27" t="s">
        <v>760</v>
      </c>
      <c r="Y99" s="27" t="s">
        <v>763</v>
      </c>
      <c r="Z99" s="27" t="s">
        <v>764</v>
      </c>
      <c r="AA99" s="27" t="s">
        <v>73</v>
      </c>
      <c r="AB99" s="27" t="s">
        <v>74</v>
      </c>
      <c r="AC99" s="27" t="s">
        <v>265</v>
      </c>
      <c r="AD99" s="29">
        <v>8.8000000000000007</v>
      </c>
      <c r="AE99" s="29" t="s">
        <v>5525</v>
      </c>
      <c r="AF99" s="29" t="s">
        <v>5526</v>
      </c>
      <c r="AG99" s="29" t="s">
        <v>4078</v>
      </c>
      <c r="AH99" s="29" t="str">
        <f t="shared" si="3"/>
        <v>Proterozoic</v>
      </c>
      <c r="AI99" s="29" t="str">
        <f t="shared" si="4"/>
        <v>Small</v>
      </c>
      <c r="AJ99" s="29" t="str">
        <f t="shared" si="5"/>
        <v>Medium</v>
      </c>
      <c r="AK99" s="27" t="s">
        <v>763</v>
      </c>
    </row>
    <row r="100" spans="1:37" ht="15" customHeight="1" x14ac:dyDescent="0.25">
      <c r="A100" s="20" t="s">
        <v>767</v>
      </c>
      <c r="B100" s="20" t="s">
        <v>4603</v>
      </c>
      <c r="C100" s="25" t="s">
        <v>750</v>
      </c>
      <c r="D100" s="82" t="s">
        <v>5240</v>
      </c>
      <c r="E100" s="82" t="s">
        <v>4063</v>
      </c>
      <c r="F100" s="27" t="s">
        <v>197</v>
      </c>
      <c r="G100" s="27">
        <v>-15</v>
      </c>
      <c r="H100" s="27">
        <v>-49.3</v>
      </c>
      <c r="I100" s="27" t="s">
        <v>4063</v>
      </c>
      <c r="J100" s="27" t="s">
        <v>4063</v>
      </c>
      <c r="K100" s="27" t="s">
        <v>425</v>
      </c>
      <c r="L100" s="27" t="s">
        <v>95</v>
      </c>
      <c r="M100" s="27">
        <v>790</v>
      </c>
      <c r="N100" s="27">
        <v>6</v>
      </c>
      <c r="O100" s="27" t="s">
        <v>4167</v>
      </c>
      <c r="P100" s="27" t="s">
        <v>84</v>
      </c>
      <c r="Q100" s="27" t="s">
        <v>4063</v>
      </c>
      <c r="R100" s="27" t="s">
        <v>4063</v>
      </c>
      <c r="S100" s="27" t="s">
        <v>4063</v>
      </c>
      <c r="T100" s="27" t="s">
        <v>4063</v>
      </c>
      <c r="U100" s="27" t="s">
        <v>4063</v>
      </c>
      <c r="V100" s="27" t="s">
        <v>4063</v>
      </c>
      <c r="W100" s="27" t="s">
        <v>4063</v>
      </c>
      <c r="X100" s="27" t="s">
        <v>4063</v>
      </c>
      <c r="Y100" s="27" t="s">
        <v>4063</v>
      </c>
      <c r="Z100" s="27" t="s">
        <v>4063</v>
      </c>
      <c r="AA100" s="27" t="s">
        <v>4063</v>
      </c>
      <c r="AB100" s="27" t="s">
        <v>4063</v>
      </c>
      <c r="AC100" s="27" t="s">
        <v>4063</v>
      </c>
      <c r="AD100" s="29" t="s">
        <v>4063</v>
      </c>
      <c r="AE100" s="29" t="s">
        <v>4063</v>
      </c>
      <c r="AF100" s="29" t="s">
        <v>5527</v>
      </c>
      <c r="AG100" s="29" t="s">
        <v>4078</v>
      </c>
      <c r="AH100" s="29" t="str">
        <f t="shared" si="3"/>
        <v>Proterozoic</v>
      </c>
      <c r="AI100" s="29" t="str">
        <f t="shared" si="4"/>
        <v>Not determined</v>
      </c>
      <c r="AJ100" s="29" t="str">
        <f t="shared" si="5"/>
        <v>Not determined</v>
      </c>
      <c r="AK100" s="27" t="str">
        <f>IF(Y100="Not determined","No known occurrences","CHECK THIS ONE")</f>
        <v>No known occurrences</v>
      </c>
    </row>
    <row r="101" spans="1:37" ht="15" customHeight="1" x14ac:dyDescent="0.3">
      <c r="A101" s="21" t="s">
        <v>769</v>
      </c>
      <c r="B101" s="21" t="s">
        <v>4603</v>
      </c>
      <c r="C101" s="25" t="s">
        <v>750</v>
      </c>
      <c r="D101" s="82" t="s">
        <v>5245</v>
      </c>
      <c r="E101" s="82" t="s">
        <v>5246</v>
      </c>
      <c r="F101" s="27" t="s">
        <v>79</v>
      </c>
      <c r="G101" s="27">
        <v>-8.2799999999999994</v>
      </c>
      <c r="H101" s="27">
        <v>-41.58</v>
      </c>
      <c r="I101" s="27">
        <v>31</v>
      </c>
      <c r="J101" s="27">
        <v>3.5</v>
      </c>
      <c r="K101" s="27" t="s">
        <v>397</v>
      </c>
      <c r="L101" s="27" t="s">
        <v>388</v>
      </c>
      <c r="M101" s="27">
        <v>903</v>
      </c>
      <c r="N101" s="27">
        <v>20</v>
      </c>
      <c r="O101" s="27" t="s">
        <v>4168</v>
      </c>
      <c r="P101" s="27" t="s">
        <v>478</v>
      </c>
      <c r="Q101" s="27" t="s">
        <v>4169</v>
      </c>
      <c r="R101" s="27" t="s">
        <v>45</v>
      </c>
      <c r="S101" s="27" t="s">
        <v>4063</v>
      </c>
      <c r="T101" s="27" t="s">
        <v>773</v>
      </c>
      <c r="U101" s="27" t="s">
        <v>4063</v>
      </c>
      <c r="V101" s="27" t="s">
        <v>4063</v>
      </c>
      <c r="W101" s="27" t="s">
        <v>4063</v>
      </c>
      <c r="X101" s="27" t="s">
        <v>774</v>
      </c>
      <c r="Y101" s="27" t="s">
        <v>71</v>
      </c>
      <c r="Z101" s="27" t="s">
        <v>72</v>
      </c>
      <c r="AA101" s="27" t="s">
        <v>146</v>
      </c>
      <c r="AB101" s="27" t="s">
        <v>74</v>
      </c>
      <c r="AC101" s="27" t="s">
        <v>775</v>
      </c>
      <c r="AD101" s="29" t="s">
        <v>4063</v>
      </c>
      <c r="AE101" s="29" t="s">
        <v>5920</v>
      </c>
      <c r="AF101" s="29" t="s">
        <v>5528</v>
      </c>
      <c r="AG101" s="29" t="s">
        <v>4078</v>
      </c>
      <c r="AH101" s="29" t="str">
        <f t="shared" si="3"/>
        <v>Proterozoic</v>
      </c>
      <c r="AI101" s="29" t="str">
        <f t="shared" si="4"/>
        <v>Small</v>
      </c>
      <c r="AJ101" s="29" t="str">
        <f t="shared" si="5"/>
        <v>Large</v>
      </c>
      <c r="AK101" s="27" t="s">
        <v>71</v>
      </c>
    </row>
    <row r="102" spans="1:37" ht="15" customHeight="1" x14ac:dyDescent="0.25">
      <c r="A102" s="20" t="s">
        <v>778</v>
      </c>
      <c r="B102" s="20" t="s">
        <v>4603</v>
      </c>
      <c r="C102" s="25" t="s">
        <v>750</v>
      </c>
      <c r="D102" s="82" t="s">
        <v>5234</v>
      </c>
      <c r="E102" s="82" t="s">
        <v>4063</v>
      </c>
      <c r="F102" s="27" t="s">
        <v>5235</v>
      </c>
      <c r="G102" s="27">
        <v>-9.36</v>
      </c>
      <c r="H102" s="27">
        <v>-43.27</v>
      </c>
      <c r="I102" s="27">
        <v>1</v>
      </c>
      <c r="J102" s="27" t="s">
        <v>4063</v>
      </c>
      <c r="K102" s="27" t="s">
        <v>51</v>
      </c>
      <c r="L102" s="27" t="s">
        <v>40</v>
      </c>
      <c r="M102" s="27">
        <v>2010</v>
      </c>
      <c r="N102" s="27">
        <v>6</v>
      </c>
      <c r="O102" s="27" t="s">
        <v>4170</v>
      </c>
      <c r="P102" s="27" t="s">
        <v>275</v>
      </c>
      <c r="Q102" s="27" t="s">
        <v>4171</v>
      </c>
      <c r="R102" s="38" t="s">
        <v>45</v>
      </c>
      <c r="S102" s="27" t="s">
        <v>4063</v>
      </c>
      <c r="T102" s="27" t="s">
        <v>4063</v>
      </c>
      <c r="U102" s="27" t="s">
        <v>4063</v>
      </c>
      <c r="V102" s="27" t="s">
        <v>88</v>
      </c>
      <c r="W102" s="27" t="s">
        <v>4063</v>
      </c>
      <c r="X102" s="27" t="s">
        <v>778</v>
      </c>
      <c r="Y102" s="27" t="s">
        <v>71</v>
      </c>
      <c r="Z102" s="27" t="s">
        <v>72</v>
      </c>
      <c r="AA102" s="27" t="s">
        <v>73</v>
      </c>
      <c r="AB102" s="27" t="s">
        <v>74</v>
      </c>
      <c r="AC102" s="27" t="s">
        <v>782</v>
      </c>
      <c r="AD102" s="29">
        <v>200</v>
      </c>
      <c r="AE102" s="16" t="s">
        <v>783</v>
      </c>
      <c r="AF102" s="29" t="s">
        <v>5354</v>
      </c>
      <c r="AG102" s="29" t="s">
        <v>4078</v>
      </c>
      <c r="AH102" s="29" t="str">
        <f t="shared" si="3"/>
        <v>Proterozoic</v>
      </c>
      <c r="AI102" s="29" t="str">
        <f t="shared" si="4"/>
        <v>Small</v>
      </c>
      <c r="AJ102" s="29" t="str">
        <f t="shared" si="5"/>
        <v>Not determined</v>
      </c>
      <c r="AK102" s="27" t="s">
        <v>71</v>
      </c>
    </row>
    <row r="103" spans="1:37" ht="15" customHeight="1" x14ac:dyDescent="0.25">
      <c r="A103" s="20" t="s">
        <v>784</v>
      </c>
      <c r="B103" s="20" t="s">
        <v>4603</v>
      </c>
      <c r="C103" s="25" t="s">
        <v>750</v>
      </c>
      <c r="D103" s="82" t="s">
        <v>5234</v>
      </c>
      <c r="E103" s="82" t="s">
        <v>4063</v>
      </c>
      <c r="F103" s="27" t="s">
        <v>5235</v>
      </c>
      <c r="G103" s="27">
        <v>-9.3000000000000007</v>
      </c>
      <c r="H103" s="27">
        <v>-43.05</v>
      </c>
      <c r="I103" s="27">
        <v>22</v>
      </c>
      <c r="J103" s="27" t="s">
        <v>4063</v>
      </c>
      <c r="K103" s="27" t="s">
        <v>51</v>
      </c>
      <c r="L103" s="27" t="s">
        <v>40</v>
      </c>
      <c r="M103" s="27">
        <v>2010</v>
      </c>
      <c r="N103" s="27">
        <v>6</v>
      </c>
      <c r="O103" s="27" t="s">
        <v>4172</v>
      </c>
      <c r="P103" s="27" t="s">
        <v>275</v>
      </c>
      <c r="Q103" s="27" t="s">
        <v>4063</v>
      </c>
      <c r="R103" s="27" t="s">
        <v>4063</v>
      </c>
      <c r="S103" s="27" t="s">
        <v>4063</v>
      </c>
      <c r="T103" s="27" t="s">
        <v>4063</v>
      </c>
      <c r="U103" s="27" t="s">
        <v>4063</v>
      </c>
      <c r="V103" s="27" t="s">
        <v>4063</v>
      </c>
      <c r="W103" s="27" t="s">
        <v>4063</v>
      </c>
      <c r="X103" s="27" t="s">
        <v>786</v>
      </c>
      <c r="Y103" s="27" t="s">
        <v>236</v>
      </c>
      <c r="Z103" s="27" t="s">
        <v>787</v>
      </c>
      <c r="AA103" s="27" t="s">
        <v>146</v>
      </c>
      <c r="AB103" s="27" t="s">
        <v>74</v>
      </c>
      <c r="AC103" s="27" t="s">
        <v>147</v>
      </c>
      <c r="AD103" s="29">
        <v>100</v>
      </c>
      <c r="AE103" s="29" t="s">
        <v>5529</v>
      </c>
      <c r="AF103" s="29" t="s">
        <v>5354</v>
      </c>
      <c r="AG103" s="29" t="s">
        <v>4078</v>
      </c>
      <c r="AH103" s="29" t="str">
        <f t="shared" si="3"/>
        <v>Proterozoic</v>
      </c>
      <c r="AI103" s="29" t="str">
        <f t="shared" si="4"/>
        <v>Small</v>
      </c>
      <c r="AJ103" s="29" t="str">
        <f t="shared" si="5"/>
        <v>Not determined</v>
      </c>
      <c r="AK103" s="27" t="s">
        <v>236</v>
      </c>
    </row>
    <row r="104" spans="1:37" ht="15" customHeight="1" x14ac:dyDescent="0.25">
      <c r="A104" s="21" t="s">
        <v>789</v>
      </c>
      <c r="B104" s="21" t="s">
        <v>4603</v>
      </c>
      <c r="C104" s="43" t="s">
        <v>750</v>
      </c>
      <c r="D104" s="82" t="s">
        <v>5237</v>
      </c>
      <c r="E104" s="82" t="s">
        <v>4645</v>
      </c>
      <c r="F104" s="27" t="s">
        <v>79</v>
      </c>
      <c r="G104" s="27">
        <v>-10.3</v>
      </c>
      <c r="H104" s="27">
        <v>-40.6</v>
      </c>
      <c r="I104" s="27">
        <v>40</v>
      </c>
      <c r="J104" s="27">
        <v>1.4</v>
      </c>
      <c r="K104" s="27" t="s">
        <v>4063</v>
      </c>
      <c r="L104" s="27" t="s">
        <v>40</v>
      </c>
      <c r="M104" s="27">
        <v>2750</v>
      </c>
      <c r="N104" s="27" t="s">
        <v>4063</v>
      </c>
      <c r="O104" s="27" t="s">
        <v>4173</v>
      </c>
      <c r="P104" s="27" t="s">
        <v>84</v>
      </c>
      <c r="Q104" s="27" t="s">
        <v>4063</v>
      </c>
      <c r="R104" s="27" t="s">
        <v>320</v>
      </c>
      <c r="S104" s="27" t="s">
        <v>4063</v>
      </c>
      <c r="T104" s="27" t="s">
        <v>4063</v>
      </c>
      <c r="U104" s="27" t="s">
        <v>4063</v>
      </c>
      <c r="V104" s="27" t="s">
        <v>4063</v>
      </c>
      <c r="W104" s="27" t="s">
        <v>4063</v>
      </c>
      <c r="X104" s="27" t="s">
        <v>792</v>
      </c>
      <c r="Y104" s="27" t="s">
        <v>144</v>
      </c>
      <c r="Z104" s="27" t="s">
        <v>72</v>
      </c>
      <c r="AA104" s="27" t="s">
        <v>73</v>
      </c>
      <c r="AB104" s="27" t="s">
        <v>74</v>
      </c>
      <c r="AC104" s="29" t="s">
        <v>265</v>
      </c>
      <c r="AD104" s="29" t="s">
        <v>4063</v>
      </c>
      <c r="AE104" s="29" t="s">
        <v>793</v>
      </c>
      <c r="AF104" s="29" t="s">
        <v>5530</v>
      </c>
      <c r="AG104" s="29" t="s">
        <v>4078</v>
      </c>
      <c r="AH104" s="29" t="str">
        <f t="shared" si="3"/>
        <v>Archaean</v>
      </c>
      <c r="AI104" s="29" t="str">
        <f t="shared" si="4"/>
        <v>Small</v>
      </c>
      <c r="AJ104" s="29" t="str">
        <f t="shared" si="5"/>
        <v>Medium</v>
      </c>
      <c r="AK104" s="27" t="s">
        <v>5985</v>
      </c>
    </row>
    <row r="105" spans="1:37" ht="15" customHeight="1" x14ac:dyDescent="0.25">
      <c r="A105" s="20" t="s">
        <v>796</v>
      </c>
      <c r="B105" s="20" t="s">
        <v>4603</v>
      </c>
      <c r="C105" s="25" t="s">
        <v>750</v>
      </c>
      <c r="D105" s="82" t="s">
        <v>5240</v>
      </c>
      <c r="E105" s="82" t="s">
        <v>4063</v>
      </c>
      <c r="F105" s="27" t="s">
        <v>197</v>
      </c>
      <c r="G105" s="27">
        <v>-13.3</v>
      </c>
      <c r="H105" s="27">
        <v>-48.1</v>
      </c>
      <c r="I105" s="27">
        <v>40</v>
      </c>
      <c r="J105" s="27">
        <v>2.5</v>
      </c>
      <c r="K105" s="27" t="s">
        <v>80</v>
      </c>
      <c r="L105" s="27" t="s">
        <v>95</v>
      </c>
      <c r="M105" s="27">
        <v>780</v>
      </c>
      <c r="N105" s="27">
        <v>6</v>
      </c>
      <c r="O105" s="27" t="s">
        <v>4167</v>
      </c>
      <c r="P105" s="27" t="s">
        <v>84</v>
      </c>
      <c r="Q105" s="27" t="s">
        <v>4063</v>
      </c>
      <c r="R105" s="27" t="s">
        <v>4063</v>
      </c>
      <c r="S105" s="27" t="s">
        <v>4063</v>
      </c>
      <c r="T105" s="27" t="s">
        <v>4063</v>
      </c>
      <c r="U105" s="27" t="s">
        <v>4063</v>
      </c>
      <c r="V105" s="27" t="s">
        <v>4063</v>
      </c>
      <c r="W105" s="27" t="s">
        <v>4063</v>
      </c>
      <c r="X105" s="27" t="s">
        <v>4063</v>
      </c>
      <c r="Y105" s="27" t="s">
        <v>4063</v>
      </c>
      <c r="Z105" s="27" t="s">
        <v>4063</v>
      </c>
      <c r="AA105" s="27" t="s">
        <v>4063</v>
      </c>
      <c r="AB105" s="27" t="s">
        <v>4063</v>
      </c>
      <c r="AC105" s="27" t="s">
        <v>4063</v>
      </c>
      <c r="AD105" s="29" t="s">
        <v>4063</v>
      </c>
      <c r="AE105" s="29" t="s">
        <v>4063</v>
      </c>
      <c r="AF105" s="29" t="s">
        <v>5527</v>
      </c>
      <c r="AG105" s="29" t="s">
        <v>4078</v>
      </c>
      <c r="AH105" s="29" t="str">
        <f t="shared" si="3"/>
        <v>Proterozoic</v>
      </c>
      <c r="AI105" s="29" t="str">
        <f t="shared" si="4"/>
        <v>Small</v>
      </c>
      <c r="AJ105" s="29" t="str">
        <f t="shared" si="5"/>
        <v>Large</v>
      </c>
      <c r="AK105" s="27" t="str">
        <f>IF(Y105="Not determined","No known occurrences","CHECK THIS ONE")</f>
        <v>No known occurrences</v>
      </c>
    </row>
    <row r="106" spans="1:37" ht="15" customHeight="1" x14ac:dyDescent="0.25">
      <c r="A106" s="20" t="s">
        <v>798</v>
      </c>
      <c r="B106" s="20" t="s">
        <v>4603</v>
      </c>
      <c r="C106" s="25" t="s">
        <v>750</v>
      </c>
      <c r="D106" s="82" t="s">
        <v>5247</v>
      </c>
      <c r="E106" s="82" t="s">
        <v>4645</v>
      </c>
      <c r="F106" s="27" t="s">
        <v>79</v>
      </c>
      <c r="G106" s="27">
        <v>-9.4</v>
      </c>
      <c r="H106" s="27">
        <v>-37.450000000000003</v>
      </c>
      <c r="I106" s="27">
        <v>55</v>
      </c>
      <c r="J106" s="27" t="s">
        <v>4063</v>
      </c>
      <c r="K106" s="27" t="s">
        <v>127</v>
      </c>
      <c r="L106" s="27" t="s">
        <v>95</v>
      </c>
      <c r="M106" s="27">
        <v>703.5</v>
      </c>
      <c r="N106" s="27">
        <v>1.6</v>
      </c>
      <c r="O106" s="27" t="s">
        <v>4174</v>
      </c>
      <c r="P106" s="27" t="s">
        <v>63</v>
      </c>
      <c r="Q106" s="27" t="s">
        <v>4175</v>
      </c>
      <c r="R106" s="27" t="s">
        <v>45</v>
      </c>
      <c r="S106" s="27" t="s">
        <v>4063</v>
      </c>
      <c r="T106" s="27" t="s">
        <v>450</v>
      </c>
      <c r="U106" s="27" t="s">
        <v>802</v>
      </c>
      <c r="V106" s="27" t="s">
        <v>803</v>
      </c>
      <c r="W106" s="26" t="s">
        <v>804</v>
      </c>
      <c r="X106" s="27" t="s">
        <v>805</v>
      </c>
      <c r="Y106" s="27" t="s">
        <v>236</v>
      </c>
      <c r="Z106" s="27" t="s">
        <v>72</v>
      </c>
      <c r="AA106" s="27" t="s">
        <v>146</v>
      </c>
      <c r="AB106" s="27" t="s">
        <v>74</v>
      </c>
      <c r="AC106" s="27" t="s">
        <v>806</v>
      </c>
      <c r="AD106" s="29" t="s">
        <v>4063</v>
      </c>
      <c r="AE106" s="29" t="s">
        <v>5531</v>
      </c>
      <c r="AF106" s="29" t="s">
        <v>5532</v>
      </c>
      <c r="AG106" s="29" t="s">
        <v>4078</v>
      </c>
      <c r="AH106" s="29" t="str">
        <f t="shared" si="3"/>
        <v>Proterozoic</v>
      </c>
      <c r="AI106" s="29" t="str">
        <f t="shared" si="4"/>
        <v>Small</v>
      </c>
      <c r="AJ106" s="29" t="str">
        <f t="shared" si="5"/>
        <v>Not determined</v>
      </c>
      <c r="AK106" s="27" t="s">
        <v>236</v>
      </c>
    </row>
    <row r="107" spans="1:37" ht="15" customHeight="1" x14ac:dyDescent="0.3">
      <c r="A107" s="23" t="s">
        <v>809</v>
      </c>
      <c r="B107" s="23" t="s">
        <v>4603</v>
      </c>
      <c r="C107" s="23" t="s">
        <v>750</v>
      </c>
      <c r="D107" s="46" t="s">
        <v>5227</v>
      </c>
      <c r="E107" s="46" t="s">
        <v>4063</v>
      </c>
      <c r="F107" s="19" t="s">
        <v>4747</v>
      </c>
      <c r="G107" s="19">
        <v>-10.43</v>
      </c>
      <c r="H107" s="27">
        <v>-48.2</v>
      </c>
      <c r="I107" s="18">
        <v>116</v>
      </c>
      <c r="J107" s="18" t="s">
        <v>4063</v>
      </c>
      <c r="K107" s="19" t="s">
        <v>51</v>
      </c>
      <c r="L107" s="19" t="s">
        <v>40</v>
      </c>
      <c r="M107" s="19">
        <v>526</v>
      </c>
      <c r="N107" s="18">
        <v>5</v>
      </c>
      <c r="O107" s="18" t="s">
        <v>4176</v>
      </c>
      <c r="P107" s="27" t="s">
        <v>84</v>
      </c>
      <c r="Q107" s="27" t="s">
        <v>4177</v>
      </c>
      <c r="R107" s="27" t="s">
        <v>45</v>
      </c>
      <c r="S107" s="27" t="s">
        <v>4063</v>
      </c>
      <c r="T107" s="27" t="s">
        <v>4063</v>
      </c>
      <c r="U107" s="27" t="s">
        <v>4063</v>
      </c>
      <c r="V107" s="27" t="s">
        <v>4063</v>
      </c>
      <c r="W107" s="18" t="s">
        <v>4063</v>
      </c>
      <c r="X107" s="18" t="s">
        <v>4063</v>
      </c>
      <c r="Y107" s="18" t="s">
        <v>4063</v>
      </c>
      <c r="Z107" s="18" t="s">
        <v>4063</v>
      </c>
      <c r="AA107" s="18" t="s">
        <v>4063</v>
      </c>
      <c r="AB107" s="18" t="s">
        <v>4063</v>
      </c>
      <c r="AC107" s="18" t="s">
        <v>4063</v>
      </c>
      <c r="AD107" s="27" t="s">
        <v>4063</v>
      </c>
      <c r="AE107" s="16" t="s">
        <v>4063</v>
      </c>
      <c r="AF107" s="29" t="s">
        <v>5533</v>
      </c>
      <c r="AG107" s="29" t="s">
        <v>4078</v>
      </c>
      <c r="AH107" s="29" t="str">
        <f t="shared" si="3"/>
        <v>Phanerozoic</v>
      </c>
      <c r="AI107" s="29" t="str">
        <f t="shared" si="4"/>
        <v>Small</v>
      </c>
      <c r="AJ107" s="29" t="str">
        <f t="shared" si="5"/>
        <v>Not determined</v>
      </c>
      <c r="AK107" s="27" t="str">
        <f>IF(Y107="Not determined","No known occurrences","CHECK THIS ONE")</f>
        <v>No known occurrences</v>
      </c>
    </row>
    <row r="108" spans="1:37" ht="15" customHeight="1" x14ac:dyDescent="0.25">
      <c r="A108" s="20" t="s">
        <v>815</v>
      </c>
      <c r="B108" s="20" t="s">
        <v>4603</v>
      </c>
      <c r="C108" s="25" t="s">
        <v>750</v>
      </c>
      <c r="D108" s="82" t="s">
        <v>5226</v>
      </c>
      <c r="E108" s="82" t="s">
        <v>4063</v>
      </c>
      <c r="F108" s="27" t="s">
        <v>4747</v>
      </c>
      <c r="G108" s="27">
        <v>-14.2</v>
      </c>
      <c r="H108" s="27">
        <v>-39.799999999999997</v>
      </c>
      <c r="I108" s="27">
        <v>7</v>
      </c>
      <c r="J108" s="27">
        <v>3</v>
      </c>
      <c r="K108" s="27" t="s">
        <v>817</v>
      </c>
      <c r="L108" s="27" t="s">
        <v>388</v>
      </c>
      <c r="M108" s="27">
        <v>2065</v>
      </c>
      <c r="N108" s="27" t="s">
        <v>4063</v>
      </c>
      <c r="O108" s="27" t="s">
        <v>4179</v>
      </c>
      <c r="P108" s="27" t="s">
        <v>820</v>
      </c>
      <c r="Q108" s="27" t="s">
        <v>4063</v>
      </c>
      <c r="R108" s="27" t="s">
        <v>45</v>
      </c>
      <c r="S108" s="27" t="s">
        <v>4063</v>
      </c>
      <c r="T108" s="27" t="s">
        <v>350</v>
      </c>
      <c r="U108" s="27" t="s">
        <v>4063</v>
      </c>
      <c r="V108" s="27" t="s">
        <v>4063</v>
      </c>
      <c r="W108" s="26" t="s">
        <v>4063</v>
      </c>
      <c r="X108" s="27" t="s">
        <v>821</v>
      </c>
      <c r="Y108" s="27" t="s">
        <v>71</v>
      </c>
      <c r="Z108" s="27" t="s">
        <v>72</v>
      </c>
      <c r="AA108" s="27" t="s">
        <v>73</v>
      </c>
      <c r="AB108" s="27" t="s">
        <v>74</v>
      </c>
      <c r="AC108" s="27" t="s">
        <v>822</v>
      </c>
      <c r="AD108" s="29">
        <v>0.72599999999999998</v>
      </c>
      <c r="AE108" s="29" t="s">
        <v>823</v>
      </c>
      <c r="AF108" s="29" t="s">
        <v>5534</v>
      </c>
      <c r="AG108" s="29" t="s">
        <v>4078</v>
      </c>
      <c r="AH108" s="29" t="str">
        <f t="shared" si="3"/>
        <v>Proterozoic</v>
      </c>
      <c r="AI108" s="29" t="str">
        <f t="shared" si="4"/>
        <v>Small</v>
      </c>
      <c r="AJ108" s="29" t="str">
        <f t="shared" si="5"/>
        <v>Large</v>
      </c>
      <c r="AK108" s="27" t="s">
        <v>71</v>
      </c>
    </row>
    <row r="109" spans="1:37" ht="15" customHeight="1" x14ac:dyDescent="0.25">
      <c r="A109" s="21" t="s">
        <v>824</v>
      </c>
      <c r="B109" s="21" t="s">
        <v>4603</v>
      </c>
      <c r="C109" s="20" t="s">
        <v>750</v>
      </c>
      <c r="D109" s="82" t="s">
        <v>5226</v>
      </c>
      <c r="E109" s="82" t="s">
        <v>4063</v>
      </c>
      <c r="F109" s="27" t="s">
        <v>4747</v>
      </c>
      <c r="G109" s="27">
        <v>-14.4</v>
      </c>
      <c r="H109" s="27">
        <v>-39.9</v>
      </c>
      <c r="I109" s="27">
        <v>6</v>
      </c>
      <c r="J109" s="27" t="s">
        <v>4063</v>
      </c>
      <c r="K109" s="27" t="s">
        <v>817</v>
      </c>
      <c r="L109" s="27" t="s">
        <v>388</v>
      </c>
      <c r="M109" s="27">
        <v>2065</v>
      </c>
      <c r="N109" s="27" t="s">
        <v>4063</v>
      </c>
      <c r="O109" s="27" t="s">
        <v>4063</v>
      </c>
      <c r="P109" s="27" t="s">
        <v>820</v>
      </c>
      <c r="Q109" s="27" t="s">
        <v>4063</v>
      </c>
      <c r="R109" s="27" t="s">
        <v>4063</v>
      </c>
      <c r="S109" s="27" t="s">
        <v>4063</v>
      </c>
      <c r="T109" s="27" t="s">
        <v>4063</v>
      </c>
      <c r="U109" s="27" t="s">
        <v>4063</v>
      </c>
      <c r="V109" s="27" t="s">
        <v>4063</v>
      </c>
      <c r="W109" s="29" t="s">
        <v>4063</v>
      </c>
      <c r="X109" s="27" t="s">
        <v>4063</v>
      </c>
      <c r="Y109" s="27" t="s">
        <v>4063</v>
      </c>
      <c r="Z109" s="27" t="s">
        <v>4063</v>
      </c>
      <c r="AA109" s="27" t="s">
        <v>4063</v>
      </c>
      <c r="AB109" s="27" t="s">
        <v>4063</v>
      </c>
      <c r="AC109" s="29" t="s">
        <v>4063</v>
      </c>
      <c r="AD109" s="29" t="s">
        <v>4063</v>
      </c>
      <c r="AE109" s="29" t="s">
        <v>4063</v>
      </c>
      <c r="AF109" s="29" t="s">
        <v>5535</v>
      </c>
      <c r="AG109" s="29" t="s">
        <v>4078</v>
      </c>
      <c r="AH109" s="29" t="str">
        <f t="shared" si="3"/>
        <v>Proterozoic</v>
      </c>
      <c r="AI109" s="29" t="str">
        <f t="shared" si="4"/>
        <v>Small</v>
      </c>
      <c r="AJ109" s="29" t="str">
        <f t="shared" si="5"/>
        <v>Not determined</v>
      </c>
      <c r="AK109" s="27" t="str">
        <f>IF(Y109="Not determined","No known occurrences","CHECK THIS ONE")</f>
        <v>No known occurrences</v>
      </c>
    </row>
    <row r="110" spans="1:37" ht="15" customHeight="1" x14ac:dyDescent="0.25">
      <c r="A110" s="21" t="s">
        <v>826</v>
      </c>
      <c r="B110" s="21" t="s">
        <v>4603</v>
      </c>
      <c r="C110" s="20" t="s">
        <v>750</v>
      </c>
      <c r="D110" s="82" t="s">
        <v>5248</v>
      </c>
      <c r="E110" s="82" t="s">
        <v>5249</v>
      </c>
      <c r="F110" s="27" t="s">
        <v>79</v>
      </c>
      <c r="G110" s="27">
        <v>-19.5</v>
      </c>
      <c r="H110" s="27">
        <v>-41.45</v>
      </c>
      <c r="I110" s="27">
        <v>0.55000000000000004</v>
      </c>
      <c r="J110" s="27">
        <v>0.13</v>
      </c>
      <c r="K110" s="27" t="s">
        <v>98</v>
      </c>
      <c r="L110" s="27" t="s">
        <v>388</v>
      </c>
      <c r="M110" s="27">
        <v>1104</v>
      </c>
      <c r="N110" s="27">
        <v>78</v>
      </c>
      <c r="O110" s="27" t="s">
        <v>4180</v>
      </c>
      <c r="P110" s="27" t="s">
        <v>830</v>
      </c>
      <c r="Q110" s="27" t="s">
        <v>4063</v>
      </c>
      <c r="R110" s="27" t="s">
        <v>345</v>
      </c>
      <c r="S110" s="27" t="s">
        <v>4063</v>
      </c>
      <c r="T110" s="27" t="s">
        <v>4063</v>
      </c>
      <c r="U110" s="27" t="s">
        <v>4063</v>
      </c>
      <c r="V110" s="27" t="s">
        <v>4063</v>
      </c>
      <c r="W110" s="27" t="s">
        <v>4063</v>
      </c>
      <c r="X110" s="27" t="s">
        <v>70</v>
      </c>
      <c r="Y110" s="27" t="s">
        <v>144</v>
      </c>
      <c r="Z110" s="27" t="s">
        <v>72</v>
      </c>
      <c r="AA110" s="27" t="s">
        <v>73</v>
      </c>
      <c r="AB110" s="27" t="s">
        <v>74</v>
      </c>
      <c r="AC110" s="27" t="s">
        <v>265</v>
      </c>
      <c r="AD110" s="29" t="s">
        <v>4063</v>
      </c>
      <c r="AE110" s="29" t="s">
        <v>5921</v>
      </c>
      <c r="AF110" s="29" t="s">
        <v>5537</v>
      </c>
      <c r="AG110" s="29" t="s">
        <v>4078</v>
      </c>
      <c r="AH110" s="29" t="str">
        <f t="shared" si="3"/>
        <v>Proterozoic</v>
      </c>
      <c r="AI110" s="29" t="str">
        <f t="shared" si="4"/>
        <v>Small</v>
      </c>
      <c r="AJ110" s="29" t="str">
        <f t="shared" si="5"/>
        <v>Small</v>
      </c>
      <c r="AK110" s="27" t="s">
        <v>144</v>
      </c>
    </row>
    <row r="111" spans="1:37" ht="15" customHeight="1" x14ac:dyDescent="0.3">
      <c r="A111" s="30" t="s">
        <v>832</v>
      </c>
      <c r="B111" s="30" t="s">
        <v>4603</v>
      </c>
      <c r="C111" s="30" t="s">
        <v>750</v>
      </c>
      <c r="D111" s="83" t="s">
        <v>5237</v>
      </c>
      <c r="E111" s="83" t="s">
        <v>4645</v>
      </c>
      <c r="F111" s="31" t="s">
        <v>79</v>
      </c>
      <c r="G111" s="31">
        <v>-10.25</v>
      </c>
      <c r="H111" s="31">
        <v>-39.6</v>
      </c>
      <c r="I111" s="31">
        <v>3.5</v>
      </c>
      <c r="J111" s="31">
        <v>0.3</v>
      </c>
      <c r="K111" s="31" t="s">
        <v>127</v>
      </c>
      <c r="L111" s="31" t="s">
        <v>603</v>
      </c>
      <c r="M111" s="31">
        <v>2038</v>
      </c>
      <c r="N111" s="31">
        <v>19</v>
      </c>
      <c r="O111" s="27" t="s">
        <v>4181</v>
      </c>
      <c r="P111" s="27" t="s">
        <v>84</v>
      </c>
      <c r="Q111" s="27" t="s">
        <v>4063</v>
      </c>
      <c r="R111" s="27" t="s">
        <v>189</v>
      </c>
      <c r="S111" s="27" t="s">
        <v>4063</v>
      </c>
      <c r="T111" s="27" t="s">
        <v>835</v>
      </c>
      <c r="U111" s="27" t="s">
        <v>836</v>
      </c>
      <c r="V111" s="27">
        <v>84</v>
      </c>
      <c r="W111" s="27" t="s">
        <v>4063</v>
      </c>
      <c r="X111" s="27" t="s">
        <v>837</v>
      </c>
      <c r="Y111" s="27" t="s">
        <v>763</v>
      </c>
      <c r="Z111" s="27" t="s">
        <v>838</v>
      </c>
      <c r="AA111" s="27" t="s">
        <v>73</v>
      </c>
      <c r="AB111" s="27" t="s">
        <v>74</v>
      </c>
      <c r="AC111" s="27" t="s">
        <v>265</v>
      </c>
      <c r="AD111" s="27">
        <v>4.5</v>
      </c>
      <c r="AE111" s="29" t="s">
        <v>5538</v>
      </c>
      <c r="AF111" s="29" t="s">
        <v>5539</v>
      </c>
      <c r="AG111" s="29" t="s">
        <v>4078</v>
      </c>
      <c r="AH111" s="29" t="str">
        <f t="shared" si="3"/>
        <v>Proterozoic</v>
      </c>
      <c r="AI111" s="29" t="str">
        <f t="shared" si="4"/>
        <v>Small</v>
      </c>
      <c r="AJ111" s="29" t="str">
        <f t="shared" si="5"/>
        <v>Small</v>
      </c>
      <c r="AK111" s="27" t="s">
        <v>763</v>
      </c>
    </row>
    <row r="112" spans="1:37" ht="15" customHeight="1" x14ac:dyDescent="0.3">
      <c r="A112" s="21" t="s">
        <v>841</v>
      </c>
      <c r="B112" s="21" t="s">
        <v>4603</v>
      </c>
      <c r="C112" s="25" t="s">
        <v>750</v>
      </c>
      <c r="D112" s="82" t="s">
        <v>5236</v>
      </c>
      <c r="E112" s="82" t="s">
        <v>5014</v>
      </c>
      <c r="F112" s="27" t="s">
        <v>79</v>
      </c>
      <c r="G112" s="27">
        <v>-6.02</v>
      </c>
      <c r="H112" s="27">
        <v>-49.35</v>
      </c>
      <c r="I112" s="27">
        <v>20</v>
      </c>
      <c r="J112" s="27">
        <v>1.2</v>
      </c>
      <c r="K112" s="27" t="s">
        <v>98</v>
      </c>
      <c r="L112" s="27" t="s">
        <v>95</v>
      </c>
      <c r="M112" s="27">
        <v>2722</v>
      </c>
      <c r="N112" s="27">
        <v>53</v>
      </c>
      <c r="O112" s="27" t="s">
        <v>4182</v>
      </c>
      <c r="P112" s="27" t="s">
        <v>222</v>
      </c>
      <c r="Q112" s="27" t="s">
        <v>4183</v>
      </c>
      <c r="R112" s="27" t="s">
        <v>345</v>
      </c>
      <c r="S112" s="27" t="s">
        <v>4063</v>
      </c>
      <c r="T112" s="27" t="s">
        <v>845</v>
      </c>
      <c r="U112" s="27" t="s">
        <v>846</v>
      </c>
      <c r="V112" s="27" t="s">
        <v>4063</v>
      </c>
      <c r="W112" s="27" t="s">
        <v>847</v>
      </c>
      <c r="X112" s="27" t="s">
        <v>70</v>
      </c>
      <c r="Y112" s="27" t="s">
        <v>144</v>
      </c>
      <c r="Z112" s="27" t="s">
        <v>72</v>
      </c>
      <c r="AA112" s="27" t="s">
        <v>102</v>
      </c>
      <c r="AB112" s="27" t="s">
        <v>74</v>
      </c>
      <c r="AC112" s="27" t="s">
        <v>265</v>
      </c>
      <c r="AD112" s="29" t="s">
        <v>4063</v>
      </c>
      <c r="AE112" s="29" t="s">
        <v>5922</v>
      </c>
      <c r="AF112" s="29" t="s">
        <v>5540</v>
      </c>
      <c r="AG112" s="29" t="s">
        <v>4078</v>
      </c>
      <c r="AH112" s="29" t="str">
        <f t="shared" si="3"/>
        <v>Archaean</v>
      </c>
      <c r="AI112" s="29" t="str">
        <f t="shared" si="4"/>
        <v>Small</v>
      </c>
      <c r="AJ112" s="29" t="str">
        <f t="shared" si="5"/>
        <v>Medium</v>
      </c>
      <c r="AK112" s="27" t="s">
        <v>144</v>
      </c>
    </row>
    <row r="113" spans="1:37" ht="15" customHeight="1" x14ac:dyDescent="0.3">
      <c r="A113" s="21" t="s">
        <v>850</v>
      </c>
      <c r="B113" s="21" t="s">
        <v>4603</v>
      </c>
      <c r="C113" s="25" t="s">
        <v>750</v>
      </c>
      <c r="D113" s="82" t="s">
        <v>5236</v>
      </c>
      <c r="E113" s="82" t="s">
        <v>5014</v>
      </c>
      <c r="F113" s="27" t="s">
        <v>79</v>
      </c>
      <c r="G113" s="27">
        <v>-5.75</v>
      </c>
      <c r="H113" s="27">
        <v>-49.35</v>
      </c>
      <c r="I113" s="27">
        <v>21</v>
      </c>
      <c r="J113" s="27">
        <v>3.6</v>
      </c>
      <c r="K113" s="27" t="s">
        <v>851</v>
      </c>
      <c r="L113" s="27" t="s">
        <v>95</v>
      </c>
      <c r="M113" s="27">
        <v>2763</v>
      </c>
      <c r="N113" s="27">
        <v>6</v>
      </c>
      <c r="O113" s="27" t="s">
        <v>4184</v>
      </c>
      <c r="P113" s="27" t="s">
        <v>287</v>
      </c>
      <c r="Q113" s="27" t="s">
        <v>4063</v>
      </c>
      <c r="R113" s="27" t="s">
        <v>189</v>
      </c>
      <c r="S113" s="27">
        <v>0.115</v>
      </c>
      <c r="T113" s="27" t="s">
        <v>854</v>
      </c>
      <c r="U113" s="27" t="s">
        <v>855</v>
      </c>
      <c r="V113" s="27" t="s">
        <v>4063</v>
      </c>
      <c r="W113" s="27" t="s">
        <v>856</v>
      </c>
      <c r="X113" s="27" t="s">
        <v>857</v>
      </c>
      <c r="Y113" s="27" t="s">
        <v>144</v>
      </c>
      <c r="Z113" s="27" t="s">
        <v>72</v>
      </c>
      <c r="AA113" s="27" t="s">
        <v>73</v>
      </c>
      <c r="AB113" s="27" t="s">
        <v>74</v>
      </c>
      <c r="AC113" s="27" t="s">
        <v>265</v>
      </c>
      <c r="AD113" s="29">
        <v>142</v>
      </c>
      <c r="AE113" s="29" t="s">
        <v>858</v>
      </c>
      <c r="AF113" s="29" t="s">
        <v>5541</v>
      </c>
      <c r="AG113" s="29" t="s">
        <v>4078</v>
      </c>
      <c r="AH113" s="29" t="str">
        <f t="shared" si="3"/>
        <v>Archaean</v>
      </c>
      <c r="AI113" s="29" t="str">
        <f t="shared" si="4"/>
        <v>Small</v>
      </c>
      <c r="AJ113" s="29" t="str">
        <f t="shared" si="5"/>
        <v>Large</v>
      </c>
      <c r="AK113" s="27" t="s">
        <v>144</v>
      </c>
    </row>
    <row r="114" spans="1:37" ht="15" customHeight="1" x14ac:dyDescent="0.25">
      <c r="A114" s="23" t="s">
        <v>861</v>
      </c>
      <c r="B114" s="20" t="s">
        <v>6103</v>
      </c>
      <c r="C114" s="21" t="s">
        <v>750</v>
      </c>
      <c r="D114" s="86" t="s">
        <v>862</v>
      </c>
      <c r="E114" s="86" t="s">
        <v>4063</v>
      </c>
      <c r="F114" s="18" t="s">
        <v>38</v>
      </c>
      <c r="G114" s="19">
        <v>-13.4</v>
      </c>
      <c r="H114" s="19">
        <v>-64.150000000000006</v>
      </c>
      <c r="I114" s="19">
        <v>4</v>
      </c>
      <c r="J114" s="19">
        <v>0.14000000000000001</v>
      </c>
      <c r="K114" s="18" t="s">
        <v>51</v>
      </c>
      <c r="L114" s="18" t="s">
        <v>40</v>
      </c>
      <c r="M114" s="18">
        <v>1442</v>
      </c>
      <c r="N114" s="18" t="s">
        <v>4063</v>
      </c>
      <c r="O114" s="18" t="s">
        <v>5806</v>
      </c>
      <c r="P114" s="18" t="s">
        <v>935</v>
      </c>
      <c r="Q114" s="18" t="s">
        <v>5901</v>
      </c>
      <c r="R114" s="18" t="s">
        <v>890</v>
      </c>
      <c r="S114" s="18" t="s">
        <v>4063</v>
      </c>
      <c r="T114" s="18" t="s">
        <v>4063</v>
      </c>
      <c r="U114" s="18" t="s">
        <v>4063</v>
      </c>
      <c r="V114" s="18" t="s">
        <v>4063</v>
      </c>
      <c r="W114" s="18" t="s">
        <v>4063</v>
      </c>
      <c r="X114" s="18" t="s">
        <v>70</v>
      </c>
      <c r="Y114" s="18" t="s">
        <v>71</v>
      </c>
      <c r="Z114" s="18" t="s">
        <v>145</v>
      </c>
      <c r="AA114" s="18" t="s">
        <v>102</v>
      </c>
      <c r="AB114" s="18" t="s">
        <v>74</v>
      </c>
      <c r="AC114" s="18" t="s">
        <v>2214</v>
      </c>
      <c r="AD114" s="16" t="s">
        <v>4063</v>
      </c>
      <c r="AE114" s="16" t="s">
        <v>5219</v>
      </c>
      <c r="AF114" s="29" t="s">
        <v>863</v>
      </c>
      <c r="AG114" s="29" t="s">
        <v>4078</v>
      </c>
      <c r="AH114" s="29" t="str">
        <f t="shared" si="3"/>
        <v>Proterozoic</v>
      </c>
      <c r="AI114" s="29" t="str">
        <f t="shared" si="4"/>
        <v>Small</v>
      </c>
      <c r="AJ114" s="29" t="str">
        <f t="shared" si="5"/>
        <v>Small</v>
      </c>
      <c r="AK114" s="18" t="s">
        <v>71</v>
      </c>
    </row>
    <row r="115" spans="1:37" ht="15" customHeight="1" x14ac:dyDescent="0.3">
      <c r="A115" s="23" t="s">
        <v>5213</v>
      </c>
      <c r="B115" s="17" t="s">
        <v>4603</v>
      </c>
      <c r="C115" s="21" t="s">
        <v>750</v>
      </c>
      <c r="D115" s="86" t="s">
        <v>5210</v>
      </c>
      <c r="E115" s="86" t="s">
        <v>5209</v>
      </c>
      <c r="F115" s="18" t="s">
        <v>5228</v>
      </c>
      <c r="G115" s="19">
        <v>-16.399999999999999</v>
      </c>
      <c r="H115" s="19">
        <v>-50.7</v>
      </c>
      <c r="I115" s="19">
        <v>4.5</v>
      </c>
      <c r="J115" s="19">
        <v>0.35</v>
      </c>
      <c r="K115" s="18" t="s">
        <v>851</v>
      </c>
      <c r="L115" s="18" t="s">
        <v>613</v>
      </c>
      <c r="M115" s="18">
        <v>612</v>
      </c>
      <c r="N115" s="18">
        <v>8</v>
      </c>
      <c r="O115" s="18" t="s">
        <v>4185</v>
      </c>
      <c r="P115" s="18" t="s">
        <v>84</v>
      </c>
      <c r="Q115" s="18" t="s">
        <v>4186</v>
      </c>
      <c r="R115" s="18" t="s">
        <v>45</v>
      </c>
      <c r="S115" s="18" t="s">
        <v>4063</v>
      </c>
      <c r="T115" s="18" t="s">
        <v>368</v>
      </c>
      <c r="U115" s="18" t="s">
        <v>867</v>
      </c>
      <c r="V115" s="18" t="s">
        <v>868</v>
      </c>
      <c r="W115" s="18" t="s">
        <v>869</v>
      </c>
      <c r="X115" s="18" t="s">
        <v>70</v>
      </c>
      <c r="Y115" s="18" t="s">
        <v>71</v>
      </c>
      <c r="Z115" s="18" t="s">
        <v>145</v>
      </c>
      <c r="AA115" s="18" t="s">
        <v>73</v>
      </c>
      <c r="AB115" s="18" t="s">
        <v>74</v>
      </c>
      <c r="AC115" s="18" t="s">
        <v>870</v>
      </c>
      <c r="AD115" s="16" t="s">
        <v>4063</v>
      </c>
      <c r="AE115" s="16" t="s">
        <v>871</v>
      </c>
      <c r="AF115" s="29" t="s">
        <v>5542</v>
      </c>
      <c r="AG115" s="29" t="s">
        <v>4078</v>
      </c>
      <c r="AH115" s="29" t="str">
        <f t="shared" si="3"/>
        <v>Proterozoic</v>
      </c>
      <c r="AI115" s="29" t="str">
        <f t="shared" si="4"/>
        <v>Small</v>
      </c>
      <c r="AJ115" s="29" t="str">
        <f t="shared" si="5"/>
        <v>Small</v>
      </c>
      <c r="AK115" s="18" t="s">
        <v>71</v>
      </c>
    </row>
    <row r="116" spans="1:37" ht="15" customHeight="1" x14ac:dyDescent="0.3">
      <c r="A116" s="23" t="s">
        <v>872</v>
      </c>
      <c r="B116" s="17" t="s">
        <v>4603</v>
      </c>
      <c r="C116" s="21" t="s">
        <v>750</v>
      </c>
      <c r="D116" s="46" t="s">
        <v>5227</v>
      </c>
      <c r="E116" s="46" t="s">
        <v>4063</v>
      </c>
      <c r="F116" s="18" t="s">
        <v>4747</v>
      </c>
      <c r="G116" s="19">
        <v>-10.43</v>
      </c>
      <c r="H116" s="19">
        <v>-48.1</v>
      </c>
      <c r="I116" s="19">
        <v>52</v>
      </c>
      <c r="J116" s="19" t="s">
        <v>4063</v>
      </c>
      <c r="K116" s="18" t="s">
        <v>873</v>
      </c>
      <c r="L116" s="18" t="s">
        <v>4063</v>
      </c>
      <c r="M116" s="18" t="s">
        <v>4063</v>
      </c>
      <c r="N116" s="18" t="s">
        <v>4063</v>
      </c>
      <c r="O116" s="18" t="s">
        <v>4187</v>
      </c>
      <c r="P116" s="18" t="s">
        <v>84</v>
      </c>
      <c r="Q116" s="18" t="s">
        <v>4063</v>
      </c>
      <c r="R116" s="18" t="s">
        <v>4063</v>
      </c>
      <c r="S116" s="18" t="s">
        <v>4063</v>
      </c>
      <c r="T116" s="18" t="s">
        <v>4063</v>
      </c>
      <c r="U116" s="18" t="s">
        <v>4063</v>
      </c>
      <c r="V116" s="18" t="s">
        <v>4063</v>
      </c>
      <c r="W116" s="18" t="s">
        <v>4063</v>
      </c>
      <c r="X116" s="18" t="s">
        <v>875</v>
      </c>
      <c r="Y116" s="18" t="s">
        <v>876</v>
      </c>
      <c r="Z116" s="18" t="s">
        <v>877</v>
      </c>
      <c r="AA116" s="18" t="s">
        <v>310</v>
      </c>
      <c r="AB116" s="18" t="s">
        <v>74</v>
      </c>
      <c r="AC116" s="18" t="s">
        <v>878</v>
      </c>
      <c r="AD116" s="16">
        <v>1.2999999999999999E-2</v>
      </c>
      <c r="AE116" s="16" t="s">
        <v>879</v>
      </c>
      <c r="AF116" s="29" t="s">
        <v>5543</v>
      </c>
      <c r="AG116" s="29" t="s">
        <v>4078</v>
      </c>
      <c r="AH116" s="29" t="str">
        <f t="shared" si="3"/>
        <v>Not determined</v>
      </c>
      <c r="AI116" s="29" t="str">
        <f t="shared" si="4"/>
        <v>Small</v>
      </c>
      <c r="AJ116" s="29" t="str">
        <f t="shared" si="5"/>
        <v>Not determined</v>
      </c>
      <c r="AK116" s="18" t="s">
        <v>876</v>
      </c>
    </row>
    <row r="117" spans="1:37" ht="15" customHeight="1" x14ac:dyDescent="0.3">
      <c r="A117" s="21" t="s">
        <v>882</v>
      </c>
      <c r="B117" s="21" t="s">
        <v>4603</v>
      </c>
      <c r="C117" s="21" t="s">
        <v>750</v>
      </c>
      <c r="D117" s="82" t="s">
        <v>5227</v>
      </c>
      <c r="E117" s="82" t="s">
        <v>4063</v>
      </c>
      <c r="F117" s="27" t="s">
        <v>4747</v>
      </c>
      <c r="G117" s="27">
        <v>-11</v>
      </c>
      <c r="H117" s="27">
        <v>-48.9</v>
      </c>
      <c r="I117" s="27">
        <v>202</v>
      </c>
      <c r="J117" s="27" t="s">
        <v>4063</v>
      </c>
      <c r="K117" s="27" t="s">
        <v>51</v>
      </c>
      <c r="L117" s="27" t="s">
        <v>40</v>
      </c>
      <c r="M117" s="27">
        <v>526</v>
      </c>
      <c r="N117" s="27">
        <v>5</v>
      </c>
      <c r="O117" s="27" t="s">
        <v>4188</v>
      </c>
      <c r="P117" s="27" t="s">
        <v>84</v>
      </c>
      <c r="Q117" s="27" t="s">
        <v>4177</v>
      </c>
      <c r="R117" s="27" t="s">
        <v>45</v>
      </c>
      <c r="S117" s="27" t="s">
        <v>4063</v>
      </c>
      <c r="T117" s="27" t="s">
        <v>4063</v>
      </c>
      <c r="U117" s="27" t="s">
        <v>4063</v>
      </c>
      <c r="V117" s="27" t="s">
        <v>4063</v>
      </c>
      <c r="W117" s="27" t="s">
        <v>4063</v>
      </c>
      <c r="X117" s="27" t="s">
        <v>881</v>
      </c>
      <c r="Y117" s="27" t="s">
        <v>664</v>
      </c>
      <c r="Z117" s="27" t="s">
        <v>884</v>
      </c>
      <c r="AA117" s="27" t="s">
        <v>310</v>
      </c>
      <c r="AB117" s="27" t="s">
        <v>311</v>
      </c>
      <c r="AC117" s="27" t="s">
        <v>103</v>
      </c>
      <c r="AD117" s="29">
        <v>14.3</v>
      </c>
      <c r="AE117" s="29" t="s">
        <v>885</v>
      </c>
      <c r="AF117" s="29" t="s">
        <v>4189</v>
      </c>
      <c r="AG117" s="29" t="s">
        <v>4078</v>
      </c>
      <c r="AH117" s="29" t="str">
        <f t="shared" si="3"/>
        <v>Phanerozoic</v>
      </c>
      <c r="AI117" s="29" t="str">
        <f t="shared" si="4"/>
        <v>Small</v>
      </c>
      <c r="AJ117" s="29" t="str">
        <f t="shared" si="5"/>
        <v>Not determined</v>
      </c>
      <c r="AK117" s="27" t="s">
        <v>664</v>
      </c>
    </row>
    <row r="118" spans="1:37" ht="15" customHeight="1" x14ac:dyDescent="0.25">
      <c r="A118" s="23" t="s">
        <v>881</v>
      </c>
      <c r="B118" s="20" t="s">
        <v>6103</v>
      </c>
      <c r="C118" s="21" t="s">
        <v>750</v>
      </c>
      <c r="D118" s="86" t="s">
        <v>862</v>
      </c>
      <c r="E118" s="86" t="s">
        <v>4063</v>
      </c>
      <c r="F118" s="18" t="s">
        <v>38</v>
      </c>
      <c r="G118" s="19">
        <v>-14</v>
      </c>
      <c r="H118" s="19">
        <v>-64.3</v>
      </c>
      <c r="I118" s="19">
        <v>2</v>
      </c>
      <c r="J118" s="19">
        <v>0.25</v>
      </c>
      <c r="K118" s="18" t="s">
        <v>98</v>
      </c>
      <c r="L118" s="18" t="s">
        <v>40</v>
      </c>
      <c r="M118" s="18">
        <v>1442</v>
      </c>
      <c r="N118" s="18" t="s">
        <v>4063</v>
      </c>
      <c r="O118" s="18" t="s">
        <v>5806</v>
      </c>
      <c r="P118" s="18" t="s">
        <v>935</v>
      </c>
      <c r="Q118" s="18" t="s">
        <v>5901</v>
      </c>
      <c r="R118" s="18" t="s">
        <v>890</v>
      </c>
      <c r="S118" s="18" t="s">
        <v>4063</v>
      </c>
      <c r="T118" s="18" t="s">
        <v>5223</v>
      </c>
      <c r="U118" s="18" t="s">
        <v>4063</v>
      </c>
      <c r="V118" s="18" t="s">
        <v>4063</v>
      </c>
      <c r="W118" s="18" t="s">
        <v>4063</v>
      </c>
      <c r="X118" s="18" t="s">
        <v>70</v>
      </c>
      <c r="Y118" s="18" t="s">
        <v>71</v>
      </c>
      <c r="Z118" s="18" t="s">
        <v>145</v>
      </c>
      <c r="AA118" s="18" t="s">
        <v>102</v>
      </c>
      <c r="AB118" s="18" t="s">
        <v>74</v>
      </c>
      <c r="AC118" s="18" t="s">
        <v>2214</v>
      </c>
      <c r="AD118" s="16" t="s">
        <v>4063</v>
      </c>
      <c r="AE118" s="16" t="s">
        <v>5220</v>
      </c>
      <c r="AF118" s="29" t="s">
        <v>863</v>
      </c>
      <c r="AG118" s="29" t="s">
        <v>4078</v>
      </c>
      <c r="AH118" s="29" t="str">
        <f t="shared" si="3"/>
        <v>Proterozoic</v>
      </c>
      <c r="AI118" s="29" t="str">
        <f t="shared" si="4"/>
        <v>Small</v>
      </c>
      <c r="AJ118" s="29" t="str">
        <f t="shared" si="5"/>
        <v>Small</v>
      </c>
      <c r="AK118" s="18" t="s">
        <v>71</v>
      </c>
    </row>
    <row r="119" spans="1:37" ht="15" customHeight="1" x14ac:dyDescent="0.25">
      <c r="A119" s="21" t="s">
        <v>5848</v>
      </c>
      <c r="B119" s="20" t="s">
        <v>6103</v>
      </c>
      <c r="C119" s="21" t="s">
        <v>750</v>
      </c>
      <c r="D119" s="82" t="s">
        <v>862</v>
      </c>
      <c r="E119" s="82" t="s">
        <v>4063</v>
      </c>
      <c r="F119" s="27" t="s">
        <v>38</v>
      </c>
      <c r="G119" s="27">
        <v>-13.45</v>
      </c>
      <c r="H119" s="27">
        <v>-64.12</v>
      </c>
      <c r="I119" s="27">
        <v>6</v>
      </c>
      <c r="J119" s="27">
        <v>0.4</v>
      </c>
      <c r="K119" s="27" t="s">
        <v>51</v>
      </c>
      <c r="L119" s="27" t="s">
        <v>40</v>
      </c>
      <c r="M119" s="18">
        <v>1442</v>
      </c>
      <c r="N119" s="27" t="s">
        <v>4063</v>
      </c>
      <c r="O119" s="27" t="s">
        <v>5806</v>
      </c>
      <c r="P119" s="27" t="s">
        <v>935</v>
      </c>
      <c r="Q119" s="27" t="s">
        <v>5901</v>
      </c>
      <c r="R119" s="27" t="s">
        <v>890</v>
      </c>
      <c r="S119" s="27" t="s">
        <v>4063</v>
      </c>
      <c r="T119" s="27" t="s">
        <v>4063</v>
      </c>
      <c r="U119" s="27" t="s">
        <v>4063</v>
      </c>
      <c r="V119" s="27" t="s">
        <v>4063</v>
      </c>
      <c r="W119" s="27" t="s">
        <v>4063</v>
      </c>
      <c r="X119" s="27" t="s">
        <v>70</v>
      </c>
      <c r="Y119" s="27" t="s">
        <v>71</v>
      </c>
      <c r="Z119" s="18" t="s">
        <v>145</v>
      </c>
      <c r="AA119" s="27" t="s">
        <v>73</v>
      </c>
      <c r="AB119" s="27" t="s">
        <v>74</v>
      </c>
      <c r="AC119" s="27" t="s">
        <v>103</v>
      </c>
      <c r="AD119" s="29" t="s">
        <v>4063</v>
      </c>
      <c r="AE119" s="29" t="s">
        <v>5216</v>
      </c>
      <c r="AF119" s="29" t="s">
        <v>863</v>
      </c>
      <c r="AG119" s="29" t="s">
        <v>4078</v>
      </c>
      <c r="AH119" s="29" t="str">
        <f t="shared" si="3"/>
        <v>Proterozoic</v>
      </c>
      <c r="AI119" s="29" t="str">
        <f t="shared" si="4"/>
        <v>Small</v>
      </c>
      <c r="AJ119" s="29" t="str">
        <f t="shared" si="5"/>
        <v>Small</v>
      </c>
      <c r="AK119" s="27" t="s">
        <v>71</v>
      </c>
    </row>
    <row r="120" spans="1:37" ht="15" customHeight="1" x14ac:dyDescent="0.3">
      <c r="A120" s="21" t="s">
        <v>888</v>
      </c>
      <c r="B120" s="21" t="s">
        <v>4603</v>
      </c>
      <c r="C120" s="21" t="s">
        <v>750</v>
      </c>
      <c r="D120" s="82" t="s">
        <v>5240</v>
      </c>
      <c r="E120" s="82" t="s">
        <v>4063</v>
      </c>
      <c r="F120" s="27" t="s">
        <v>5244</v>
      </c>
      <c r="G120" s="27">
        <v>-14.22</v>
      </c>
      <c r="H120" s="27">
        <v>-48.24</v>
      </c>
      <c r="I120" s="27">
        <v>800</v>
      </c>
      <c r="J120" s="27">
        <v>5</v>
      </c>
      <c r="K120" s="27" t="s">
        <v>51</v>
      </c>
      <c r="L120" s="27" t="s">
        <v>95</v>
      </c>
      <c r="M120" s="27">
        <v>781</v>
      </c>
      <c r="N120" s="27">
        <v>4</v>
      </c>
      <c r="O120" s="27" t="s">
        <v>4190</v>
      </c>
      <c r="P120" s="27" t="s">
        <v>84</v>
      </c>
      <c r="Q120" s="27" t="s">
        <v>4086</v>
      </c>
      <c r="R120" s="27" t="s">
        <v>890</v>
      </c>
      <c r="S120" s="27" t="s">
        <v>4063</v>
      </c>
      <c r="T120" s="27" t="s">
        <v>891</v>
      </c>
      <c r="U120" s="27" t="s">
        <v>4063</v>
      </c>
      <c r="V120" s="27" t="s">
        <v>4063</v>
      </c>
      <c r="W120" s="27" t="s">
        <v>4063</v>
      </c>
      <c r="X120" s="27" t="s">
        <v>892</v>
      </c>
      <c r="Y120" s="27" t="s">
        <v>144</v>
      </c>
      <c r="Z120" s="18" t="s">
        <v>72</v>
      </c>
      <c r="AA120" s="27" t="s">
        <v>73</v>
      </c>
      <c r="AB120" s="27" t="s">
        <v>74</v>
      </c>
      <c r="AC120" s="27" t="s">
        <v>893</v>
      </c>
      <c r="AD120" s="29" t="s">
        <v>4063</v>
      </c>
      <c r="AE120" s="29" t="s">
        <v>5923</v>
      </c>
      <c r="AF120" s="29" t="s">
        <v>5544</v>
      </c>
      <c r="AG120" s="29" t="s">
        <v>4078</v>
      </c>
      <c r="AH120" s="29" t="str">
        <f t="shared" si="3"/>
        <v>Proterozoic</v>
      </c>
      <c r="AI120" s="29" t="str">
        <f t="shared" si="4"/>
        <v>Medium</v>
      </c>
      <c r="AJ120" s="29" t="str">
        <f t="shared" si="5"/>
        <v>Large</v>
      </c>
      <c r="AK120" s="27" t="s">
        <v>144</v>
      </c>
    </row>
    <row r="121" spans="1:37" ht="15" customHeight="1" x14ac:dyDescent="0.3">
      <c r="A121" s="23" t="s">
        <v>894</v>
      </c>
      <c r="B121" s="17" t="s">
        <v>4603</v>
      </c>
      <c r="C121" s="21" t="s">
        <v>750</v>
      </c>
      <c r="D121" s="86" t="s">
        <v>5234</v>
      </c>
      <c r="E121" s="86" t="s">
        <v>4063</v>
      </c>
      <c r="F121" s="18" t="s">
        <v>5235</v>
      </c>
      <c r="G121" s="19">
        <v>-9.27</v>
      </c>
      <c r="H121" s="19">
        <v>-43.25</v>
      </c>
      <c r="I121" s="19">
        <v>30</v>
      </c>
      <c r="J121" s="19" t="s">
        <v>4063</v>
      </c>
      <c r="K121" s="18" t="s">
        <v>51</v>
      </c>
      <c r="L121" s="18" t="s">
        <v>40</v>
      </c>
      <c r="M121" s="18">
        <v>2010</v>
      </c>
      <c r="N121" s="18">
        <v>6</v>
      </c>
      <c r="O121" s="18" t="s">
        <v>4191</v>
      </c>
      <c r="P121" s="18" t="s">
        <v>275</v>
      </c>
      <c r="Q121" s="18" t="s">
        <v>4063</v>
      </c>
      <c r="R121" s="18" t="s">
        <v>4063</v>
      </c>
      <c r="S121" s="18" t="s">
        <v>4063</v>
      </c>
      <c r="T121" s="18" t="s">
        <v>4063</v>
      </c>
      <c r="U121" s="18" t="s">
        <v>4063</v>
      </c>
      <c r="V121" s="18" t="s">
        <v>4063</v>
      </c>
      <c r="W121" s="18" t="s">
        <v>4063</v>
      </c>
      <c r="X121" s="18" t="s">
        <v>896</v>
      </c>
      <c r="Y121" s="18" t="s">
        <v>236</v>
      </c>
      <c r="Z121" s="18" t="s">
        <v>787</v>
      </c>
      <c r="AA121" s="18" t="s">
        <v>146</v>
      </c>
      <c r="AB121" s="18" t="s">
        <v>74</v>
      </c>
      <c r="AC121" s="18" t="s">
        <v>147</v>
      </c>
      <c r="AD121" s="16" t="s">
        <v>4063</v>
      </c>
      <c r="AE121" s="16" t="s">
        <v>4063</v>
      </c>
      <c r="AF121" s="29" t="s">
        <v>5357</v>
      </c>
      <c r="AG121" s="29" t="s">
        <v>4078</v>
      </c>
      <c r="AH121" s="29" t="str">
        <f t="shared" si="3"/>
        <v>Proterozoic</v>
      </c>
      <c r="AI121" s="29" t="str">
        <f t="shared" si="4"/>
        <v>Small</v>
      </c>
      <c r="AJ121" s="29" t="str">
        <f t="shared" si="5"/>
        <v>Not determined</v>
      </c>
      <c r="AK121" s="18" t="s">
        <v>236</v>
      </c>
    </row>
    <row r="122" spans="1:37" ht="15" customHeight="1" x14ac:dyDescent="0.3">
      <c r="A122" s="23" t="s">
        <v>897</v>
      </c>
      <c r="B122" s="17" t="s">
        <v>4603</v>
      </c>
      <c r="C122" s="21" t="s">
        <v>750</v>
      </c>
      <c r="D122" s="86" t="s">
        <v>5227</v>
      </c>
      <c r="E122" s="86" t="s">
        <v>4063</v>
      </c>
      <c r="F122" s="18" t="s">
        <v>4747</v>
      </c>
      <c r="G122" s="19">
        <v>-11.5</v>
      </c>
      <c r="H122" s="19">
        <v>-48.3</v>
      </c>
      <c r="I122" s="19">
        <v>196</v>
      </c>
      <c r="J122" s="19" t="s">
        <v>4063</v>
      </c>
      <c r="K122" s="18" t="s">
        <v>51</v>
      </c>
      <c r="L122" s="18" t="s">
        <v>95</v>
      </c>
      <c r="M122" s="18">
        <v>526</v>
      </c>
      <c r="N122" s="18">
        <v>5</v>
      </c>
      <c r="O122" s="18" t="s">
        <v>4192</v>
      </c>
      <c r="P122" s="18" t="s">
        <v>84</v>
      </c>
      <c r="Q122" s="18" t="s">
        <v>4177</v>
      </c>
      <c r="R122" s="18" t="s">
        <v>45</v>
      </c>
      <c r="S122" s="18" t="s">
        <v>4063</v>
      </c>
      <c r="T122" s="18" t="s">
        <v>899</v>
      </c>
      <c r="U122" s="18" t="s">
        <v>900</v>
      </c>
      <c r="V122" s="18" t="s">
        <v>901</v>
      </c>
      <c r="W122" s="18" t="s">
        <v>804</v>
      </c>
      <c r="X122" s="18" t="s">
        <v>4063</v>
      </c>
      <c r="Y122" s="18" t="s">
        <v>4063</v>
      </c>
      <c r="Z122" s="18" t="s">
        <v>4063</v>
      </c>
      <c r="AA122" s="18" t="s">
        <v>4063</v>
      </c>
      <c r="AB122" s="18" t="s">
        <v>4063</v>
      </c>
      <c r="AC122" s="18" t="s">
        <v>4063</v>
      </c>
      <c r="AD122" s="16" t="s">
        <v>4063</v>
      </c>
      <c r="AE122" s="16" t="s">
        <v>4063</v>
      </c>
      <c r="AF122" s="29" t="s">
        <v>5533</v>
      </c>
      <c r="AG122" s="29" t="s">
        <v>4078</v>
      </c>
      <c r="AH122" s="29" t="str">
        <f t="shared" si="3"/>
        <v>Phanerozoic</v>
      </c>
      <c r="AI122" s="29" t="str">
        <f t="shared" si="4"/>
        <v>Small</v>
      </c>
      <c r="AJ122" s="29" t="str">
        <f t="shared" si="5"/>
        <v>Not determined</v>
      </c>
      <c r="AK122" s="27" t="str">
        <f>IF(Y122="Not determined","No known occurrences","CHECK THIS ONE")</f>
        <v>No known occurrences</v>
      </c>
    </row>
    <row r="123" spans="1:37" ht="15" customHeight="1" x14ac:dyDescent="0.3">
      <c r="A123" s="23" t="s">
        <v>5250</v>
      </c>
      <c r="B123" s="17" t="s">
        <v>4603</v>
      </c>
      <c r="C123" s="21" t="s">
        <v>750</v>
      </c>
      <c r="D123" s="86" t="s">
        <v>5237</v>
      </c>
      <c r="E123" s="86" t="s">
        <v>4063</v>
      </c>
      <c r="F123" s="18" t="s">
        <v>4747</v>
      </c>
      <c r="G123" s="19">
        <v>-14</v>
      </c>
      <c r="H123" s="19">
        <v>-40</v>
      </c>
      <c r="I123" s="19">
        <v>84</v>
      </c>
      <c r="J123" s="19">
        <v>1</v>
      </c>
      <c r="K123" s="18" t="s">
        <v>127</v>
      </c>
      <c r="L123" s="18" t="s">
        <v>95</v>
      </c>
      <c r="M123" s="18">
        <v>2640</v>
      </c>
      <c r="N123" s="18">
        <v>5</v>
      </c>
      <c r="O123" s="18" t="s">
        <v>4193</v>
      </c>
      <c r="P123" s="18" t="s">
        <v>84</v>
      </c>
      <c r="Q123" s="18" t="s">
        <v>4063</v>
      </c>
      <c r="R123" s="18" t="s">
        <v>45</v>
      </c>
      <c r="S123" s="18" t="s">
        <v>4063</v>
      </c>
      <c r="T123" s="18" t="s">
        <v>4063</v>
      </c>
      <c r="U123" s="18" t="s">
        <v>4063</v>
      </c>
      <c r="V123" s="18" t="s">
        <v>4063</v>
      </c>
      <c r="W123" s="18" t="s">
        <v>4063</v>
      </c>
      <c r="X123" s="18" t="s">
        <v>904</v>
      </c>
      <c r="Y123" s="18" t="s">
        <v>236</v>
      </c>
      <c r="Z123" s="18" t="s">
        <v>905</v>
      </c>
      <c r="AA123" s="18" t="s">
        <v>146</v>
      </c>
      <c r="AB123" s="18" t="s">
        <v>74</v>
      </c>
      <c r="AC123" s="18" t="s">
        <v>906</v>
      </c>
      <c r="AD123" s="16">
        <v>2</v>
      </c>
      <c r="AE123" s="16" t="s">
        <v>5924</v>
      </c>
      <c r="AF123" s="29" t="s">
        <v>5545</v>
      </c>
      <c r="AG123" s="29" t="s">
        <v>4078</v>
      </c>
      <c r="AH123" s="29" t="str">
        <f t="shared" si="3"/>
        <v>Archaean</v>
      </c>
      <c r="AI123" s="29" t="str">
        <f t="shared" si="4"/>
        <v>Small</v>
      </c>
      <c r="AJ123" s="29" t="str">
        <f t="shared" si="5"/>
        <v>Medium</v>
      </c>
      <c r="AK123" s="18" t="s">
        <v>236</v>
      </c>
    </row>
    <row r="124" spans="1:37" ht="15" customHeight="1" x14ac:dyDescent="0.3">
      <c r="A124" s="23" t="s">
        <v>910</v>
      </c>
      <c r="B124" s="17" t="s">
        <v>4603</v>
      </c>
      <c r="C124" s="21" t="s">
        <v>750</v>
      </c>
      <c r="D124" s="86" t="s">
        <v>5227</v>
      </c>
      <c r="E124" s="86" t="s">
        <v>4063</v>
      </c>
      <c r="F124" s="18" t="s">
        <v>4747</v>
      </c>
      <c r="G124" s="19">
        <v>-11.5</v>
      </c>
      <c r="H124" s="19">
        <v>-48.3</v>
      </c>
      <c r="I124" s="19">
        <v>39</v>
      </c>
      <c r="J124" s="19" t="s">
        <v>4063</v>
      </c>
      <c r="K124" s="18" t="s">
        <v>873</v>
      </c>
      <c r="L124" s="18" t="s">
        <v>4063</v>
      </c>
      <c r="M124" s="18" t="s">
        <v>4063</v>
      </c>
      <c r="N124" s="18" t="s">
        <v>4063</v>
      </c>
      <c r="O124" s="18" t="s">
        <v>911</v>
      </c>
      <c r="P124" s="18" t="s">
        <v>84</v>
      </c>
      <c r="Q124" s="18" t="s">
        <v>4063</v>
      </c>
      <c r="R124" s="18" t="s">
        <v>4063</v>
      </c>
      <c r="S124" s="18" t="s">
        <v>4063</v>
      </c>
      <c r="T124" s="18" t="s">
        <v>4063</v>
      </c>
      <c r="U124" s="18" t="s">
        <v>4063</v>
      </c>
      <c r="V124" s="18" t="s">
        <v>4063</v>
      </c>
      <c r="W124" s="18" t="s">
        <v>4063</v>
      </c>
      <c r="X124" s="18" t="s">
        <v>4063</v>
      </c>
      <c r="Y124" s="18" t="s">
        <v>4063</v>
      </c>
      <c r="Z124" s="18" t="s">
        <v>4063</v>
      </c>
      <c r="AA124" s="18" t="s">
        <v>4063</v>
      </c>
      <c r="AB124" s="18" t="s">
        <v>4063</v>
      </c>
      <c r="AC124" s="18" t="s">
        <v>4063</v>
      </c>
      <c r="AD124" s="16" t="s">
        <v>4063</v>
      </c>
      <c r="AE124" s="16" t="s">
        <v>4063</v>
      </c>
      <c r="AF124" s="29" t="s">
        <v>5533</v>
      </c>
      <c r="AG124" s="29" t="s">
        <v>4078</v>
      </c>
      <c r="AH124" s="29" t="str">
        <f t="shared" si="3"/>
        <v>Not determined</v>
      </c>
      <c r="AI124" s="29" t="str">
        <f t="shared" si="4"/>
        <v>Small</v>
      </c>
      <c r="AJ124" s="29" t="str">
        <f t="shared" si="5"/>
        <v>Not determined</v>
      </c>
      <c r="AK124" s="27" t="str">
        <f>IF(Y124="Not determined","No known occurrences","CHECK THIS ONE")</f>
        <v>No known occurrences</v>
      </c>
    </row>
    <row r="125" spans="1:37" ht="15" customHeight="1" x14ac:dyDescent="0.3">
      <c r="A125" s="23" t="s">
        <v>912</v>
      </c>
      <c r="B125" s="17" t="s">
        <v>4603</v>
      </c>
      <c r="C125" s="21" t="s">
        <v>750</v>
      </c>
      <c r="D125" s="86" t="s">
        <v>5210</v>
      </c>
      <c r="E125" s="86" t="s">
        <v>5209</v>
      </c>
      <c r="F125" s="18" t="s">
        <v>5228</v>
      </c>
      <c r="G125" s="19">
        <v>-16.38</v>
      </c>
      <c r="H125" s="19">
        <v>-49.6</v>
      </c>
      <c r="I125" s="19" t="s">
        <v>4063</v>
      </c>
      <c r="J125" s="19" t="s">
        <v>4063</v>
      </c>
      <c r="K125" s="18" t="s">
        <v>80</v>
      </c>
      <c r="L125" s="18" t="s">
        <v>95</v>
      </c>
      <c r="M125" s="18">
        <v>621</v>
      </c>
      <c r="N125" s="18">
        <v>36</v>
      </c>
      <c r="O125" s="18" t="s">
        <v>4163</v>
      </c>
      <c r="P125" s="18" t="s">
        <v>84</v>
      </c>
      <c r="Q125" s="18" t="s">
        <v>4063</v>
      </c>
      <c r="R125" s="18" t="s">
        <v>4063</v>
      </c>
      <c r="S125" s="18" t="s">
        <v>4063</v>
      </c>
      <c r="T125" s="18" t="s">
        <v>4063</v>
      </c>
      <c r="U125" s="18" t="s">
        <v>4063</v>
      </c>
      <c r="V125" s="18" t="s">
        <v>4063</v>
      </c>
      <c r="W125" s="18" t="s">
        <v>4063</v>
      </c>
      <c r="X125" s="18" t="s">
        <v>4063</v>
      </c>
      <c r="Y125" s="27" t="s">
        <v>4063</v>
      </c>
      <c r="Z125" s="18" t="s">
        <v>4063</v>
      </c>
      <c r="AA125" s="18" t="s">
        <v>4063</v>
      </c>
      <c r="AB125" s="27" t="s">
        <v>4063</v>
      </c>
      <c r="AC125" s="18" t="s">
        <v>4063</v>
      </c>
      <c r="AD125" s="16" t="s">
        <v>4063</v>
      </c>
      <c r="AE125" s="16" t="s">
        <v>4063</v>
      </c>
      <c r="AF125" s="29" t="s">
        <v>5536</v>
      </c>
      <c r="AG125" s="29" t="s">
        <v>4078</v>
      </c>
      <c r="AH125" s="29" t="str">
        <f t="shared" si="3"/>
        <v>Proterozoic</v>
      </c>
      <c r="AI125" s="29" t="str">
        <f t="shared" si="4"/>
        <v>Not determined</v>
      </c>
      <c r="AJ125" s="29" t="str">
        <f t="shared" si="5"/>
        <v>Not determined</v>
      </c>
      <c r="AK125" s="27" t="str">
        <f>IF(Y125="Not determined","No known occurrences","CHECK THIS ONE")</f>
        <v>No known occurrences</v>
      </c>
    </row>
    <row r="126" spans="1:37" ht="15" customHeight="1" x14ac:dyDescent="0.3">
      <c r="A126" s="21" t="s">
        <v>5257</v>
      </c>
      <c r="B126" s="21" t="s">
        <v>4603</v>
      </c>
      <c r="C126" s="21" t="s">
        <v>750</v>
      </c>
      <c r="D126" s="82" t="s">
        <v>5255</v>
      </c>
      <c r="E126" s="82" t="s">
        <v>4063</v>
      </c>
      <c r="F126" s="27" t="s">
        <v>1390</v>
      </c>
      <c r="G126" s="27">
        <v>-6.35</v>
      </c>
      <c r="H126" s="27">
        <v>-39.700000000000003</v>
      </c>
      <c r="I126" s="27" t="s">
        <v>4063</v>
      </c>
      <c r="J126" s="27" t="s">
        <v>4063</v>
      </c>
      <c r="K126" s="27" t="s">
        <v>748</v>
      </c>
      <c r="L126" s="27" t="s">
        <v>95</v>
      </c>
      <c r="M126" s="27">
        <v>2036</v>
      </c>
      <c r="N126" s="27">
        <v>28</v>
      </c>
      <c r="O126" s="27" t="s">
        <v>4195</v>
      </c>
      <c r="P126" s="27" t="s">
        <v>84</v>
      </c>
      <c r="Q126" s="27" t="s">
        <v>4063</v>
      </c>
      <c r="R126" s="27" t="s">
        <v>4063</v>
      </c>
      <c r="S126" s="27" t="s">
        <v>4063</v>
      </c>
      <c r="T126" s="27" t="s">
        <v>4063</v>
      </c>
      <c r="U126" s="27" t="s">
        <v>4063</v>
      </c>
      <c r="V126" s="27" t="s">
        <v>4063</v>
      </c>
      <c r="W126" s="27" t="s">
        <v>4063</v>
      </c>
      <c r="X126" s="27" t="s">
        <v>70</v>
      </c>
      <c r="Y126" s="27" t="s">
        <v>144</v>
      </c>
      <c r="Z126" s="27" t="s">
        <v>72</v>
      </c>
      <c r="AA126" s="27" t="s">
        <v>73</v>
      </c>
      <c r="AB126" s="27" t="s">
        <v>74</v>
      </c>
      <c r="AC126" s="27" t="s">
        <v>265</v>
      </c>
      <c r="AD126" s="29" t="s">
        <v>4063</v>
      </c>
      <c r="AE126" s="29" t="s">
        <v>5256</v>
      </c>
      <c r="AF126" s="29" t="s">
        <v>5546</v>
      </c>
      <c r="AG126" s="29" t="s">
        <v>4078</v>
      </c>
      <c r="AH126" s="29" t="str">
        <f t="shared" si="3"/>
        <v>Proterozoic</v>
      </c>
      <c r="AI126" s="29" t="str">
        <f t="shared" si="4"/>
        <v>Not determined</v>
      </c>
      <c r="AJ126" s="29" t="str">
        <f t="shared" si="5"/>
        <v>Not determined</v>
      </c>
      <c r="AK126" s="27" t="s">
        <v>144</v>
      </c>
    </row>
    <row r="127" spans="1:37" ht="15" customHeight="1" x14ac:dyDescent="0.3">
      <c r="A127" s="21" t="s">
        <v>915</v>
      </c>
      <c r="B127" s="21" t="s">
        <v>4603</v>
      </c>
      <c r="C127" s="21" t="s">
        <v>750</v>
      </c>
      <c r="D127" s="82" t="s">
        <v>5227</v>
      </c>
      <c r="E127" s="82" t="s">
        <v>4063</v>
      </c>
      <c r="F127" s="27" t="s">
        <v>4747</v>
      </c>
      <c r="G127" s="27">
        <v>-10.43</v>
      </c>
      <c r="H127" s="27">
        <v>-48.12</v>
      </c>
      <c r="I127" s="27">
        <v>19</v>
      </c>
      <c r="J127" s="27" t="s">
        <v>4063</v>
      </c>
      <c r="K127" s="27" t="s">
        <v>873</v>
      </c>
      <c r="L127" s="27" t="s">
        <v>4063</v>
      </c>
      <c r="M127" s="27" t="s">
        <v>4063</v>
      </c>
      <c r="N127" s="27" t="s">
        <v>4063</v>
      </c>
      <c r="O127" s="27" t="s">
        <v>4187</v>
      </c>
      <c r="P127" s="27" t="s">
        <v>84</v>
      </c>
      <c r="Q127" s="27" t="s">
        <v>4196</v>
      </c>
      <c r="R127" s="27" t="s">
        <v>4063</v>
      </c>
      <c r="S127" s="27" t="s">
        <v>4063</v>
      </c>
      <c r="T127" s="27" t="s">
        <v>917</v>
      </c>
      <c r="U127" s="27" t="s">
        <v>4063</v>
      </c>
      <c r="V127" s="27" t="s">
        <v>918</v>
      </c>
      <c r="W127" s="27" t="s">
        <v>4063</v>
      </c>
      <c r="X127" s="27" t="s">
        <v>4063</v>
      </c>
      <c r="Y127" s="27" t="s">
        <v>4063</v>
      </c>
      <c r="Z127" s="27" t="s">
        <v>4063</v>
      </c>
      <c r="AA127" s="27" t="s">
        <v>4063</v>
      </c>
      <c r="AB127" s="27" t="s">
        <v>4063</v>
      </c>
      <c r="AC127" s="27" t="s">
        <v>4063</v>
      </c>
      <c r="AD127" s="29" t="s">
        <v>4063</v>
      </c>
      <c r="AE127" s="29" t="s">
        <v>4063</v>
      </c>
      <c r="AF127" s="29" t="s">
        <v>5533</v>
      </c>
      <c r="AG127" s="29" t="s">
        <v>4078</v>
      </c>
      <c r="AH127" s="29" t="str">
        <f t="shared" si="3"/>
        <v>Not determined</v>
      </c>
      <c r="AI127" s="29" t="str">
        <f t="shared" si="4"/>
        <v>Small</v>
      </c>
      <c r="AJ127" s="29" t="str">
        <f t="shared" si="5"/>
        <v>Not determined</v>
      </c>
      <c r="AK127" s="27" t="str">
        <f>IF(Y127="Not determined","No known occurrences","CHECK THIS ONE")</f>
        <v>No known occurrences</v>
      </c>
    </row>
    <row r="128" spans="1:37" ht="15" customHeight="1" x14ac:dyDescent="0.3">
      <c r="A128" s="21" t="s">
        <v>919</v>
      </c>
      <c r="B128" s="21" t="s">
        <v>4603</v>
      </c>
      <c r="C128" s="21" t="s">
        <v>750</v>
      </c>
      <c r="D128" s="82" t="s">
        <v>5236</v>
      </c>
      <c r="E128" s="82" t="s">
        <v>5253</v>
      </c>
      <c r="F128" s="27" t="s">
        <v>5235</v>
      </c>
      <c r="G128" s="27">
        <v>-5.55</v>
      </c>
      <c r="H128" s="27">
        <v>-49.37</v>
      </c>
      <c r="I128" s="27">
        <v>14</v>
      </c>
      <c r="J128" s="27">
        <v>0.5</v>
      </c>
      <c r="K128" s="27" t="s">
        <v>817</v>
      </c>
      <c r="L128" s="27" t="s">
        <v>388</v>
      </c>
      <c r="M128" s="27">
        <v>3100</v>
      </c>
      <c r="N128" s="27" t="s">
        <v>4063</v>
      </c>
      <c r="O128" s="27" t="s">
        <v>4197</v>
      </c>
      <c r="P128" s="27" t="s">
        <v>96</v>
      </c>
      <c r="Q128" s="27" t="s">
        <v>4198</v>
      </c>
      <c r="R128" s="37" t="s">
        <v>45</v>
      </c>
      <c r="S128" s="27" t="s">
        <v>4063</v>
      </c>
      <c r="T128" s="27" t="s">
        <v>923</v>
      </c>
      <c r="U128" s="27" t="s">
        <v>4063</v>
      </c>
      <c r="V128" s="27" t="s">
        <v>4063</v>
      </c>
      <c r="W128" s="27" t="s">
        <v>4063</v>
      </c>
      <c r="X128" s="27" t="s">
        <v>919</v>
      </c>
      <c r="Y128" s="27" t="s">
        <v>664</v>
      </c>
      <c r="Z128" s="27" t="s">
        <v>666</v>
      </c>
      <c r="AA128" s="27" t="s">
        <v>310</v>
      </c>
      <c r="AB128" s="27" t="s">
        <v>311</v>
      </c>
      <c r="AC128" s="27" t="s">
        <v>666</v>
      </c>
      <c r="AD128" s="29">
        <v>220</v>
      </c>
      <c r="AE128" s="29" t="s">
        <v>924</v>
      </c>
      <c r="AF128" s="29" t="s">
        <v>5547</v>
      </c>
      <c r="AG128" s="29" t="s">
        <v>4078</v>
      </c>
      <c r="AH128" s="29" t="str">
        <f t="shared" si="3"/>
        <v>Archaean</v>
      </c>
      <c r="AI128" s="29" t="str">
        <f t="shared" si="4"/>
        <v>Small</v>
      </c>
      <c r="AJ128" s="29" t="str">
        <f t="shared" si="5"/>
        <v>Small</v>
      </c>
      <c r="AK128" s="27" t="s">
        <v>664</v>
      </c>
    </row>
    <row r="129" spans="1:37" ht="15" customHeight="1" x14ac:dyDescent="0.25">
      <c r="A129" s="21" t="s">
        <v>937</v>
      </c>
      <c r="B129" s="20" t="s">
        <v>6103</v>
      </c>
      <c r="C129" s="21" t="s">
        <v>927</v>
      </c>
      <c r="D129" s="82" t="s">
        <v>928</v>
      </c>
      <c r="E129" s="82" t="s">
        <v>107</v>
      </c>
      <c r="F129" s="27" t="s">
        <v>79</v>
      </c>
      <c r="G129" s="27">
        <v>-3.95</v>
      </c>
      <c r="H129" s="27">
        <v>29.7</v>
      </c>
      <c r="I129" s="27" t="s">
        <v>4063</v>
      </c>
      <c r="J129" s="27" t="s">
        <v>4063</v>
      </c>
      <c r="K129" s="27" t="s">
        <v>98</v>
      </c>
      <c r="L129" s="27" t="s">
        <v>40</v>
      </c>
      <c r="M129" s="27">
        <v>1402</v>
      </c>
      <c r="N129" s="27">
        <v>9</v>
      </c>
      <c r="O129" s="27" t="s">
        <v>520</v>
      </c>
      <c r="P129" s="27" t="s">
        <v>935</v>
      </c>
      <c r="Q129" s="27" t="s">
        <v>4063</v>
      </c>
      <c r="R129" s="37" t="s">
        <v>4063</v>
      </c>
      <c r="S129" s="27" t="s">
        <v>4063</v>
      </c>
      <c r="T129" s="27" t="s">
        <v>4063</v>
      </c>
      <c r="U129" s="27" t="s">
        <v>4063</v>
      </c>
      <c r="V129" s="27" t="s">
        <v>4063</v>
      </c>
      <c r="W129" s="27" t="s">
        <v>4063</v>
      </c>
      <c r="X129" s="27" t="s">
        <v>4063</v>
      </c>
      <c r="Y129" s="27" t="s">
        <v>4063</v>
      </c>
      <c r="Z129" s="27" t="s">
        <v>4063</v>
      </c>
      <c r="AA129" s="27" t="s">
        <v>4063</v>
      </c>
      <c r="AB129" s="27" t="s">
        <v>4063</v>
      </c>
      <c r="AC129" s="27" t="s">
        <v>4063</v>
      </c>
      <c r="AD129" s="29" t="s">
        <v>4063</v>
      </c>
      <c r="AE129" s="29" t="s">
        <v>4063</v>
      </c>
      <c r="AF129" s="29" t="s">
        <v>5549</v>
      </c>
      <c r="AG129" s="29" t="s">
        <v>4066</v>
      </c>
      <c r="AH129" s="29" t="str">
        <f t="shared" si="3"/>
        <v>Proterozoic</v>
      </c>
      <c r="AI129" s="29" t="str">
        <f t="shared" si="4"/>
        <v>Not determined</v>
      </c>
      <c r="AJ129" s="29" t="str">
        <f t="shared" si="5"/>
        <v>Not determined</v>
      </c>
      <c r="AK129" s="27" t="str">
        <f>IF(Y129="Not determined","No known occurrences","CHECK THIS ONE")</f>
        <v>No known occurrences</v>
      </c>
    </row>
    <row r="130" spans="1:37" ht="15" customHeight="1" x14ac:dyDescent="0.25">
      <c r="A130" s="30" t="s">
        <v>938</v>
      </c>
      <c r="B130" s="20" t="s">
        <v>6103</v>
      </c>
      <c r="C130" s="30" t="s">
        <v>927</v>
      </c>
      <c r="D130" s="83" t="s">
        <v>928</v>
      </c>
      <c r="E130" s="83" t="s">
        <v>107</v>
      </c>
      <c r="F130" s="31" t="s">
        <v>79</v>
      </c>
      <c r="G130" s="31">
        <v>-3.5</v>
      </c>
      <c r="H130" s="31">
        <v>30.2</v>
      </c>
      <c r="I130" s="31" t="s">
        <v>4063</v>
      </c>
      <c r="J130" s="31" t="s">
        <v>4063</v>
      </c>
      <c r="K130" s="31" t="s">
        <v>94</v>
      </c>
      <c r="L130" s="31" t="s">
        <v>40</v>
      </c>
      <c r="M130" s="31">
        <v>1402</v>
      </c>
      <c r="N130" s="31">
        <v>9</v>
      </c>
      <c r="O130" s="27" t="s">
        <v>4200</v>
      </c>
      <c r="P130" s="27" t="s">
        <v>935</v>
      </c>
      <c r="Q130" s="27" t="s">
        <v>4063</v>
      </c>
      <c r="R130" s="27" t="s">
        <v>4063</v>
      </c>
      <c r="S130" s="27" t="s">
        <v>4063</v>
      </c>
      <c r="T130" s="27" t="s">
        <v>4063</v>
      </c>
      <c r="U130" s="27" t="s">
        <v>4063</v>
      </c>
      <c r="V130" s="27" t="s">
        <v>4063</v>
      </c>
      <c r="W130" s="27" t="s">
        <v>4063</v>
      </c>
      <c r="X130" s="27" t="s">
        <v>4063</v>
      </c>
      <c r="Y130" s="27" t="s">
        <v>4063</v>
      </c>
      <c r="Z130" s="27" t="s">
        <v>4063</v>
      </c>
      <c r="AA130" s="27" t="s">
        <v>4063</v>
      </c>
      <c r="AB130" s="27" t="s">
        <v>4063</v>
      </c>
      <c r="AC130" s="27" t="s">
        <v>4063</v>
      </c>
      <c r="AD130" s="27" t="s">
        <v>4063</v>
      </c>
      <c r="AE130" s="29" t="s">
        <v>4063</v>
      </c>
      <c r="AF130" s="29" t="s">
        <v>940</v>
      </c>
      <c r="AG130" s="29" t="s">
        <v>4066</v>
      </c>
      <c r="AH130" s="29" t="str">
        <f t="shared" ref="AH130:AH193" si="6">IF(M130 = "Not determined",M130,IF(M130&gt;2500,"Archaean",IF(M130&gt;541,"Proterozoic", "Phanerozoic")))</f>
        <v>Proterozoic</v>
      </c>
      <c r="AI130" s="29" t="str">
        <f t="shared" ref="AI130:AI193" si="7">IF(I130="Not determined",I130,IF(I130&gt;10000,"Giant",IF(I130&gt;1000,"Large",IF(I130&gt;250,"Medium","Small"))))</f>
        <v>Not determined</v>
      </c>
      <c r="AJ130" s="29" t="str">
        <f t="shared" ref="AJ130:AJ193" si="8">IF(J130="Not determined",J130,IF(J130&gt;5,"Giant",IF(J130&gt;2,"Large",IF(J130&gt;0.5,"Medium","Small"))))</f>
        <v>Not determined</v>
      </c>
      <c r="AK130" s="27" t="str">
        <f>IF(Y130="Not determined","No known occurrences","CHECK THIS ONE")</f>
        <v>No known occurrences</v>
      </c>
    </row>
    <row r="131" spans="1:37" ht="15" customHeight="1" x14ac:dyDescent="0.3">
      <c r="A131" s="21" t="s">
        <v>941</v>
      </c>
      <c r="B131" s="21" t="s">
        <v>4603</v>
      </c>
      <c r="C131" s="21" t="s">
        <v>927</v>
      </c>
      <c r="D131" s="82" t="s">
        <v>928</v>
      </c>
      <c r="E131" s="82" t="s">
        <v>107</v>
      </c>
      <c r="F131" s="27" t="s">
        <v>79</v>
      </c>
      <c r="G131" s="27">
        <v>-3.6</v>
      </c>
      <c r="H131" s="27">
        <v>30.2</v>
      </c>
      <c r="I131" s="27">
        <v>60</v>
      </c>
      <c r="J131" s="27">
        <v>3.5</v>
      </c>
      <c r="K131" s="27" t="s">
        <v>127</v>
      </c>
      <c r="L131" s="27" t="s">
        <v>95</v>
      </c>
      <c r="M131" s="27">
        <v>1275</v>
      </c>
      <c r="N131" s="27">
        <v>11</v>
      </c>
      <c r="O131" s="27" t="s">
        <v>4201</v>
      </c>
      <c r="P131" s="27" t="s">
        <v>944</v>
      </c>
      <c r="Q131" s="27" t="s">
        <v>4202</v>
      </c>
      <c r="R131" s="37" t="s">
        <v>890</v>
      </c>
      <c r="S131" s="27" t="s">
        <v>946</v>
      </c>
      <c r="T131" s="27" t="s">
        <v>762</v>
      </c>
      <c r="U131" s="27" t="s">
        <v>4063</v>
      </c>
      <c r="V131" s="27" t="s">
        <v>4063</v>
      </c>
      <c r="W131" s="27" t="s">
        <v>762</v>
      </c>
      <c r="X131" s="27" t="s">
        <v>947</v>
      </c>
      <c r="Y131" s="27" t="s">
        <v>144</v>
      </c>
      <c r="Z131" s="27" t="s">
        <v>948</v>
      </c>
      <c r="AA131" s="27" t="s">
        <v>73</v>
      </c>
      <c r="AB131" s="27" t="s">
        <v>74</v>
      </c>
      <c r="AC131" s="27" t="s">
        <v>949</v>
      </c>
      <c r="AD131" s="29" t="s">
        <v>4063</v>
      </c>
      <c r="AE131" s="29" t="s">
        <v>5926</v>
      </c>
      <c r="AF131" s="29" t="s">
        <v>5550</v>
      </c>
      <c r="AG131" s="29" t="s">
        <v>4066</v>
      </c>
      <c r="AH131" s="29" t="str">
        <f t="shared" si="6"/>
        <v>Proterozoic</v>
      </c>
      <c r="AI131" s="29" t="str">
        <f t="shared" si="7"/>
        <v>Small</v>
      </c>
      <c r="AJ131" s="29" t="str">
        <f t="shared" si="8"/>
        <v>Large</v>
      </c>
      <c r="AK131" s="27" t="s">
        <v>5983</v>
      </c>
    </row>
    <row r="132" spans="1:37" ht="15" customHeight="1" x14ac:dyDescent="0.25">
      <c r="A132" s="30" t="s">
        <v>959</v>
      </c>
      <c r="B132" s="20" t="s">
        <v>6103</v>
      </c>
      <c r="C132" s="30" t="s">
        <v>927</v>
      </c>
      <c r="D132" s="83" t="s">
        <v>928</v>
      </c>
      <c r="E132" s="83" t="s">
        <v>107</v>
      </c>
      <c r="F132" s="31" t="s">
        <v>79</v>
      </c>
      <c r="G132" s="31">
        <v>-3.87</v>
      </c>
      <c r="H132" s="31">
        <v>30</v>
      </c>
      <c r="I132" s="31" t="s">
        <v>4063</v>
      </c>
      <c r="J132" s="31" t="s">
        <v>4063</v>
      </c>
      <c r="K132" s="31" t="s">
        <v>94</v>
      </c>
      <c r="L132" s="31" t="s">
        <v>40</v>
      </c>
      <c r="M132" s="31">
        <v>1402</v>
      </c>
      <c r="N132" s="31">
        <v>9</v>
      </c>
      <c r="O132" s="27" t="s">
        <v>4063</v>
      </c>
      <c r="P132" s="27" t="s">
        <v>935</v>
      </c>
      <c r="Q132" s="27" t="s">
        <v>4063</v>
      </c>
      <c r="R132" s="27" t="s">
        <v>4063</v>
      </c>
      <c r="S132" s="27" t="s">
        <v>4063</v>
      </c>
      <c r="T132" s="27" t="s">
        <v>4063</v>
      </c>
      <c r="U132" s="27" t="s">
        <v>4063</v>
      </c>
      <c r="V132" s="27" t="s">
        <v>4063</v>
      </c>
      <c r="W132" s="27" t="s">
        <v>4063</v>
      </c>
      <c r="X132" s="27" t="s">
        <v>4063</v>
      </c>
      <c r="Y132" s="27" t="s">
        <v>4063</v>
      </c>
      <c r="Z132" s="27" t="s">
        <v>4063</v>
      </c>
      <c r="AA132" s="27" t="s">
        <v>4063</v>
      </c>
      <c r="AB132" s="27" t="s">
        <v>4063</v>
      </c>
      <c r="AC132" s="27" t="s">
        <v>4063</v>
      </c>
      <c r="AD132" s="27" t="s">
        <v>4063</v>
      </c>
      <c r="AE132" s="29" t="s">
        <v>4063</v>
      </c>
      <c r="AF132" s="29" t="s">
        <v>5551</v>
      </c>
      <c r="AG132" s="29" t="s">
        <v>4066</v>
      </c>
      <c r="AH132" s="29" t="str">
        <f t="shared" si="6"/>
        <v>Proterozoic</v>
      </c>
      <c r="AI132" s="29" t="str">
        <f t="shared" si="7"/>
        <v>Not determined</v>
      </c>
      <c r="AJ132" s="29" t="str">
        <f t="shared" si="8"/>
        <v>Not determined</v>
      </c>
      <c r="AK132" s="27" t="str">
        <f>IF(Y132="Not determined","No known occurrences","CHECK THIS ONE")</f>
        <v>No known occurrences</v>
      </c>
    </row>
    <row r="133" spans="1:37" ht="15" customHeight="1" x14ac:dyDescent="0.25">
      <c r="A133" s="21" t="s">
        <v>961</v>
      </c>
      <c r="B133" s="20" t="s">
        <v>6103</v>
      </c>
      <c r="C133" s="21" t="s">
        <v>927</v>
      </c>
      <c r="D133" s="82" t="s">
        <v>928</v>
      </c>
      <c r="E133" s="82" t="s">
        <v>107</v>
      </c>
      <c r="F133" s="27" t="s">
        <v>79</v>
      </c>
      <c r="G133" s="27">
        <v>-3.88</v>
      </c>
      <c r="H133" s="27">
        <v>29.8</v>
      </c>
      <c r="I133" s="27" t="s">
        <v>4063</v>
      </c>
      <c r="J133" s="27" t="s">
        <v>4063</v>
      </c>
      <c r="K133" s="27" t="s">
        <v>98</v>
      </c>
      <c r="L133" s="27" t="s">
        <v>40</v>
      </c>
      <c r="M133" s="27">
        <v>1402</v>
      </c>
      <c r="N133" s="27">
        <v>9</v>
      </c>
      <c r="O133" s="27" t="s">
        <v>520</v>
      </c>
      <c r="P133" s="27" t="s">
        <v>935</v>
      </c>
      <c r="Q133" s="27" t="s">
        <v>4063</v>
      </c>
      <c r="R133" s="27" t="s">
        <v>4063</v>
      </c>
      <c r="S133" s="27" t="s">
        <v>4063</v>
      </c>
      <c r="T133" s="27" t="s">
        <v>4063</v>
      </c>
      <c r="U133" s="27" t="s">
        <v>4063</v>
      </c>
      <c r="V133" s="27" t="s">
        <v>4063</v>
      </c>
      <c r="W133" s="27" t="s">
        <v>4063</v>
      </c>
      <c r="X133" s="27" t="s">
        <v>4063</v>
      </c>
      <c r="Y133" s="27" t="s">
        <v>4063</v>
      </c>
      <c r="Z133" s="27" t="s">
        <v>4063</v>
      </c>
      <c r="AA133" s="27" t="s">
        <v>4063</v>
      </c>
      <c r="AB133" s="27" t="s">
        <v>4063</v>
      </c>
      <c r="AC133" s="27" t="s">
        <v>4063</v>
      </c>
      <c r="AD133" s="29" t="s">
        <v>4063</v>
      </c>
      <c r="AE133" s="29" t="s">
        <v>4063</v>
      </c>
      <c r="AF133" s="29" t="s">
        <v>5549</v>
      </c>
      <c r="AG133" s="29" t="s">
        <v>4066</v>
      </c>
      <c r="AH133" s="29" t="str">
        <f t="shared" si="6"/>
        <v>Proterozoic</v>
      </c>
      <c r="AI133" s="29" t="str">
        <f t="shared" si="7"/>
        <v>Not determined</v>
      </c>
      <c r="AJ133" s="29" t="str">
        <f t="shared" si="8"/>
        <v>Not determined</v>
      </c>
      <c r="AK133" s="27" t="str">
        <f>IF(Y133="Not determined","No known occurrences","CHECK THIS ONE")</f>
        <v>No known occurrences</v>
      </c>
    </row>
    <row r="134" spans="1:37" ht="15.6" customHeight="1" x14ac:dyDescent="0.25">
      <c r="A134" s="21" t="s">
        <v>962</v>
      </c>
      <c r="B134" s="20" t="s">
        <v>6103</v>
      </c>
      <c r="C134" s="21" t="s">
        <v>927</v>
      </c>
      <c r="D134" s="82" t="s">
        <v>928</v>
      </c>
      <c r="E134" s="82" t="s">
        <v>107</v>
      </c>
      <c r="F134" s="27" t="s">
        <v>79</v>
      </c>
      <c r="G134" s="27">
        <v>-3.4</v>
      </c>
      <c r="H134" s="27">
        <v>30.1</v>
      </c>
      <c r="I134" s="27" t="s">
        <v>4063</v>
      </c>
      <c r="J134" s="27" t="s">
        <v>4063</v>
      </c>
      <c r="K134" s="27" t="s">
        <v>94</v>
      </c>
      <c r="L134" s="27" t="s">
        <v>40</v>
      </c>
      <c r="M134" s="27">
        <v>1402</v>
      </c>
      <c r="N134" s="27">
        <v>9</v>
      </c>
      <c r="O134" s="27" t="s">
        <v>4203</v>
      </c>
      <c r="P134" s="27" t="s">
        <v>935</v>
      </c>
      <c r="Q134" s="27" t="s">
        <v>4063</v>
      </c>
      <c r="R134" s="27" t="s">
        <v>4063</v>
      </c>
      <c r="S134" s="27" t="s">
        <v>4063</v>
      </c>
      <c r="T134" s="27" t="s">
        <v>4063</v>
      </c>
      <c r="U134" s="27" t="s">
        <v>4063</v>
      </c>
      <c r="V134" s="27" t="s">
        <v>4063</v>
      </c>
      <c r="W134" s="27" t="s">
        <v>4063</v>
      </c>
      <c r="X134" s="27" t="s">
        <v>4063</v>
      </c>
      <c r="Y134" s="27" t="s">
        <v>4063</v>
      </c>
      <c r="Z134" s="27" t="s">
        <v>4063</v>
      </c>
      <c r="AA134" s="27" t="s">
        <v>4063</v>
      </c>
      <c r="AB134" s="27" t="s">
        <v>4063</v>
      </c>
      <c r="AC134" s="27" t="s">
        <v>4063</v>
      </c>
      <c r="AD134" s="29" t="s">
        <v>4063</v>
      </c>
      <c r="AE134" s="29" t="s">
        <v>4063</v>
      </c>
      <c r="AF134" s="29" t="s">
        <v>5551</v>
      </c>
      <c r="AG134" s="29" t="s">
        <v>4066</v>
      </c>
      <c r="AH134" s="29" t="str">
        <f t="shared" si="6"/>
        <v>Proterozoic</v>
      </c>
      <c r="AI134" s="29" t="str">
        <f t="shared" si="7"/>
        <v>Not determined</v>
      </c>
      <c r="AJ134" s="29" t="str">
        <f t="shared" si="8"/>
        <v>Not determined</v>
      </c>
      <c r="AK134" s="27" t="str">
        <f>IF(Y134="Not determined","No known occurrences","CHECK THIS ONE")</f>
        <v>No known occurrences</v>
      </c>
    </row>
    <row r="135" spans="1:37" ht="15" customHeight="1" x14ac:dyDescent="0.25">
      <c r="A135" s="17" t="s">
        <v>965</v>
      </c>
      <c r="B135" s="20" t="s">
        <v>6103</v>
      </c>
      <c r="C135" s="17" t="s">
        <v>927</v>
      </c>
      <c r="D135" s="46" t="s">
        <v>928</v>
      </c>
      <c r="E135" s="46" t="s">
        <v>107</v>
      </c>
      <c r="F135" s="18" t="s">
        <v>79</v>
      </c>
      <c r="G135" s="18">
        <v>-3.86</v>
      </c>
      <c r="H135" s="18">
        <v>29.8</v>
      </c>
      <c r="I135" s="18" t="s">
        <v>4063</v>
      </c>
      <c r="J135" s="18" t="s">
        <v>4063</v>
      </c>
      <c r="K135" s="18" t="s">
        <v>94</v>
      </c>
      <c r="L135" s="18" t="s">
        <v>40</v>
      </c>
      <c r="M135" s="18">
        <v>1402</v>
      </c>
      <c r="N135" s="18">
        <v>9</v>
      </c>
      <c r="O135" s="18" t="s">
        <v>4205</v>
      </c>
      <c r="P135" s="16" t="s">
        <v>935</v>
      </c>
      <c r="Q135" s="18" t="s">
        <v>4063</v>
      </c>
      <c r="R135" s="22" t="s">
        <v>4063</v>
      </c>
      <c r="S135" s="18" t="s">
        <v>4063</v>
      </c>
      <c r="T135" s="18" t="s">
        <v>4063</v>
      </c>
      <c r="U135" s="18" t="s">
        <v>4063</v>
      </c>
      <c r="V135" s="18" t="s">
        <v>4063</v>
      </c>
      <c r="W135" s="18" t="s">
        <v>4063</v>
      </c>
      <c r="X135" s="18" t="s">
        <v>70</v>
      </c>
      <c r="Y135" s="18" t="s">
        <v>236</v>
      </c>
      <c r="Z135" s="18" t="s">
        <v>838</v>
      </c>
      <c r="AA135" s="18" t="s">
        <v>4063</v>
      </c>
      <c r="AB135" s="18" t="s">
        <v>74</v>
      </c>
      <c r="AC135" s="18" t="s">
        <v>4063</v>
      </c>
      <c r="AD135" s="16" t="s">
        <v>4063</v>
      </c>
      <c r="AE135" s="16" t="s">
        <v>4063</v>
      </c>
      <c r="AF135" s="29" t="s">
        <v>5551</v>
      </c>
      <c r="AG135" s="29" t="s">
        <v>4066</v>
      </c>
      <c r="AH135" s="29" t="str">
        <f t="shared" si="6"/>
        <v>Proterozoic</v>
      </c>
      <c r="AI135" s="29" t="str">
        <f t="shared" si="7"/>
        <v>Not determined</v>
      </c>
      <c r="AJ135" s="29" t="str">
        <f t="shared" si="8"/>
        <v>Not determined</v>
      </c>
      <c r="AK135" s="18" t="s">
        <v>236</v>
      </c>
    </row>
    <row r="136" spans="1:37" ht="15" customHeight="1" x14ac:dyDescent="0.25">
      <c r="A136" s="21" t="s">
        <v>967</v>
      </c>
      <c r="B136" s="20" t="s">
        <v>6103</v>
      </c>
      <c r="C136" s="21" t="s">
        <v>927</v>
      </c>
      <c r="D136" s="82" t="s">
        <v>928</v>
      </c>
      <c r="E136" s="82" t="s">
        <v>107</v>
      </c>
      <c r="F136" s="27" t="s">
        <v>79</v>
      </c>
      <c r="G136" s="27">
        <v>-3.5</v>
      </c>
      <c r="H136" s="27">
        <v>29.8</v>
      </c>
      <c r="I136" s="27" t="s">
        <v>4063</v>
      </c>
      <c r="J136" s="27" t="s">
        <v>4063</v>
      </c>
      <c r="K136" s="27" t="s">
        <v>94</v>
      </c>
      <c r="L136" s="27" t="s">
        <v>40</v>
      </c>
      <c r="M136" s="27">
        <v>1402</v>
      </c>
      <c r="N136" s="27">
        <v>9</v>
      </c>
      <c r="O136" s="27" t="s">
        <v>480</v>
      </c>
      <c r="P136" s="27" t="s">
        <v>935</v>
      </c>
      <c r="Q136" s="27" t="s">
        <v>4063</v>
      </c>
      <c r="R136" s="27" t="s">
        <v>4063</v>
      </c>
      <c r="S136" s="27" t="s">
        <v>4063</v>
      </c>
      <c r="T136" s="27" t="s">
        <v>4063</v>
      </c>
      <c r="U136" s="27" t="s">
        <v>4063</v>
      </c>
      <c r="V136" s="27" t="s">
        <v>4063</v>
      </c>
      <c r="W136" s="27" t="s">
        <v>4063</v>
      </c>
      <c r="X136" s="27" t="s">
        <v>70</v>
      </c>
      <c r="Y136" s="27" t="s">
        <v>664</v>
      </c>
      <c r="Z136" s="27" t="s">
        <v>664</v>
      </c>
      <c r="AA136" s="27" t="s">
        <v>310</v>
      </c>
      <c r="AB136" s="27" t="s">
        <v>311</v>
      </c>
      <c r="AC136" s="27" t="s">
        <v>4063</v>
      </c>
      <c r="AD136" s="29" t="s">
        <v>4063</v>
      </c>
      <c r="AE136" s="29" t="s">
        <v>4063</v>
      </c>
      <c r="AF136" s="29" t="s">
        <v>5551</v>
      </c>
      <c r="AG136" s="29" t="s">
        <v>4066</v>
      </c>
      <c r="AH136" s="29" t="str">
        <f t="shared" si="6"/>
        <v>Proterozoic</v>
      </c>
      <c r="AI136" s="29" t="str">
        <f t="shared" si="7"/>
        <v>Not determined</v>
      </c>
      <c r="AJ136" s="29" t="str">
        <f t="shared" si="8"/>
        <v>Not determined</v>
      </c>
      <c r="AK136" s="27" t="s">
        <v>5988</v>
      </c>
    </row>
    <row r="137" spans="1:37" ht="15" customHeight="1" x14ac:dyDescent="0.3">
      <c r="A137" s="30" t="s">
        <v>968</v>
      </c>
      <c r="B137" s="30" t="s">
        <v>4603</v>
      </c>
      <c r="C137" s="30" t="s">
        <v>969</v>
      </c>
      <c r="D137" s="83" t="s">
        <v>970</v>
      </c>
      <c r="E137" s="83" t="s">
        <v>4063</v>
      </c>
      <c r="F137" s="31" t="s">
        <v>462</v>
      </c>
      <c r="G137" s="31">
        <v>9.5</v>
      </c>
      <c r="H137" s="31">
        <v>14</v>
      </c>
      <c r="I137" s="31">
        <v>20</v>
      </c>
      <c r="J137" s="31">
        <v>1</v>
      </c>
      <c r="K137" s="31" t="s">
        <v>94</v>
      </c>
      <c r="L137" s="31" t="s">
        <v>40</v>
      </c>
      <c r="M137" s="31" t="s">
        <v>4063</v>
      </c>
      <c r="N137" s="31" t="s">
        <v>4063</v>
      </c>
      <c r="O137" s="27" t="s">
        <v>4208</v>
      </c>
      <c r="P137" s="27" t="s">
        <v>973</v>
      </c>
      <c r="Q137" s="27" t="s">
        <v>4209</v>
      </c>
      <c r="R137" s="27" t="s">
        <v>975</v>
      </c>
      <c r="S137" s="27" t="s">
        <v>4063</v>
      </c>
      <c r="T137" s="27" t="s">
        <v>976</v>
      </c>
      <c r="U137" s="27" t="s">
        <v>977</v>
      </c>
      <c r="V137" s="27" t="s">
        <v>4063</v>
      </c>
      <c r="W137" s="27" t="s">
        <v>978</v>
      </c>
      <c r="X137" s="27" t="s">
        <v>4063</v>
      </c>
      <c r="Y137" s="27" t="s">
        <v>4063</v>
      </c>
      <c r="Z137" s="27" t="s">
        <v>4063</v>
      </c>
      <c r="AA137" s="27" t="s">
        <v>4063</v>
      </c>
      <c r="AB137" s="27" t="s">
        <v>4063</v>
      </c>
      <c r="AC137" s="27" t="s">
        <v>4063</v>
      </c>
      <c r="AD137" s="27" t="s">
        <v>4063</v>
      </c>
      <c r="AE137" s="29" t="s">
        <v>4063</v>
      </c>
      <c r="AF137" s="29" t="s">
        <v>5552</v>
      </c>
      <c r="AG137" s="29" t="s">
        <v>4066</v>
      </c>
      <c r="AH137" s="29" t="str">
        <f t="shared" si="6"/>
        <v>Not determined</v>
      </c>
      <c r="AI137" s="29" t="str">
        <f t="shared" si="7"/>
        <v>Small</v>
      </c>
      <c r="AJ137" s="29" t="str">
        <f t="shared" si="8"/>
        <v>Medium</v>
      </c>
      <c r="AK137" s="27" t="str">
        <f>IF(Y137="Not determined","No known occurrences","CHECK THIS ONE")</f>
        <v>No known occurrences</v>
      </c>
    </row>
    <row r="138" spans="1:37" ht="15" customHeight="1" x14ac:dyDescent="0.3">
      <c r="A138" s="21" t="s">
        <v>980</v>
      </c>
      <c r="B138" s="21" t="s">
        <v>4603</v>
      </c>
      <c r="C138" s="21" t="s">
        <v>981</v>
      </c>
      <c r="D138" s="82" t="s">
        <v>4624</v>
      </c>
      <c r="E138" s="82" t="s">
        <v>4627</v>
      </c>
      <c r="F138" s="27" t="s">
        <v>79</v>
      </c>
      <c r="G138" s="27">
        <v>46.1</v>
      </c>
      <c r="H138" s="27">
        <v>-81.900000000000006</v>
      </c>
      <c r="I138" s="27">
        <v>50</v>
      </c>
      <c r="J138" s="27">
        <v>2.1</v>
      </c>
      <c r="K138" s="27" t="s">
        <v>51</v>
      </c>
      <c r="L138" s="27" t="s">
        <v>95</v>
      </c>
      <c r="M138" s="27">
        <v>2491</v>
      </c>
      <c r="N138" s="27">
        <v>5</v>
      </c>
      <c r="O138" s="27" t="s">
        <v>4210</v>
      </c>
      <c r="P138" s="27" t="s">
        <v>985</v>
      </c>
      <c r="Q138" s="27" t="s">
        <v>4211</v>
      </c>
      <c r="R138" s="29" t="s">
        <v>45</v>
      </c>
      <c r="S138" s="27">
        <v>0.08</v>
      </c>
      <c r="T138" s="27" t="s">
        <v>987</v>
      </c>
      <c r="U138" s="27" t="s">
        <v>988</v>
      </c>
      <c r="V138" s="27" t="s">
        <v>989</v>
      </c>
      <c r="W138" s="27" t="s">
        <v>990</v>
      </c>
      <c r="X138" s="27" t="s">
        <v>980</v>
      </c>
      <c r="Y138" s="27" t="s">
        <v>144</v>
      </c>
      <c r="Z138" s="27" t="s">
        <v>72</v>
      </c>
      <c r="AA138" s="27" t="s">
        <v>102</v>
      </c>
      <c r="AB138" s="27" t="s">
        <v>74</v>
      </c>
      <c r="AC138" s="27" t="s">
        <v>991</v>
      </c>
      <c r="AD138" s="29" t="s">
        <v>4063</v>
      </c>
      <c r="AE138" s="29" t="s">
        <v>5927</v>
      </c>
      <c r="AF138" s="29" t="s">
        <v>5553</v>
      </c>
      <c r="AG138" s="29" t="s">
        <v>4212</v>
      </c>
      <c r="AH138" s="29" t="str">
        <f t="shared" si="6"/>
        <v>Proterozoic</v>
      </c>
      <c r="AI138" s="29" t="str">
        <f t="shared" si="7"/>
        <v>Small</v>
      </c>
      <c r="AJ138" s="29" t="str">
        <f t="shared" si="8"/>
        <v>Large</v>
      </c>
      <c r="AK138" s="27" t="s">
        <v>144</v>
      </c>
    </row>
    <row r="139" spans="1:37" ht="15" customHeight="1" x14ac:dyDescent="0.3">
      <c r="A139" s="21" t="s">
        <v>994</v>
      </c>
      <c r="B139" s="21" t="s">
        <v>4603</v>
      </c>
      <c r="C139" s="21" t="s">
        <v>981</v>
      </c>
      <c r="D139" s="82" t="s">
        <v>995</v>
      </c>
      <c r="E139" s="82" t="s">
        <v>4063</v>
      </c>
      <c r="F139" s="27" t="s">
        <v>4063</v>
      </c>
      <c r="G139" s="27">
        <v>56.2</v>
      </c>
      <c r="H139" s="27">
        <v>-126.1</v>
      </c>
      <c r="I139" s="27">
        <v>540</v>
      </c>
      <c r="J139" s="27" t="s">
        <v>4063</v>
      </c>
      <c r="K139" s="27" t="s">
        <v>996</v>
      </c>
      <c r="L139" s="27" t="s">
        <v>613</v>
      </c>
      <c r="M139" s="27">
        <v>105</v>
      </c>
      <c r="N139" s="27" t="s">
        <v>4063</v>
      </c>
      <c r="O139" s="27" t="s">
        <v>4194</v>
      </c>
      <c r="P139" s="27" t="s">
        <v>84</v>
      </c>
      <c r="Q139" s="27" t="s">
        <v>4063</v>
      </c>
      <c r="R139" s="27" t="s">
        <v>4063</v>
      </c>
      <c r="S139" s="27" t="s">
        <v>4063</v>
      </c>
      <c r="T139" s="27" t="s">
        <v>4063</v>
      </c>
      <c r="U139" s="27" t="s">
        <v>4063</v>
      </c>
      <c r="V139" s="27" t="s">
        <v>4063</v>
      </c>
      <c r="W139" s="27" t="s">
        <v>4063</v>
      </c>
      <c r="X139" s="27" t="s">
        <v>4063</v>
      </c>
      <c r="Y139" s="27" t="s">
        <v>4063</v>
      </c>
      <c r="Z139" s="27" t="s">
        <v>4063</v>
      </c>
      <c r="AA139" s="27" t="s">
        <v>4063</v>
      </c>
      <c r="AB139" s="27" t="s">
        <v>4063</v>
      </c>
      <c r="AC139" s="27" t="s">
        <v>4063</v>
      </c>
      <c r="AD139" s="29" t="s">
        <v>4063</v>
      </c>
      <c r="AE139" s="29" t="s">
        <v>4063</v>
      </c>
      <c r="AF139" s="29" t="s">
        <v>4768</v>
      </c>
      <c r="AG139" s="29" t="s">
        <v>4212</v>
      </c>
      <c r="AH139" s="29" t="str">
        <f t="shared" si="6"/>
        <v>Phanerozoic</v>
      </c>
      <c r="AI139" s="29" t="str">
        <f t="shared" si="7"/>
        <v>Medium</v>
      </c>
      <c r="AJ139" s="29" t="str">
        <f t="shared" si="8"/>
        <v>Not determined</v>
      </c>
      <c r="AK139" s="27" t="str">
        <f>IF(Y139="Not determined","No known occurrences","CHECK THIS ONE")</f>
        <v>No known occurrences</v>
      </c>
    </row>
    <row r="140" spans="1:37" ht="15" customHeight="1" x14ac:dyDescent="0.3">
      <c r="A140" s="30" t="s">
        <v>998</v>
      </c>
      <c r="B140" s="30" t="s">
        <v>4603</v>
      </c>
      <c r="C140" s="30" t="s">
        <v>981</v>
      </c>
      <c r="D140" s="83" t="s">
        <v>5148</v>
      </c>
      <c r="E140" s="83" t="s">
        <v>2904</v>
      </c>
      <c r="F140" s="31" t="s">
        <v>79</v>
      </c>
      <c r="G140" s="31">
        <v>63.335999999999999</v>
      </c>
      <c r="H140" s="31">
        <v>-66.55</v>
      </c>
      <c r="I140" s="31">
        <v>0.35</v>
      </c>
      <c r="J140" s="31" t="s">
        <v>4063</v>
      </c>
      <c r="K140" s="31" t="s">
        <v>127</v>
      </c>
      <c r="L140" s="31" t="s">
        <v>4063</v>
      </c>
      <c r="M140" s="31" t="s">
        <v>4063</v>
      </c>
      <c r="N140" s="31" t="s">
        <v>4063</v>
      </c>
      <c r="O140" s="27" t="s">
        <v>4213</v>
      </c>
      <c r="P140" s="27" t="s">
        <v>534</v>
      </c>
      <c r="Q140" s="27" t="s">
        <v>4063</v>
      </c>
      <c r="R140" s="27" t="s">
        <v>4063</v>
      </c>
      <c r="S140" s="27" t="s">
        <v>4063</v>
      </c>
      <c r="T140" s="27" t="s">
        <v>4063</v>
      </c>
      <c r="U140" s="27" t="s">
        <v>4063</v>
      </c>
      <c r="V140" s="27" t="s">
        <v>4063</v>
      </c>
      <c r="W140" s="27" t="s">
        <v>4063</v>
      </c>
      <c r="X140" s="27" t="s">
        <v>4063</v>
      </c>
      <c r="Y140" s="27" t="s">
        <v>4063</v>
      </c>
      <c r="Z140" s="27" t="s">
        <v>4063</v>
      </c>
      <c r="AA140" s="27" t="s">
        <v>4063</v>
      </c>
      <c r="AB140" s="27" t="s">
        <v>4063</v>
      </c>
      <c r="AC140" s="27" t="s">
        <v>4063</v>
      </c>
      <c r="AD140" s="27" t="s">
        <v>4063</v>
      </c>
      <c r="AE140" s="29" t="s">
        <v>4063</v>
      </c>
      <c r="AF140" s="29" t="s">
        <v>5554</v>
      </c>
      <c r="AG140" s="29" t="s">
        <v>4212</v>
      </c>
      <c r="AH140" s="29" t="str">
        <f t="shared" si="6"/>
        <v>Not determined</v>
      </c>
      <c r="AI140" s="29" t="str">
        <f t="shared" si="7"/>
        <v>Small</v>
      </c>
      <c r="AJ140" s="29" t="str">
        <f t="shared" si="8"/>
        <v>Not determined</v>
      </c>
      <c r="AK140" s="27" t="str">
        <f>IF(Y140="Not determined","No known occurrences","CHECK THIS ONE")</f>
        <v>No known occurrences</v>
      </c>
    </row>
    <row r="141" spans="1:37" ht="15" customHeight="1" x14ac:dyDescent="0.3">
      <c r="A141" s="30" t="s">
        <v>1001</v>
      </c>
      <c r="B141" s="30" t="s">
        <v>4603</v>
      </c>
      <c r="C141" s="30" t="s">
        <v>981</v>
      </c>
      <c r="D141" s="83" t="s">
        <v>5148</v>
      </c>
      <c r="E141" s="83" t="s">
        <v>2904</v>
      </c>
      <c r="F141" s="31" t="s">
        <v>79</v>
      </c>
      <c r="G141" s="31">
        <v>63.22</v>
      </c>
      <c r="H141" s="31">
        <v>-66.53</v>
      </c>
      <c r="I141" s="31">
        <v>0.22</v>
      </c>
      <c r="J141" s="31" t="s">
        <v>4063</v>
      </c>
      <c r="K141" s="31" t="s">
        <v>127</v>
      </c>
      <c r="L141" s="31" t="s">
        <v>4063</v>
      </c>
      <c r="M141" s="31" t="s">
        <v>4063</v>
      </c>
      <c r="N141" s="31" t="s">
        <v>4063</v>
      </c>
      <c r="O141" s="27" t="s">
        <v>4213</v>
      </c>
      <c r="P141" s="27" t="s">
        <v>534</v>
      </c>
      <c r="Q141" s="27" t="s">
        <v>4063</v>
      </c>
      <c r="R141" s="27" t="s">
        <v>4063</v>
      </c>
      <c r="S141" s="27" t="s">
        <v>4063</v>
      </c>
      <c r="T141" s="27" t="s">
        <v>4063</v>
      </c>
      <c r="U141" s="27" t="s">
        <v>4063</v>
      </c>
      <c r="V141" s="27" t="s">
        <v>4063</v>
      </c>
      <c r="W141" s="27" t="s">
        <v>4063</v>
      </c>
      <c r="X141" s="27" t="s">
        <v>4063</v>
      </c>
      <c r="Y141" s="27" t="s">
        <v>4063</v>
      </c>
      <c r="Z141" s="27" t="s">
        <v>4063</v>
      </c>
      <c r="AA141" s="27" t="s">
        <v>4063</v>
      </c>
      <c r="AB141" s="27" t="s">
        <v>4063</v>
      </c>
      <c r="AC141" s="27" t="s">
        <v>4063</v>
      </c>
      <c r="AD141" s="27" t="s">
        <v>4063</v>
      </c>
      <c r="AE141" s="29" t="s">
        <v>4063</v>
      </c>
      <c r="AF141" s="29" t="s">
        <v>5554</v>
      </c>
      <c r="AG141" s="29" t="s">
        <v>4212</v>
      </c>
      <c r="AH141" s="29" t="str">
        <f t="shared" si="6"/>
        <v>Not determined</v>
      </c>
      <c r="AI141" s="29" t="str">
        <f t="shared" si="7"/>
        <v>Small</v>
      </c>
      <c r="AJ141" s="29" t="str">
        <f t="shared" si="8"/>
        <v>Not determined</v>
      </c>
      <c r="AK141" s="27" t="str">
        <f>IF(Y141="Not determined","No known occurrences","CHECK THIS ONE")</f>
        <v>No known occurrences</v>
      </c>
    </row>
    <row r="142" spans="1:37" ht="15" customHeight="1" x14ac:dyDescent="0.3">
      <c r="A142" s="30" t="s">
        <v>1002</v>
      </c>
      <c r="B142" s="30" t="s">
        <v>4603</v>
      </c>
      <c r="C142" s="30" t="s">
        <v>981</v>
      </c>
      <c r="D142" s="83" t="s">
        <v>1003</v>
      </c>
      <c r="E142" s="83" t="s">
        <v>4639</v>
      </c>
      <c r="F142" s="31" t="s">
        <v>728</v>
      </c>
      <c r="G142" s="31">
        <v>49.4</v>
      </c>
      <c r="H142" s="31">
        <v>-77.3</v>
      </c>
      <c r="I142" s="31">
        <v>1300</v>
      </c>
      <c r="J142" s="31">
        <v>6</v>
      </c>
      <c r="K142" s="31" t="s">
        <v>98</v>
      </c>
      <c r="L142" s="31" t="s">
        <v>95</v>
      </c>
      <c r="M142" s="31">
        <v>2724.6</v>
      </c>
      <c r="N142" s="31">
        <v>2.5</v>
      </c>
      <c r="O142" s="27" t="s">
        <v>4214</v>
      </c>
      <c r="P142" s="27" t="s">
        <v>96</v>
      </c>
      <c r="Q142" s="27" t="s">
        <v>4063</v>
      </c>
      <c r="R142" s="27" t="s">
        <v>189</v>
      </c>
      <c r="S142" s="27" t="s">
        <v>142</v>
      </c>
      <c r="T142" s="27" t="s">
        <v>4063</v>
      </c>
      <c r="U142" s="27" t="s">
        <v>4063</v>
      </c>
      <c r="V142" s="27" t="s">
        <v>4063</v>
      </c>
      <c r="W142" s="27" t="s">
        <v>1006</v>
      </c>
      <c r="X142" s="27" t="s">
        <v>1007</v>
      </c>
      <c r="Y142" s="27" t="s">
        <v>144</v>
      </c>
      <c r="Z142" s="27" t="s">
        <v>72</v>
      </c>
      <c r="AA142" s="27" t="s">
        <v>102</v>
      </c>
      <c r="AB142" s="27" t="s">
        <v>74</v>
      </c>
      <c r="AC142" s="27" t="s">
        <v>1008</v>
      </c>
      <c r="AD142" s="27" t="s">
        <v>4063</v>
      </c>
      <c r="AE142" s="29" t="s">
        <v>1009</v>
      </c>
      <c r="AF142" s="29" t="s">
        <v>5555</v>
      </c>
      <c r="AG142" s="29" t="s">
        <v>4212</v>
      </c>
      <c r="AH142" s="29" t="str">
        <f t="shared" si="6"/>
        <v>Archaean</v>
      </c>
      <c r="AI142" s="29" t="str">
        <f t="shared" si="7"/>
        <v>Large</v>
      </c>
      <c r="AJ142" s="29" t="str">
        <f t="shared" si="8"/>
        <v>Giant</v>
      </c>
      <c r="AK142" s="27" t="s">
        <v>144</v>
      </c>
    </row>
    <row r="143" spans="1:37" ht="15" customHeight="1" x14ac:dyDescent="0.3">
      <c r="A143" s="21" t="s">
        <v>1013</v>
      </c>
      <c r="B143" s="21" t="s">
        <v>4603</v>
      </c>
      <c r="C143" s="21" t="s">
        <v>981</v>
      </c>
      <c r="D143" s="82" t="s">
        <v>1014</v>
      </c>
      <c r="E143" s="82" t="s">
        <v>1015</v>
      </c>
      <c r="F143" s="27" t="s">
        <v>728</v>
      </c>
      <c r="G143" s="27">
        <v>53.24</v>
      </c>
      <c r="H143" s="27">
        <v>-86.22</v>
      </c>
      <c r="I143" s="27">
        <v>120</v>
      </c>
      <c r="J143" s="27" t="s">
        <v>4063</v>
      </c>
      <c r="K143" s="27" t="s">
        <v>996</v>
      </c>
      <c r="L143" s="27" t="s">
        <v>95</v>
      </c>
      <c r="M143" s="27">
        <v>2734.1</v>
      </c>
      <c r="N143" s="24">
        <v>0.8</v>
      </c>
      <c r="O143" s="27" t="s">
        <v>4215</v>
      </c>
      <c r="P143" s="27" t="s">
        <v>1018</v>
      </c>
      <c r="Q143" s="27" t="s">
        <v>4063</v>
      </c>
      <c r="R143" s="27" t="s">
        <v>345</v>
      </c>
      <c r="S143" s="27" t="s">
        <v>4063</v>
      </c>
      <c r="T143" s="27" t="s">
        <v>4063</v>
      </c>
      <c r="U143" s="27" t="s">
        <v>4063</v>
      </c>
      <c r="V143" s="27" t="s">
        <v>4063</v>
      </c>
      <c r="W143" s="24" t="s">
        <v>1019</v>
      </c>
      <c r="X143" s="24" t="s">
        <v>70</v>
      </c>
      <c r="Y143" s="18" t="s">
        <v>236</v>
      </c>
      <c r="Z143" s="24" t="s">
        <v>764</v>
      </c>
      <c r="AA143" s="24" t="s">
        <v>146</v>
      </c>
      <c r="AB143" s="24" t="s">
        <v>74</v>
      </c>
      <c r="AC143" s="27" t="s">
        <v>147</v>
      </c>
      <c r="AD143" s="27" t="s">
        <v>4063</v>
      </c>
      <c r="AE143" s="29" t="s">
        <v>4216</v>
      </c>
      <c r="AF143" s="29" t="s">
        <v>4217</v>
      </c>
      <c r="AG143" s="29" t="s">
        <v>4212</v>
      </c>
      <c r="AH143" s="29" t="str">
        <f t="shared" si="6"/>
        <v>Archaean</v>
      </c>
      <c r="AI143" s="29" t="str">
        <f t="shared" si="7"/>
        <v>Small</v>
      </c>
      <c r="AJ143" s="29" t="str">
        <f t="shared" si="8"/>
        <v>Not determined</v>
      </c>
      <c r="AK143" s="18" t="s">
        <v>236</v>
      </c>
    </row>
    <row r="144" spans="1:37" ht="15" customHeight="1" x14ac:dyDescent="0.3">
      <c r="A144" s="30" t="s">
        <v>1021</v>
      </c>
      <c r="B144" s="30" t="s">
        <v>4603</v>
      </c>
      <c r="C144" s="30" t="s">
        <v>981</v>
      </c>
      <c r="D144" s="83" t="s">
        <v>1014</v>
      </c>
      <c r="E144" s="83" t="s">
        <v>4640</v>
      </c>
      <c r="F144" s="31" t="s">
        <v>728</v>
      </c>
      <c r="G144" s="31">
        <v>53.45</v>
      </c>
      <c r="H144" s="31">
        <v>-90</v>
      </c>
      <c r="I144" s="31">
        <v>60</v>
      </c>
      <c r="J144" s="31">
        <v>0.6</v>
      </c>
      <c r="K144" s="31" t="s">
        <v>1024</v>
      </c>
      <c r="L144" s="31" t="s">
        <v>40</v>
      </c>
      <c r="M144" s="31">
        <v>2743</v>
      </c>
      <c r="N144" s="31">
        <v>0.5</v>
      </c>
      <c r="O144" s="27" t="s">
        <v>4218</v>
      </c>
      <c r="P144" s="27" t="s">
        <v>1026</v>
      </c>
      <c r="Q144" s="27" t="s">
        <v>4063</v>
      </c>
      <c r="R144" s="27" t="s">
        <v>4063</v>
      </c>
      <c r="S144" s="27" t="s">
        <v>4063</v>
      </c>
      <c r="T144" s="27" t="s">
        <v>4063</v>
      </c>
      <c r="U144" s="27" t="s">
        <v>4063</v>
      </c>
      <c r="V144" s="27" t="s">
        <v>4063</v>
      </c>
      <c r="W144" s="27" t="s">
        <v>4063</v>
      </c>
      <c r="X144" s="27" t="s">
        <v>70</v>
      </c>
      <c r="Y144" s="27" t="s">
        <v>144</v>
      </c>
      <c r="Z144" s="27" t="s">
        <v>72</v>
      </c>
      <c r="AA144" s="27" t="s">
        <v>73</v>
      </c>
      <c r="AB144" s="27" t="s">
        <v>74</v>
      </c>
      <c r="AC144" s="27" t="s">
        <v>480</v>
      </c>
      <c r="AD144" s="27" t="s">
        <v>4063</v>
      </c>
      <c r="AE144" s="29" t="s">
        <v>1027</v>
      </c>
      <c r="AF144" s="29" t="s">
        <v>1028</v>
      </c>
      <c r="AG144" s="29" t="s">
        <v>4212</v>
      </c>
      <c r="AH144" s="29" t="str">
        <f t="shared" si="6"/>
        <v>Archaean</v>
      </c>
      <c r="AI144" s="29" t="str">
        <f t="shared" si="7"/>
        <v>Small</v>
      </c>
      <c r="AJ144" s="29" t="str">
        <f t="shared" si="8"/>
        <v>Medium</v>
      </c>
      <c r="AK144" s="27" t="s">
        <v>144</v>
      </c>
    </row>
    <row r="145" spans="1:37" ht="15" customHeight="1" x14ac:dyDescent="0.3">
      <c r="A145" s="21" t="s">
        <v>5849</v>
      </c>
      <c r="B145" s="21" t="s">
        <v>4603</v>
      </c>
      <c r="C145" s="21" t="s">
        <v>981</v>
      </c>
      <c r="D145" s="82" t="s">
        <v>1014</v>
      </c>
      <c r="E145" s="82" t="s">
        <v>4640</v>
      </c>
      <c r="F145" s="27" t="s">
        <v>728</v>
      </c>
      <c r="G145" s="27">
        <v>50.31</v>
      </c>
      <c r="H145" s="27">
        <v>-95.3</v>
      </c>
      <c r="I145" s="27">
        <v>20</v>
      </c>
      <c r="J145" s="27">
        <v>0.8</v>
      </c>
      <c r="K145" s="27" t="s">
        <v>1031</v>
      </c>
      <c r="L145" s="27" t="s">
        <v>95</v>
      </c>
      <c r="M145" s="27">
        <v>2743</v>
      </c>
      <c r="N145" s="27">
        <v>0.5</v>
      </c>
      <c r="O145" s="27" t="s">
        <v>4219</v>
      </c>
      <c r="P145" s="27" t="s">
        <v>478</v>
      </c>
      <c r="Q145" s="27" t="s">
        <v>4063</v>
      </c>
      <c r="R145" s="37" t="s">
        <v>45</v>
      </c>
      <c r="S145" s="27" t="s">
        <v>4063</v>
      </c>
      <c r="T145" s="27" t="s">
        <v>4063</v>
      </c>
      <c r="U145" s="27" t="s">
        <v>4063</v>
      </c>
      <c r="V145" s="27" t="s">
        <v>4063</v>
      </c>
      <c r="W145" s="27" t="s">
        <v>4063</v>
      </c>
      <c r="X145" s="27" t="s">
        <v>1034</v>
      </c>
      <c r="Y145" s="27" t="s">
        <v>71</v>
      </c>
      <c r="Z145" s="27" t="s">
        <v>223</v>
      </c>
      <c r="AA145" s="27" t="s">
        <v>73</v>
      </c>
      <c r="AB145" s="27" t="s">
        <v>74</v>
      </c>
      <c r="AC145" s="27" t="s">
        <v>480</v>
      </c>
      <c r="AD145" s="29" t="s">
        <v>1035</v>
      </c>
      <c r="AE145" s="29" t="s">
        <v>5928</v>
      </c>
      <c r="AF145" s="29" t="s">
        <v>4774</v>
      </c>
      <c r="AG145" s="29" t="s">
        <v>4212</v>
      </c>
      <c r="AH145" s="29" t="str">
        <f t="shared" si="6"/>
        <v>Archaean</v>
      </c>
      <c r="AI145" s="29" t="str">
        <f t="shared" si="7"/>
        <v>Small</v>
      </c>
      <c r="AJ145" s="29" t="str">
        <f t="shared" si="8"/>
        <v>Medium</v>
      </c>
      <c r="AK145" s="27" t="s">
        <v>71</v>
      </c>
    </row>
    <row r="146" spans="1:37" ht="15" customHeight="1" x14ac:dyDescent="0.3">
      <c r="A146" s="21" t="s">
        <v>1037</v>
      </c>
      <c r="B146" s="21" t="s">
        <v>4603</v>
      </c>
      <c r="C146" s="21" t="s">
        <v>981</v>
      </c>
      <c r="D146" s="82" t="s">
        <v>1014</v>
      </c>
      <c r="E146" s="82" t="s">
        <v>1015</v>
      </c>
      <c r="F146" s="27" t="s">
        <v>728</v>
      </c>
      <c r="G146" s="27">
        <v>52.75</v>
      </c>
      <c r="H146" s="27">
        <v>-86.18</v>
      </c>
      <c r="I146" s="27">
        <v>8</v>
      </c>
      <c r="J146" s="27" t="s">
        <v>4063</v>
      </c>
      <c r="K146" s="27" t="s">
        <v>996</v>
      </c>
      <c r="L146" s="27" t="s">
        <v>95</v>
      </c>
      <c r="M146" s="27">
        <v>2734.1</v>
      </c>
      <c r="N146" s="27">
        <v>0.6</v>
      </c>
      <c r="O146" s="27" t="s">
        <v>4220</v>
      </c>
      <c r="P146" s="27" t="s">
        <v>1041</v>
      </c>
      <c r="Q146" s="27" t="s">
        <v>4221</v>
      </c>
      <c r="R146" s="27" t="s">
        <v>320</v>
      </c>
      <c r="S146" s="27" t="s">
        <v>4063</v>
      </c>
      <c r="T146" s="27" t="s">
        <v>1043</v>
      </c>
      <c r="U146" s="27" t="s">
        <v>4063</v>
      </c>
      <c r="V146" s="27" t="s">
        <v>4063</v>
      </c>
      <c r="W146" s="27" t="s">
        <v>4063</v>
      </c>
      <c r="X146" s="27" t="s">
        <v>1037</v>
      </c>
      <c r="Y146" s="27" t="s">
        <v>236</v>
      </c>
      <c r="Z146" s="27" t="s">
        <v>764</v>
      </c>
      <c r="AA146" s="27" t="s">
        <v>146</v>
      </c>
      <c r="AB146" s="27" t="s">
        <v>74</v>
      </c>
      <c r="AC146" s="27" t="s">
        <v>147</v>
      </c>
      <c r="AD146" s="29">
        <v>137.69999999999999</v>
      </c>
      <c r="AE146" s="29" t="s">
        <v>4222</v>
      </c>
      <c r="AF146" s="29" t="s">
        <v>5556</v>
      </c>
      <c r="AG146" s="29" t="s">
        <v>4212</v>
      </c>
      <c r="AH146" s="29" t="str">
        <f t="shared" si="6"/>
        <v>Archaean</v>
      </c>
      <c r="AI146" s="29" t="str">
        <f t="shared" si="7"/>
        <v>Small</v>
      </c>
      <c r="AJ146" s="29" t="str">
        <f t="shared" si="8"/>
        <v>Not determined</v>
      </c>
      <c r="AK146" s="27" t="s">
        <v>236</v>
      </c>
    </row>
    <row r="147" spans="1:37" ht="15" customHeight="1" x14ac:dyDescent="0.3">
      <c r="A147" s="30" t="s">
        <v>1066</v>
      </c>
      <c r="B147" s="30" t="s">
        <v>4603</v>
      </c>
      <c r="C147" s="30" t="s">
        <v>981</v>
      </c>
      <c r="D147" s="83" t="s">
        <v>4641</v>
      </c>
      <c r="E147" s="83" t="s">
        <v>4642</v>
      </c>
      <c r="F147" s="31" t="s">
        <v>79</v>
      </c>
      <c r="G147" s="31">
        <v>56.5</v>
      </c>
      <c r="H147" s="31">
        <v>-61.3</v>
      </c>
      <c r="I147" s="31">
        <v>20</v>
      </c>
      <c r="J147" s="31">
        <v>1.5</v>
      </c>
      <c r="K147" s="31" t="s">
        <v>1067</v>
      </c>
      <c r="L147" s="31" t="s">
        <v>388</v>
      </c>
      <c r="M147" s="31">
        <v>1667</v>
      </c>
      <c r="N147" s="31">
        <v>75</v>
      </c>
      <c r="O147" s="27" t="s">
        <v>4192</v>
      </c>
      <c r="P147" s="27" t="s">
        <v>1069</v>
      </c>
      <c r="Q147" s="27" t="s">
        <v>4063</v>
      </c>
      <c r="R147" s="27" t="s">
        <v>4063</v>
      </c>
      <c r="S147" s="27" t="s">
        <v>4063</v>
      </c>
      <c r="T147" s="27" t="s">
        <v>1070</v>
      </c>
      <c r="U147" s="27" t="s">
        <v>1071</v>
      </c>
      <c r="V147" s="27" t="s">
        <v>989</v>
      </c>
      <c r="W147" s="27" t="s">
        <v>1072</v>
      </c>
      <c r="X147" s="27" t="s">
        <v>4063</v>
      </c>
      <c r="Y147" s="27" t="s">
        <v>4063</v>
      </c>
      <c r="Z147" s="27" t="s">
        <v>4063</v>
      </c>
      <c r="AA147" s="27" t="s">
        <v>4063</v>
      </c>
      <c r="AB147" s="27" t="s">
        <v>4063</v>
      </c>
      <c r="AC147" s="27" t="s">
        <v>4063</v>
      </c>
      <c r="AD147" s="27" t="s">
        <v>4063</v>
      </c>
      <c r="AE147" s="29" t="s">
        <v>4063</v>
      </c>
      <c r="AF147" s="29" t="s">
        <v>5557</v>
      </c>
      <c r="AG147" s="29" t="s">
        <v>4212</v>
      </c>
      <c r="AH147" s="29" t="str">
        <f t="shared" si="6"/>
        <v>Proterozoic</v>
      </c>
      <c r="AI147" s="29" t="str">
        <f t="shared" si="7"/>
        <v>Small</v>
      </c>
      <c r="AJ147" s="29" t="str">
        <f t="shared" si="8"/>
        <v>Medium</v>
      </c>
      <c r="AK147" s="27" t="str">
        <f>IF(Y147="Not determined","No known occurrences","CHECK THIS ONE")</f>
        <v>No known occurrences</v>
      </c>
    </row>
    <row r="148" spans="1:37" ht="15" customHeight="1" x14ac:dyDescent="0.3">
      <c r="A148" s="21" t="s">
        <v>1074</v>
      </c>
      <c r="B148" s="21" t="s">
        <v>4603</v>
      </c>
      <c r="C148" s="21" t="s">
        <v>981</v>
      </c>
      <c r="D148" s="82" t="s">
        <v>1014</v>
      </c>
      <c r="E148" s="82" t="s">
        <v>1015</v>
      </c>
      <c r="F148" s="27" t="s">
        <v>728</v>
      </c>
      <c r="G148" s="27">
        <v>52.25</v>
      </c>
      <c r="H148" s="27">
        <v>-86.36</v>
      </c>
      <c r="I148" s="27" t="s">
        <v>4063</v>
      </c>
      <c r="J148" s="27" t="s">
        <v>4063</v>
      </c>
      <c r="K148" s="27" t="s">
        <v>996</v>
      </c>
      <c r="L148" s="27" t="s">
        <v>4063</v>
      </c>
      <c r="M148" s="27" t="s">
        <v>4063</v>
      </c>
      <c r="N148" s="27" t="s">
        <v>4063</v>
      </c>
      <c r="O148" s="27" t="s">
        <v>4215</v>
      </c>
      <c r="P148" s="27" t="s">
        <v>1075</v>
      </c>
      <c r="Q148" s="27" t="s">
        <v>4063</v>
      </c>
      <c r="R148" s="27" t="s">
        <v>345</v>
      </c>
      <c r="S148" s="27" t="s">
        <v>4063</v>
      </c>
      <c r="T148" s="27" t="s">
        <v>4063</v>
      </c>
      <c r="U148" s="27" t="s">
        <v>4063</v>
      </c>
      <c r="V148" s="27" t="s">
        <v>4063</v>
      </c>
      <c r="W148" s="27" t="s">
        <v>4063</v>
      </c>
      <c r="X148" s="27" t="s">
        <v>70</v>
      </c>
      <c r="Y148" s="27" t="s">
        <v>236</v>
      </c>
      <c r="Z148" s="27" t="s">
        <v>764</v>
      </c>
      <c r="AA148" s="27" t="s">
        <v>146</v>
      </c>
      <c r="AB148" s="27" t="s">
        <v>74</v>
      </c>
      <c r="AC148" s="27" t="s">
        <v>147</v>
      </c>
      <c r="AD148" s="29" t="s">
        <v>4063</v>
      </c>
      <c r="AE148" s="29" t="s">
        <v>4223</v>
      </c>
      <c r="AF148" s="29" t="s">
        <v>5558</v>
      </c>
      <c r="AG148" s="29" t="s">
        <v>4212</v>
      </c>
      <c r="AH148" s="29" t="str">
        <f t="shared" si="6"/>
        <v>Not determined</v>
      </c>
      <c r="AI148" s="29" t="str">
        <f t="shared" si="7"/>
        <v>Not determined</v>
      </c>
      <c r="AJ148" s="29" t="str">
        <f t="shared" si="8"/>
        <v>Not determined</v>
      </c>
      <c r="AK148" s="27" t="s">
        <v>236</v>
      </c>
    </row>
    <row r="149" spans="1:37" ht="15" customHeight="1" x14ac:dyDescent="0.3">
      <c r="A149" s="21" t="s">
        <v>1077</v>
      </c>
      <c r="B149" s="21" t="s">
        <v>4603</v>
      </c>
      <c r="C149" s="21" t="s">
        <v>981</v>
      </c>
      <c r="D149" s="82" t="s">
        <v>1078</v>
      </c>
      <c r="E149" s="82" t="s">
        <v>1079</v>
      </c>
      <c r="F149" s="27" t="s">
        <v>462</v>
      </c>
      <c r="G149" s="27">
        <v>48.475000000000001</v>
      </c>
      <c r="H149" s="27">
        <v>-86.4</v>
      </c>
      <c r="I149" s="27">
        <v>350</v>
      </c>
      <c r="J149" s="27">
        <v>2.5</v>
      </c>
      <c r="K149" s="27" t="s">
        <v>51</v>
      </c>
      <c r="L149" s="27" t="s">
        <v>95</v>
      </c>
      <c r="M149" s="27">
        <v>1188</v>
      </c>
      <c r="N149" s="27">
        <v>56</v>
      </c>
      <c r="O149" s="27" t="s">
        <v>4224</v>
      </c>
      <c r="P149" s="27" t="s">
        <v>1082</v>
      </c>
      <c r="Q149" s="27" t="s">
        <v>4225</v>
      </c>
      <c r="R149" s="27" t="s">
        <v>276</v>
      </c>
      <c r="S149" s="27" t="s">
        <v>4063</v>
      </c>
      <c r="T149" s="27" t="s">
        <v>1084</v>
      </c>
      <c r="U149" s="27">
        <v>56</v>
      </c>
      <c r="V149" s="27">
        <v>42.28</v>
      </c>
      <c r="W149" s="27" t="s">
        <v>1085</v>
      </c>
      <c r="X149" s="27" t="s">
        <v>1086</v>
      </c>
      <c r="Y149" s="27" t="s">
        <v>144</v>
      </c>
      <c r="Z149" s="27" t="s">
        <v>72</v>
      </c>
      <c r="AA149" s="27" t="s">
        <v>102</v>
      </c>
      <c r="AB149" s="27" t="s">
        <v>311</v>
      </c>
      <c r="AC149" s="27" t="s">
        <v>242</v>
      </c>
      <c r="AD149" s="29">
        <v>97.4</v>
      </c>
      <c r="AE149" s="29" t="s">
        <v>1087</v>
      </c>
      <c r="AF149" s="29" t="s">
        <v>5559</v>
      </c>
      <c r="AG149" s="29" t="s">
        <v>4212</v>
      </c>
      <c r="AH149" s="29" t="str">
        <f t="shared" si="6"/>
        <v>Proterozoic</v>
      </c>
      <c r="AI149" s="29" t="str">
        <f t="shared" si="7"/>
        <v>Medium</v>
      </c>
      <c r="AJ149" s="29" t="str">
        <f t="shared" si="8"/>
        <v>Large</v>
      </c>
      <c r="AK149" s="27" t="s">
        <v>144</v>
      </c>
    </row>
    <row r="150" spans="1:37" ht="15" customHeight="1" x14ac:dyDescent="0.3">
      <c r="A150" s="21" t="s">
        <v>1092</v>
      </c>
      <c r="B150" s="21" t="s">
        <v>4603</v>
      </c>
      <c r="C150" s="21" t="s">
        <v>981</v>
      </c>
      <c r="D150" s="82" t="s">
        <v>1078</v>
      </c>
      <c r="E150" s="82" t="s">
        <v>1079</v>
      </c>
      <c r="F150" s="27" t="s">
        <v>284</v>
      </c>
      <c r="G150" s="27">
        <v>48.02</v>
      </c>
      <c r="H150" s="27">
        <v>-89.65</v>
      </c>
      <c r="I150" s="27" t="s">
        <v>4063</v>
      </c>
      <c r="J150" s="27">
        <v>0.9</v>
      </c>
      <c r="K150" s="27" t="s">
        <v>285</v>
      </c>
      <c r="L150" s="27" t="s">
        <v>372</v>
      </c>
      <c r="M150" s="27">
        <v>1099.5999999999999</v>
      </c>
      <c r="N150" s="27">
        <v>1.2</v>
      </c>
      <c r="O150" s="27" t="s">
        <v>4226</v>
      </c>
      <c r="P150" s="27" t="s">
        <v>1095</v>
      </c>
      <c r="Q150" s="27" t="s">
        <v>4063</v>
      </c>
      <c r="R150" s="27" t="s">
        <v>4063</v>
      </c>
      <c r="S150" s="27" t="s">
        <v>4063</v>
      </c>
      <c r="T150" s="27" t="s">
        <v>1096</v>
      </c>
      <c r="U150" s="27" t="s">
        <v>4063</v>
      </c>
      <c r="V150" s="27" t="s">
        <v>4063</v>
      </c>
      <c r="W150" s="27" t="s">
        <v>4063</v>
      </c>
      <c r="X150" s="27" t="s">
        <v>70</v>
      </c>
      <c r="Y150" s="27" t="s">
        <v>71</v>
      </c>
      <c r="Z150" s="27" t="s">
        <v>72</v>
      </c>
      <c r="AA150" s="27" t="s">
        <v>73</v>
      </c>
      <c r="AB150" s="27" t="s">
        <v>74</v>
      </c>
      <c r="AC150" s="27" t="s">
        <v>242</v>
      </c>
      <c r="AD150" s="29" t="s">
        <v>4063</v>
      </c>
      <c r="AE150" s="29" t="s">
        <v>4063</v>
      </c>
      <c r="AF150" s="29" t="s">
        <v>4227</v>
      </c>
      <c r="AG150" s="29" t="s">
        <v>4212</v>
      </c>
      <c r="AH150" s="29" t="str">
        <f t="shared" si="6"/>
        <v>Proterozoic</v>
      </c>
      <c r="AI150" s="29" t="str">
        <f t="shared" si="7"/>
        <v>Not determined</v>
      </c>
      <c r="AJ150" s="29" t="str">
        <f t="shared" si="8"/>
        <v>Medium</v>
      </c>
      <c r="AK150" s="27" t="s">
        <v>71</v>
      </c>
    </row>
    <row r="151" spans="1:37" ht="13.5" customHeight="1" x14ac:dyDescent="0.3">
      <c r="A151" s="30" t="s">
        <v>1100</v>
      </c>
      <c r="B151" s="30" t="s">
        <v>4603</v>
      </c>
      <c r="C151" s="30" t="s">
        <v>981</v>
      </c>
      <c r="D151" s="83" t="s">
        <v>1003</v>
      </c>
      <c r="E151" s="83" t="s">
        <v>4639</v>
      </c>
      <c r="F151" s="31" t="s">
        <v>197</v>
      </c>
      <c r="G151" s="31">
        <v>50.1</v>
      </c>
      <c r="H151" s="31">
        <v>-70.7</v>
      </c>
      <c r="I151" s="31">
        <v>390</v>
      </c>
      <c r="J151" s="31">
        <v>7</v>
      </c>
      <c r="K151" s="31" t="s">
        <v>51</v>
      </c>
      <c r="L151" s="31" t="s">
        <v>388</v>
      </c>
      <c r="M151" s="31">
        <v>2624</v>
      </c>
      <c r="N151" s="31">
        <v>160</v>
      </c>
      <c r="O151" s="27" t="s">
        <v>4229</v>
      </c>
      <c r="P151" s="27" t="s">
        <v>1103</v>
      </c>
      <c r="Q151" s="27" t="s">
        <v>4063</v>
      </c>
      <c r="R151" s="27" t="s">
        <v>276</v>
      </c>
      <c r="S151" s="27" t="s">
        <v>4063</v>
      </c>
      <c r="T151" s="27" t="s">
        <v>4063</v>
      </c>
      <c r="U151" s="27" t="s">
        <v>4063</v>
      </c>
      <c r="V151" s="27" t="s">
        <v>4063</v>
      </c>
      <c r="W151" s="27" t="s">
        <v>4063</v>
      </c>
      <c r="X151" s="27" t="s">
        <v>70</v>
      </c>
      <c r="Y151" s="27" t="s">
        <v>236</v>
      </c>
      <c r="Z151" s="27" t="s">
        <v>764</v>
      </c>
      <c r="AA151" s="27" t="s">
        <v>258</v>
      </c>
      <c r="AB151" s="27" t="s">
        <v>74</v>
      </c>
      <c r="AC151" s="27" t="s">
        <v>1104</v>
      </c>
      <c r="AD151" s="27" t="s">
        <v>4063</v>
      </c>
      <c r="AE151" s="29" t="s">
        <v>4063</v>
      </c>
      <c r="AF151" s="29" t="s">
        <v>5560</v>
      </c>
      <c r="AG151" s="29" t="s">
        <v>4212</v>
      </c>
      <c r="AH151" s="29" t="str">
        <f t="shared" si="6"/>
        <v>Archaean</v>
      </c>
      <c r="AI151" s="29" t="str">
        <f t="shared" si="7"/>
        <v>Medium</v>
      </c>
      <c r="AJ151" s="29" t="str">
        <f t="shared" si="8"/>
        <v>Giant</v>
      </c>
      <c r="AK151" s="27" t="s">
        <v>236</v>
      </c>
    </row>
    <row r="152" spans="1:37" ht="13.5" customHeight="1" x14ac:dyDescent="0.25">
      <c r="A152" s="21" t="s">
        <v>1106</v>
      </c>
      <c r="B152" s="20" t="s">
        <v>6103</v>
      </c>
      <c r="C152" s="21" t="s">
        <v>981</v>
      </c>
      <c r="D152" s="82" t="s">
        <v>1014</v>
      </c>
      <c r="E152" s="82" t="s">
        <v>1015</v>
      </c>
      <c r="F152" s="27" t="s">
        <v>728</v>
      </c>
      <c r="G152" s="27">
        <v>52.3</v>
      </c>
      <c r="H152" s="27">
        <v>-86.24</v>
      </c>
      <c r="I152" s="27">
        <v>1</v>
      </c>
      <c r="J152" s="27">
        <v>0.7</v>
      </c>
      <c r="K152" s="27" t="s">
        <v>1107</v>
      </c>
      <c r="L152" s="27" t="s">
        <v>4063</v>
      </c>
      <c r="M152" s="27" t="s">
        <v>4063</v>
      </c>
      <c r="N152" s="27" t="s">
        <v>4063</v>
      </c>
      <c r="O152" s="27" t="s">
        <v>4230</v>
      </c>
      <c r="P152" s="27" t="s">
        <v>1041</v>
      </c>
      <c r="Q152" s="27" t="s">
        <v>4063</v>
      </c>
      <c r="R152" s="27" t="s">
        <v>4063</v>
      </c>
      <c r="S152" s="27" t="s">
        <v>4063</v>
      </c>
      <c r="T152" s="27" t="s">
        <v>4063</v>
      </c>
      <c r="U152" s="27" t="s">
        <v>4063</v>
      </c>
      <c r="V152" s="27" t="s">
        <v>4063</v>
      </c>
      <c r="W152" s="27" t="s">
        <v>4063</v>
      </c>
      <c r="X152" s="27" t="s">
        <v>1109</v>
      </c>
      <c r="Y152" s="27" t="s">
        <v>763</v>
      </c>
      <c r="Z152" s="27" t="s">
        <v>764</v>
      </c>
      <c r="AA152" s="27" t="s">
        <v>146</v>
      </c>
      <c r="AB152" s="27" t="s">
        <v>74</v>
      </c>
      <c r="AC152" s="27" t="s">
        <v>147</v>
      </c>
      <c r="AD152" s="29">
        <v>20.5</v>
      </c>
      <c r="AE152" s="29" t="s">
        <v>4231</v>
      </c>
      <c r="AF152" s="29" t="s">
        <v>5561</v>
      </c>
      <c r="AG152" s="29" t="s">
        <v>4212</v>
      </c>
      <c r="AH152" s="29" t="str">
        <f t="shared" si="6"/>
        <v>Not determined</v>
      </c>
      <c r="AI152" s="29" t="str">
        <f t="shared" si="7"/>
        <v>Small</v>
      </c>
      <c r="AJ152" s="29" t="str">
        <f t="shared" si="8"/>
        <v>Medium</v>
      </c>
      <c r="AK152" s="27" t="s">
        <v>5986</v>
      </c>
    </row>
    <row r="153" spans="1:37" ht="13.2" customHeight="1" x14ac:dyDescent="0.3">
      <c r="A153" s="30" t="s">
        <v>1115</v>
      </c>
      <c r="B153" s="30" t="s">
        <v>4603</v>
      </c>
      <c r="C153" s="30" t="s">
        <v>981</v>
      </c>
      <c r="D153" s="83" t="s">
        <v>4624</v>
      </c>
      <c r="E153" s="83" t="s">
        <v>4627</v>
      </c>
      <c r="F153" s="31" t="s">
        <v>79</v>
      </c>
      <c r="G153" s="31">
        <v>46.15</v>
      </c>
      <c r="H153" s="31">
        <v>-82.1</v>
      </c>
      <c r="I153" s="31">
        <v>30</v>
      </c>
      <c r="J153" s="31">
        <v>0.85</v>
      </c>
      <c r="K153" s="31" t="s">
        <v>98</v>
      </c>
      <c r="L153" s="31" t="s">
        <v>95</v>
      </c>
      <c r="M153" s="31">
        <v>2480</v>
      </c>
      <c r="N153" s="31">
        <v>10</v>
      </c>
      <c r="O153" s="27" t="s">
        <v>4232</v>
      </c>
      <c r="P153" s="27" t="s">
        <v>985</v>
      </c>
      <c r="Q153" s="27" t="s">
        <v>4233</v>
      </c>
      <c r="R153" s="27" t="s">
        <v>189</v>
      </c>
      <c r="S153" s="27">
        <v>0.08</v>
      </c>
      <c r="T153" s="27" t="s">
        <v>1119</v>
      </c>
      <c r="U153" s="27" t="s">
        <v>1120</v>
      </c>
      <c r="V153" s="27" t="s">
        <v>1121</v>
      </c>
      <c r="W153" s="27" t="s">
        <v>1122</v>
      </c>
      <c r="X153" s="27" t="s">
        <v>1115</v>
      </c>
      <c r="Y153" s="27" t="s">
        <v>144</v>
      </c>
      <c r="Z153" s="27" t="s">
        <v>72</v>
      </c>
      <c r="AA153" s="27" t="s">
        <v>102</v>
      </c>
      <c r="AB153" s="27" t="s">
        <v>74</v>
      </c>
      <c r="AC153" s="27" t="s">
        <v>991</v>
      </c>
      <c r="AD153" s="27" t="s">
        <v>4063</v>
      </c>
      <c r="AE153" s="29" t="s">
        <v>1123</v>
      </c>
      <c r="AF153" s="29" t="s">
        <v>5562</v>
      </c>
      <c r="AG153" s="29" t="s">
        <v>4212</v>
      </c>
      <c r="AH153" s="29" t="str">
        <f t="shared" si="6"/>
        <v>Proterozoic</v>
      </c>
      <c r="AI153" s="29" t="str">
        <f t="shared" si="7"/>
        <v>Small</v>
      </c>
      <c r="AJ153" s="29" t="str">
        <f t="shared" si="8"/>
        <v>Medium</v>
      </c>
      <c r="AK153" s="27" t="s">
        <v>144</v>
      </c>
    </row>
    <row r="154" spans="1:37" x14ac:dyDescent="0.25">
      <c r="A154" s="30" t="s">
        <v>1124</v>
      </c>
      <c r="B154" s="20" t="s">
        <v>6103</v>
      </c>
      <c r="C154" s="30" t="s">
        <v>981</v>
      </c>
      <c r="D154" s="83" t="s">
        <v>4649</v>
      </c>
      <c r="E154" s="83" t="s">
        <v>4063</v>
      </c>
      <c r="F154" s="31" t="s">
        <v>197</v>
      </c>
      <c r="G154" s="31">
        <v>62.5</v>
      </c>
      <c r="H154" s="31">
        <v>-96</v>
      </c>
      <c r="I154" s="31">
        <v>85</v>
      </c>
      <c r="J154" s="31">
        <v>0.6</v>
      </c>
      <c r="K154" s="31" t="s">
        <v>1126</v>
      </c>
      <c r="L154" s="31" t="s">
        <v>40</v>
      </c>
      <c r="M154" s="31">
        <v>2620</v>
      </c>
      <c r="N154" s="31" t="s">
        <v>4063</v>
      </c>
      <c r="O154" s="27" t="s">
        <v>1128</v>
      </c>
      <c r="P154" s="27" t="s">
        <v>84</v>
      </c>
      <c r="Q154" s="27" t="s">
        <v>4063</v>
      </c>
      <c r="R154" s="27" t="s">
        <v>345</v>
      </c>
      <c r="S154" s="27" t="s">
        <v>4063</v>
      </c>
      <c r="T154" s="27" t="s">
        <v>4063</v>
      </c>
      <c r="U154" s="27" t="s">
        <v>4063</v>
      </c>
      <c r="V154" s="27" t="s">
        <v>4063</v>
      </c>
      <c r="W154" s="27" t="s">
        <v>4063</v>
      </c>
      <c r="X154" s="27" t="s">
        <v>1124</v>
      </c>
      <c r="Y154" s="27" t="s">
        <v>71</v>
      </c>
      <c r="Z154" s="27" t="s">
        <v>223</v>
      </c>
      <c r="AA154" s="27" t="s">
        <v>102</v>
      </c>
      <c r="AB154" s="27" t="s">
        <v>74</v>
      </c>
      <c r="AC154" s="27" t="s">
        <v>242</v>
      </c>
      <c r="AD154" s="27">
        <v>19.399999999999999</v>
      </c>
      <c r="AE154" s="29" t="s">
        <v>1129</v>
      </c>
      <c r="AF154" s="29" t="s">
        <v>5563</v>
      </c>
      <c r="AG154" s="29" t="s">
        <v>4212</v>
      </c>
      <c r="AH154" s="29" t="str">
        <f t="shared" si="6"/>
        <v>Archaean</v>
      </c>
      <c r="AI154" s="29" t="str">
        <f t="shared" si="7"/>
        <v>Small</v>
      </c>
      <c r="AJ154" s="29" t="str">
        <f t="shared" si="8"/>
        <v>Medium</v>
      </c>
      <c r="AK154" s="27" t="s">
        <v>71</v>
      </c>
    </row>
    <row r="155" spans="1:37" ht="13.95" customHeight="1" x14ac:dyDescent="0.25">
      <c r="A155" s="30" t="s">
        <v>1131</v>
      </c>
      <c r="B155" s="20" t="s">
        <v>6103</v>
      </c>
      <c r="C155" s="30" t="s">
        <v>981</v>
      </c>
      <c r="D155" s="83" t="s">
        <v>1132</v>
      </c>
      <c r="E155" s="83" t="s">
        <v>1055</v>
      </c>
      <c r="F155" s="31" t="s">
        <v>79</v>
      </c>
      <c r="G155" s="31">
        <v>56.9</v>
      </c>
      <c r="H155" s="31">
        <v>-94</v>
      </c>
      <c r="I155" s="31">
        <v>540</v>
      </c>
      <c r="J155" s="31">
        <v>2</v>
      </c>
      <c r="K155" s="31" t="s">
        <v>127</v>
      </c>
      <c r="L155" s="31" t="s">
        <v>95</v>
      </c>
      <c r="M155" s="31">
        <v>1882.9</v>
      </c>
      <c r="N155" s="31">
        <v>1.5</v>
      </c>
      <c r="O155" s="27" t="s">
        <v>4234</v>
      </c>
      <c r="P155" s="27" t="s">
        <v>1135</v>
      </c>
      <c r="Q155" s="27" t="s">
        <v>4063</v>
      </c>
      <c r="R155" s="27" t="s">
        <v>45</v>
      </c>
      <c r="S155" s="27">
        <v>0.19</v>
      </c>
      <c r="T155" s="27" t="s">
        <v>4063</v>
      </c>
      <c r="U155" s="27" t="s">
        <v>4063</v>
      </c>
      <c r="V155" s="27" t="s">
        <v>4063</v>
      </c>
      <c r="W155" s="27" t="s">
        <v>4063</v>
      </c>
      <c r="X155" s="27" t="s">
        <v>1136</v>
      </c>
      <c r="Y155" s="27" t="s">
        <v>144</v>
      </c>
      <c r="Z155" s="27" t="s">
        <v>145</v>
      </c>
      <c r="AA155" s="27" t="s">
        <v>102</v>
      </c>
      <c r="AB155" s="27" t="s">
        <v>74</v>
      </c>
      <c r="AC155" s="27" t="s">
        <v>1137</v>
      </c>
      <c r="AD155" s="27" t="s">
        <v>4063</v>
      </c>
      <c r="AE155" s="29" t="s">
        <v>1138</v>
      </c>
      <c r="AF155" s="29" t="s">
        <v>5564</v>
      </c>
      <c r="AG155" s="29" t="s">
        <v>4212</v>
      </c>
      <c r="AH155" s="29" t="str">
        <f t="shared" si="6"/>
        <v>Proterozoic</v>
      </c>
      <c r="AI155" s="29" t="str">
        <f t="shared" si="7"/>
        <v>Medium</v>
      </c>
      <c r="AJ155" s="29" t="str">
        <f t="shared" si="8"/>
        <v>Medium</v>
      </c>
      <c r="AK155" s="27" t="s">
        <v>144</v>
      </c>
    </row>
    <row r="156" spans="1:37" ht="12" customHeight="1" x14ac:dyDescent="0.25">
      <c r="A156" s="30" t="s">
        <v>1142</v>
      </c>
      <c r="B156" s="20" t="s">
        <v>6103</v>
      </c>
      <c r="C156" s="30" t="s">
        <v>981</v>
      </c>
      <c r="D156" s="83" t="s">
        <v>1143</v>
      </c>
      <c r="E156" s="83" t="s">
        <v>1144</v>
      </c>
      <c r="F156" s="31" t="s">
        <v>1145</v>
      </c>
      <c r="G156" s="31">
        <v>71.5</v>
      </c>
      <c r="H156" s="31">
        <v>-119.8</v>
      </c>
      <c r="I156" s="31">
        <v>100</v>
      </c>
      <c r="J156" s="31">
        <v>0.15</v>
      </c>
      <c r="K156" s="31" t="s">
        <v>127</v>
      </c>
      <c r="L156" s="31" t="s">
        <v>95</v>
      </c>
      <c r="M156" s="31">
        <v>723</v>
      </c>
      <c r="N156" s="31">
        <v>4</v>
      </c>
      <c r="O156" s="27" t="s">
        <v>4235</v>
      </c>
      <c r="P156" s="27" t="s">
        <v>275</v>
      </c>
      <c r="Q156" s="27" t="s">
        <v>4063</v>
      </c>
      <c r="R156" s="27" t="s">
        <v>345</v>
      </c>
      <c r="S156" s="27">
        <v>0.11</v>
      </c>
      <c r="T156" s="27" t="s">
        <v>1149</v>
      </c>
      <c r="U156" s="27" t="s">
        <v>4063</v>
      </c>
      <c r="V156" s="27" t="s">
        <v>4063</v>
      </c>
      <c r="W156" s="27" t="s">
        <v>1150</v>
      </c>
      <c r="X156" s="27" t="s">
        <v>4063</v>
      </c>
      <c r="Y156" s="27" t="s">
        <v>4063</v>
      </c>
      <c r="Z156" s="27" t="s">
        <v>4063</v>
      </c>
      <c r="AA156" s="27" t="s">
        <v>4063</v>
      </c>
      <c r="AB156" s="27" t="s">
        <v>4063</v>
      </c>
      <c r="AC156" s="27" t="s">
        <v>4063</v>
      </c>
      <c r="AD156" s="27" t="s">
        <v>4063</v>
      </c>
      <c r="AE156" s="29" t="s">
        <v>4063</v>
      </c>
      <c r="AF156" s="29" t="s">
        <v>4236</v>
      </c>
      <c r="AG156" s="29" t="s">
        <v>4212</v>
      </c>
      <c r="AH156" s="29" t="str">
        <f t="shared" si="6"/>
        <v>Proterozoic</v>
      </c>
      <c r="AI156" s="29" t="str">
        <f t="shared" si="7"/>
        <v>Small</v>
      </c>
      <c r="AJ156" s="29" t="str">
        <f t="shared" si="8"/>
        <v>Small</v>
      </c>
      <c r="AK156" s="27" t="str">
        <f>IF(Y156="Not determined","No known occurrences","CHECK THIS ONE")</f>
        <v>No known occurrences</v>
      </c>
    </row>
    <row r="157" spans="1:37" x14ac:dyDescent="0.3">
      <c r="A157" s="21" t="s">
        <v>1152</v>
      </c>
      <c r="B157" s="21" t="s">
        <v>4603</v>
      </c>
      <c r="C157" s="21" t="s">
        <v>981</v>
      </c>
      <c r="D157" s="82" t="s">
        <v>4650</v>
      </c>
      <c r="E157" s="82" t="s">
        <v>4063</v>
      </c>
      <c r="F157" s="27" t="s">
        <v>79</v>
      </c>
      <c r="G157" s="27">
        <v>50.6</v>
      </c>
      <c r="H157" s="27">
        <v>-63.55</v>
      </c>
      <c r="I157" s="27">
        <v>2</v>
      </c>
      <c r="J157" s="27">
        <v>0.2</v>
      </c>
      <c r="K157" s="27" t="s">
        <v>1155</v>
      </c>
      <c r="L157" s="27" t="s">
        <v>40</v>
      </c>
      <c r="M157" s="27">
        <v>1062</v>
      </c>
      <c r="N157" s="27">
        <v>4</v>
      </c>
      <c r="O157" s="27" t="s">
        <v>4237</v>
      </c>
      <c r="P157" s="27" t="s">
        <v>1069</v>
      </c>
      <c r="Q157" s="27" t="s">
        <v>4238</v>
      </c>
      <c r="R157" s="27" t="s">
        <v>345</v>
      </c>
      <c r="S157" s="27" t="s">
        <v>1159</v>
      </c>
      <c r="T157" s="27" t="s">
        <v>4063</v>
      </c>
      <c r="U157" s="27" t="s">
        <v>4063</v>
      </c>
      <c r="V157" s="27" t="s">
        <v>1160</v>
      </c>
      <c r="W157" s="27" t="s">
        <v>1161</v>
      </c>
      <c r="X157" s="27" t="s">
        <v>1152</v>
      </c>
      <c r="Y157" s="27" t="s">
        <v>236</v>
      </c>
      <c r="Z157" s="27" t="s">
        <v>237</v>
      </c>
      <c r="AA157" s="27" t="s">
        <v>73</v>
      </c>
      <c r="AB157" s="27" t="s">
        <v>74</v>
      </c>
      <c r="AC157" s="27" t="s">
        <v>1162</v>
      </c>
      <c r="AD157" s="29" t="s">
        <v>4063</v>
      </c>
      <c r="AE157" s="29" t="s">
        <v>4063</v>
      </c>
      <c r="AF157" s="29" t="s">
        <v>5565</v>
      </c>
      <c r="AG157" s="29" t="s">
        <v>4212</v>
      </c>
      <c r="AH157" s="29" t="str">
        <f t="shared" si="6"/>
        <v>Proterozoic</v>
      </c>
      <c r="AI157" s="29" t="str">
        <f t="shared" si="7"/>
        <v>Small</v>
      </c>
      <c r="AJ157" s="29" t="str">
        <f t="shared" si="8"/>
        <v>Small</v>
      </c>
      <c r="AK157" s="27" t="s">
        <v>236</v>
      </c>
    </row>
    <row r="158" spans="1:37" x14ac:dyDescent="0.3">
      <c r="A158" s="21" t="s">
        <v>1164</v>
      </c>
      <c r="B158" s="21" t="s">
        <v>4603</v>
      </c>
      <c r="C158" s="21" t="s">
        <v>981</v>
      </c>
      <c r="D158" s="82" t="s">
        <v>1078</v>
      </c>
      <c r="E158" s="82" t="s">
        <v>1079</v>
      </c>
      <c r="F158" s="27" t="s">
        <v>284</v>
      </c>
      <c r="G158" s="27">
        <v>49.03</v>
      </c>
      <c r="H158" s="27">
        <v>-88.37</v>
      </c>
      <c r="I158" s="27">
        <v>40</v>
      </c>
      <c r="J158" s="27">
        <v>0.13</v>
      </c>
      <c r="K158" s="27" t="s">
        <v>1165</v>
      </c>
      <c r="L158" s="27" t="s">
        <v>372</v>
      </c>
      <c r="M158" s="27">
        <v>1106.5999999999999</v>
      </c>
      <c r="N158" s="27">
        <v>1.5</v>
      </c>
      <c r="O158" s="27" t="s">
        <v>4228</v>
      </c>
      <c r="P158" s="27" t="s">
        <v>1135</v>
      </c>
      <c r="Q158" s="27" t="s">
        <v>4063</v>
      </c>
      <c r="R158" s="27" t="s">
        <v>4063</v>
      </c>
      <c r="S158" s="27" t="s">
        <v>4063</v>
      </c>
      <c r="T158" s="27" t="s">
        <v>4063</v>
      </c>
      <c r="U158" s="27" t="s">
        <v>4063</v>
      </c>
      <c r="V158" s="27" t="s">
        <v>4063</v>
      </c>
      <c r="W158" s="27" t="s">
        <v>4063</v>
      </c>
      <c r="X158" s="27" t="s">
        <v>70</v>
      </c>
      <c r="Y158" s="27" t="s">
        <v>71</v>
      </c>
      <c r="Z158" s="27" t="s">
        <v>72</v>
      </c>
      <c r="AA158" s="27" t="s">
        <v>102</v>
      </c>
      <c r="AB158" s="27" t="s">
        <v>74</v>
      </c>
      <c r="AC158" s="27" t="s">
        <v>480</v>
      </c>
      <c r="AD158" s="29" t="s">
        <v>4063</v>
      </c>
      <c r="AE158" s="29" t="s">
        <v>4063</v>
      </c>
      <c r="AF158" s="29" t="s">
        <v>4239</v>
      </c>
      <c r="AG158" s="29" t="s">
        <v>4212</v>
      </c>
      <c r="AH158" s="29" t="str">
        <f t="shared" si="6"/>
        <v>Proterozoic</v>
      </c>
      <c r="AI158" s="29" t="str">
        <f t="shared" si="7"/>
        <v>Small</v>
      </c>
      <c r="AJ158" s="29" t="str">
        <f t="shared" si="8"/>
        <v>Small</v>
      </c>
      <c r="AK158" s="27" t="s">
        <v>71</v>
      </c>
    </row>
    <row r="159" spans="1:37" x14ac:dyDescent="0.3">
      <c r="A159" s="21" t="s">
        <v>1168</v>
      </c>
      <c r="B159" s="21" t="s">
        <v>4603</v>
      </c>
      <c r="C159" s="21" t="s">
        <v>981</v>
      </c>
      <c r="D159" s="82" t="s">
        <v>4641</v>
      </c>
      <c r="E159" s="82" t="s">
        <v>4642</v>
      </c>
      <c r="F159" s="27" t="s">
        <v>79</v>
      </c>
      <c r="G159" s="27">
        <v>57</v>
      </c>
      <c r="H159" s="27">
        <v>-61.32</v>
      </c>
      <c r="I159" s="27">
        <v>200</v>
      </c>
      <c r="J159" s="27">
        <v>0.8</v>
      </c>
      <c r="K159" s="27" t="s">
        <v>425</v>
      </c>
      <c r="L159" s="27" t="s">
        <v>40</v>
      </c>
      <c r="M159" s="27">
        <v>1307</v>
      </c>
      <c r="N159" s="27">
        <v>2</v>
      </c>
      <c r="O159" s="27" t="s">
        <v>4240</v>
      </c>
      <c r="P159" s="27" t="s">
        <v>1069</v>
      </c>
      <c r="Q159" s="27" t="s">
        <v>4063</v>
      </c>
      <c r="R159" s="27" t="s">
        <v>890</v>
      </c>
      <c r="S159" s="27" t="s">
        <v>4063</v>
      </c>
      <c r="T159" s="27" t="s">
        <v>1172</v>
      </c>
      <c r="U159" s="27" t="s">
        <v>4063</v>
      </c>
      <c r="V159" s="27">
        <v>45</v>
      </c>
      <c r="W159" s="27" t="s">
        <v>1173</v>
      </c>
      <c r="X159" s="27" t="s">
        <v>4063</v>
      </c>
      <c r="Y159" s="27" t="s">
        <v>4063</v>
      </c>
      <c r="Z159" s="27" t="s">
        <v>4063</v>
      </c>
      <c r="AA159" s="27" t="s">
        <v>4063</v>
      </c>
      <c r="AB159" s="27" t="s">
        <v>4063</v>
      </c>
      <c r="AC159" s="27" t="s">
        <v>4063</v>
      </c>
      <c r="AD159" s="29" t="s">
        <v>4063</v>
      </c>
      <c r="AE159" s="29" t="s">
        <v>4063</v>
      </c>
      <c r="AF159" s="29" t="s">
        <v>1174</v>
      </c>
      <c r="AG159" s="29" t="s">
        <v>4212</v>
      </c>
      <c r="AH159" s="29" t="str">
        <f t="shared" si="6"/>
        <v>Proterozoic</v>
      </c>
      <c r="AI159" s="29" t="str">
        <f t="shared" si="7"/>
        <v>Small</v>
      </c>
      <c r="AJ159" s="29" t="str">
        <f t="shared" si="8"/>
        <v>Medium</v>
      </c>
      <c r="AK159" s="27" t="str">
        <f>IF(Y159="Not determined","No known occurrences","CHECK THIS ONE")</f>
        <v>No known occurrences</v>
      </c>
    </row>
    <row r="160" spans="1:37" ht="12.75" customHeight="1" x14ac:dyDescent="0.3">
      <c r="A160" s="23" t="s">
        <v>1175</v>
      </c>
      <c r="B160" s="17" t="s">
        <v>4603</v>
      </c>
      <c r="C160" s="17" t="s">
        <v>981</v>
      </c>
      <c r="D160" s="86" t="s">
        <v>1014</v>
      </c>
      <c r="E160" s="86" t="s">
        <v>1015</v>
      </c>
      <c r="F160" s="18" t="s">
        <v>728</v>
      </c>
      <c r="G160" s="19">
        <v>52.8</v>
      </c>
      <c r="H160" s="19">
        <v>-86.01</v>
      </c>
      <c r="I160" s="19">
        <v>690</v>
      </c>
      <c r="J160" s="18" t="s">
        <v>4063</v>
      </c>
      <c r="K160" s="19" t="s">
        <v>1098</v>
      </c>
      <c r="L160" s="19" t="s">
        <v>95</v>
      </c>
      <c r="M160" s="19">
        <v>2734.5</v>
      </c>
      <c r="N160" s="18">
        <v>1</v>
      </c>
      <c r="O160" s="18" t="s">
        <v>4241</v>
      </c>
      <c r="P160" s="18" t="s">
        <v>287</v>
      </c>
      <c r="Q160" s="18" t="s">
        <v>4063</v>
      </c>
      <c r="R160" s="18" t="s">
        <v>345</v>
      </c>
      <c r="S160" s="18" t="s">
        <v>4063</v>
      </c>
      <c r="T160" s="18" t="s">
        <v>4063</v>
      </c>
      <c r="U160" s="18" t="s">
        <v>4063</v>
      </c>
      <c r="V160" s="18" t="s">
        <v>4063</v>
      </c>
      <c r="W160" s="18" t="s">
        <v>1178</v>
      </c>
      <c r="X160" s="18" t="s">
        <v>1179</v>
      </c>
      <c r="Y160" s="18" t="s">
        <v>236</v>
      </c>
      <c r="Z160" s="18" t="s">
        <v>764</v>
      </c>
      <c r="AA160" s="18" t="s">
        <v>258</v>
      </c>
      <c r="AB160" s="18" t="s">
        <v>74</v>
      </c>
      <c r="AC160" s="18" t="s">
        <v>147</v>
      </c>
      <c r="AD160" s="16" t="s">
        <v>4063</v>
      </c>
      <c r="AE160" s="16" t="s">
        <v>4242</v>
      </c>
      <c r="AF160" s="29" t="s">
        <v>1181</v>
      </c>
      <c r="AG160" s="29" t="s">
        <v>4212</v>
      </c>
      <c r="AH160" s="29" t="str">
        <f t="shared" si="6"/>
        <v>Archaean</v>
      </c>
      <c r="AI160" s="29" t="str">
        <f t="shared" si="7"/>
        <v>Medium</v>
      </c>
      <c r="AJ160" s="29" t="str">
        <f t="shared" si="8"/>
        <v>Not determined</v>
      </c>
      <c r="AK160" s="18" t="s">
        <v>236</v>
      </c>
    </row>
    <row r="161" spans="1:37" ht="12.75" customHeight="1" x14ac:dyDescent="0.3">
      <c r="A161" s="21" t="s">
        <v>1185</v>
      </c>
      <c r="B161" s="21" t="s">
        <v>4603</v>
      </c>
      <c r="C161" s="21" t="s">
        <v>981</v>
      </c>
      <c r="D161" s="82" t="s">
        <v>1003</v>
      </c>
      <c r="E161" s="82" t="s">
        <v>4639</v>
      </c>
      <c r="F161" s="27" t="s">
        <v>728</v>
      </c>
      <c r="G161" s="27">
        <v>48.57</v>
      </c>
      <c r="H161" s="27">
        <v>-81.680000000000007</v>
      </c>
      <c r="I161" s="27">
        <v>170</v>
      </c>
      <c r="J161" s="27">
        <v>4</v>
      </c>
      <c r="K161" s="27" t="s">
        <v>98</v>
      </c>
      <c r="L161" s="27" t="s">
        <v>95</v>
      </c>
      <c r="M161" s="27">
        <v>2714.6</v>
      </c>
      <c r="N161" s="27">
        <v>1.2</v>
      </c>
      <c r="O161" s="27" t="s">
        <v>4244</v>
      </c>
      <c r="P161" s="27" t="s">
        <v>478</v>
      </c>
      <c r="Q161" s="27" t="s">
        <v>4063</v>
      </c>
      <c r="R161" s="37" t="s">
        <v>345</v>
      </c>
      <c r="S161" s="27" t="s">
        <v>4063</v>
      </c>
      <c r="T161" s="27" t="s">
        <v>1189</v>
      </c>
      <c r="U161" s="27" t="s">
        <v>4063</v>
      </c>
      <c r="V161" s="27" t="s">
        <v>4063</v>
      </c>
      <c r="W161" s="27" t="s">
        <v>1190</v>
      </c>
      <c r="X161" s="27" t="s">
        <v>4063</v>
      </c>
      <c r="Y161" s="27" t="s">
        <v>4063</v>
      </c>
      <c r="Z161" s="27" t="s">
        <v>4063</v>
      </c>
      <c r="AA161" s="27" t="s">
        <v>4063</v>
      </c>
      <c r="AB161" s="27" t="s">
        <v>4063</v>
      </c>
      <c r="AC161" s="27" t="s">
        <v>4063</v>
      </c>
      <c r="AD161" s="29" t="s">
        <v>4063</v>
      </c>
      <c r="AE161" s="29" t="s">
        <v>4063</v>
      </c>
      <c r="AF161" s="29" t="s">
        <v>5566</v>
      </c>
      <c r="AG161" s="29" t="s">
        <v>4212</v>
      </c>
      <c r="AH161" s="29" t="str">
        <f t="shared" si="6"/>
        <v>Archaean</v>
      </c>
      <c r="AI161" s="29" t="str">
        <f t="shared" si="7"/>
        <v>Small</v>
      </c>
      <c r="AJ161" s="29" t="str">
        <f t="shared" si="8"/>
        <v>Large</v>
      </c>
      <c r="AK161" s="27" t="str">
        <f>IF(Y161="Not determined","No known occurrences","CHECK THIS ONE")</f>
        <v>No known occurrences</v>
      </c>
    </row>
    <row r="162" spans="1:37" x14ac:dyDescent="0.3">
      <c r="A162" s="30" t="s">
        <v>1192</v>
      </c>
      <c r="B162" s="30" t="s">
        <v>4603</v>
      </c>
      <c r="C162" s="30" t="s">
        <v>981</v>
      </c>
      <c r="D162" s="83" t="s">
        <v>1193</v>
      </c>
      <c r="E162" s="83" t="s">
        <v>4063</v>
      </c>
      <c r="F162" s="31" t="s">
        <v>728</v>
      </c>
      <c r="G162" s="31">
        <v>47.01</v>
      </c>
      <c r="H162" s="31">
        <v>-79.489999999999995</v>
      </c>
      <c r="I162" s="31">
        <v>0.7</v>
      </c>
      <c r="J162" s="31">
        <v>0.6</v>
      </c>
      <c r="K162" s="31" t="s">
        <v>51</v>
      </c>
      <c r="L162" s="31" t="s">
        <v>4063</v>
      </c>
      <c r="M162" s="31" t="s">
        <v>4063</v>
      </c>
      <c r="N162" s="31" t="s">
        <v>4063</v>
      </c>
      <c r="O162" s="27" t="s">
        <v>4245</v>
      </c>
      <c r="P162" s="27" t="s">
        <v>478</v>
      </c>
      <c r="Q162" s="27" t="s">
        <v>4063</v>
      </c>
      <c r="R162" s="27" t="s">
        <v>189</v>
      </c>
      <c r="S162" s="27" t="s">
        <v>4063</v>
      </c>
      <c r="T162" s="27" t="s">
        <v>4063</v>
      </c>
      <c r="U162" s="27" t="s">
        <v>4063</v>
      </c>
      <c r="V162" s="27" t="s">
        <v>1195</v>
      </c>
      <c r="W162" s="27" t="s">
        <v>4063</v>
      </c>
      <c r="X162" s="27" t="s">
        <v>70</v>
      </c>
      <c r="Y162" s="27" t="s">
        <v>71</v>
      </c>
      <c r="Z162" s="27" t="s">
        <v>72</v>
      </c>
      <c r="AA162" s="27" t="s">
        <v>102</v>
      </c>
      <c r="AB162" s="27" t="s">
        <v>74</v>
      </c>
      <c r="AC162" s="27" t="s">
        <v>224</v>
      </c>
      <c r="AD162" s="27" t="s">
        <v>4063</v>
      </c>
      <c r="AE162" s="29" t="s">
        <v>1196</v>
      </c>
      <c r="AF162" s="29" t="s">
        <v>1197</v>
      </c>
      <c r="AG162" s="29" t="s">
        <v>4212</v>
      </c>
      <c r="AH162" s="29" t="str">
        <f t="shared" si="6"/>
        <v>Not determined</v>
      </c>
      <c r="AI162" s="29" t="str">
        <f t="shared" si="7"/>
        <v>Small</v>
      </c>
      <c r="AJ162" s="29" t="str">
        <f t="shared" si="8"/>
        <v>Medium</v>
      </c>
      <c r="AK162" s="27" t="s">
        <v>71</v>
      </c>
    </row>
    <row r="163" spans="1:37" ht="12.75" customHeight="1" x14ac:dyDescent="0.3">
      <c r="A163" s="21" t="s">
        <v>1198</v>
      </c>
      <c r="B163" s="21" t="s">
        <v>4603</v>
      </c>
      <c r="C163" s="21" t="s">
        <v>981</v>
      </c>
      <c r="D163" s="82" t="s">
        <v>4641</v>
      </c>
      <c r="E163" s="82" t="s">
        <v>4642</v>
      </c>
      <c r="F163" s="27" t="s">
        <v>79</v>
      </c>
      <c r="G163" s="27">
        <v>57.1</v>
      </c>
      <c r="H163" s="27">
        <v>-61.3</v>
      </c>
      <c r="I163" s="27">
        <v>560</v>
      </c>
      <c r="J163" s="27">
        <v>8.4</v>
      </c>
      <c r="K163" s="27" t="s">
        <v>51</v>
      </c>
      <c r="L163" s="27" t="s">
        <v>95</v>
      </c>
      <c r="M163" s="27">
        <v>1307</v>
      </c>
      <c r="N163" s="27">
        <v>2</v>
      </c>
      <c r="O163" s="27" t="s">
        <v>4246</v>
      </c>
      <c r="P163" s="27" t="s">
        <v>1200</v>
      </c>
      <c r="Q163" s="27" t="s">
        <v>4247</v>
      </c>
      <c r="R163" s="27" t="s">
        <v>345</v>
      </c>
      <c r="S163" s="27">
        <v>0.08</v>
      </c>
      <c r="T163" s="27" t="s">
        <v>1202</v>
      </c>
      <c r="U163" s="27" t="s">
        <v>4063</v>
      </c>
      <c r="V163" s="27" t="s">
        <v>4063</v>
      </c>
      <c r="W163" s="27" t="s">
        <v>1203</v>
      </c>
      <c r="X163" s="27" t="s">
        <v>4063</v>
      </c>
      <c r="Y163" s="27" t="s">
        <v>4063</v>
      </c>
      <c r="Z163" s="27" t="s">
        <v>4063</v>
      </c>
      <c r="AA163" s="27" t="s">
        <v>4063</v>
      </c>
      <c r="AB163" s="27" t="s">
        <v>4063</v>
      </c>
      <c r="AC163" s="27" t="s">
        <v>4063</v>
      </c>
      <c r="AD163" s="29" t="s">
        <v>4063</v>
      </c>
      <c r="AE163" s="29" t="s">
        <v>4063</v>
      </c>
      <c r="AF163" s="29" t="s">
        <v>5567</v>
      </c>
      <c r="AG163" s="29" t="s">
        <v>4212</v>
      </c>
      <c r="AH163" s="29" t="str">
        <f t="shared" si="6"/>
        <v>Proterozoic</v>
      </c>
      <c r="AI163" s="29" t="str">
        <f t="shared" si="7"/>
        <v>Medium</v>
      </c>
      <c r="AJ163" s="29" t="str">
        <f t="shared" si="8"/>
        <v>Giant</v>
      </c>
      <c r="AK163" s="27" t="str">
        <f>IF(Y163="Not determined","No known occurrences","CHECK THIS ONE")</f>
        <v>No known occurrences</v>
      </c>
    </row>
    <row r="164" spans="1:37" x14ac:dyDescent="0.25">
      <c r="A164" s="20" t="s">
        <v>1207</v>
      </c>
      <c r="B164" s="20" t="s">
        <v>4603</v>
      </c>
      <c r="C164" s="21" t="s">
        <v>981</v>
      </c>
      <c r="D164" s="82" t="s">
        <v>4657</v>
      </c>
      <c r="E164" s="82" t="s">
        <v>4639</v>
      </c>
      <c r="F164" s="27" t="s">
        <v>38</v>
      </c>
      <c r="G164" s="27">
        <v>49.11</v>
      </c>
      <c r="H164" s="27">
        <v>-89.35</v>
      </c>
      <c r="I164" s="27">
        <v>30</v>
      </c>
      <c r="J164" s="27" t="s">
        <v>4063</v>
      </c>
      <c r="K164" s="27" t="s">
        <v>51</v>
      </c>
      <c r="L164" s="27" t="s">
        <v>95</v>
      </c>
      <c r="M164" s="27">
        <v>2692</v>
      </c>
      <c r="N164" s="27">
        <v>4</v>
      </c>
      <c r="O164" s="27" t="s">
        <v>4248</v>
      </c>
      <c r="P164" s="27" t="s">
        <v>96</v>
      </c>
      <c r="Q164" s="27" t="s">
        <v>4249</v>
      </c>
      <c r="R164" s="27" t="s">
        <v>345</v>
      </c>
      <c r="S164" s="39">
        <v>8.3000000000000004E-2</v>
      </c>
      <c r="T164" s="27" t="s">
        <v>4063</v>
      </c>
      <c r="U164" s="27" t="s">
        <v>1212</v>
      </c>
      <c r="V164" s="27" t="s">
        <v>1213</v>
      </c>
      <c r="W164" s="27" t="s">
        <v>4063</v>
      </c>
      <c r="X164" s="27" t="s">
        <v>1214</v>
      </c>
      <c r="Y164" s="27" t="s">
        <v>144</v>
      </c>
      <c r="Z164" s="27" t="s">
        <v>72</v>
      </c>
      <c r="AA164" s="27" t="s">
        <v>258</v>
      </c>
      <c r="AB164" s="27" t="s">
        <v>311</v>
      </c>
      <c r="AC164" s="27" t="s">
        <v>1215</v>
      </c>
      <c r="AD164" s="29">
        <v>88</v>
      </c>
      <c r="AE164" s="29" t="s">
        <v>1216</v>
      </c>
      <c r="AF164" s="29" t="s">
        <v>5568</v>
      </c>
      <c r="AG164" s="29" t="s">
        <v>4212</v>
      </c>
      <c r="AH164" s="29" t="str">
        <f t="shared" si="6"/>
        <v>Archaean</v>
      </c>
      <c r="AI164" s="29" t="str">
        <f t="shared" si="7"/>
        <v>Small</v>
      </c>
      <c r="AJ164" s="29" t="str">
        <f t="shared" si="8"/>
        <v>Not determined</v>
      </c>
      <c r="AK164" s="27" t="s">
        <v>144</v>
      </c>
    </row>
    <row r="165" spans="1:37" ht="13.2" customHeight="1" x14ac:dyDescent="0.25">
      <c r="A165" s="20" t="s">
        <v>1218</v>
      </c>
      <c r="B165" s="20" t="s">
        <v>4603</v>
      </c>
      <c r="C165" s="21" t="s">
        <v>981</v>
      </c>
      <c r="D165" s="82" t="s">
        <v>4651</v>
      </c>
      <c r="E165" s="82" t="s">
        <v>4063</v>
      </c>
      <c r="F165" s="27" t="s">
        <v>38</v>
      </c>
      <c r="G165" s="27">
        <v>47.46</v>
      </c>
      <c r="H165" s="27">
        <v>-72.25</v>
      </c>
      <c r="I165" s="27" t="s">
        <v>4063</v>
      </c>
      <c r="J165" s="27" t="s">
        <v>4063</v>
      </c>
      <c r="K165" s="27" t="s">
        <v>4063</v>
      </c>
      <c r="L165" s="27" t="s">
        <v>95</v>
      </c>
      <c r="M165" s="27">
        <v>1164.7</v>
      </c>
      <c r="N165" s="27">
        <v>3.6</v>
      </c>
      <c r="O165" s="27" t="s">
        <v>4250</v>
      </c>
      <c r="P165" s="27" t="s">
        <v>514</v>
      </c>
      <c r="Q165" s="27" t="s">
        <v>4063</v>
      </c>
      <c r="R165" s="27" t="s">
        <v>4063</v>
      </c>
      <c r="S165" s="27" t="s">
        <v>4063</v>
      </c>
      <c r="T165" s="27" t="s">
        <v>192</v>
      </c>
      <c r="U165" s="27" t="s">
        <v>4063</v>
      </c>
      <c r="V165" s="27" t="s">
        <v>4063</v>
      </c>
      <c r="W165" s="27" t="s">
        <v>4063</v>
      </c>
      <c r="X165" s="27" t="s">
        <v>1218</v>
      </c>
      <c r="Y165" s="27" t="s">
        <v>71</v>
      </c>
      <c r="Z165" s="27" t="s">
        <v>145</v>
      </c>
      <c r="AA165" s="27" t="s">
        <v>73</v>
      </c>
      <c r="AB165" s="27" t="s">
        <v>74</v>
      </c>
      <c r="AC165" s="27" t="s">
        <v>1220</v>
      </c>
      <c r="AD165" s="29">
        <v>6.9000000000000006E-2</v>
      </c>
      <c r="AE165" s="29" t="s">
        <v>1221</v>
      </c>
      <c r="AF165" s="29" t="s">
        <v>4251</v>
      </c>
      <c r="AG165" s="29" t="s">
        <v>4212</v>
      </c>
      <c r="AH165" s="29" t="str">
        <f t="shared" si="6"/>
        <v>Proterozoic</v>
      </c>
      <c r="AI165" s="29" t="str">
        <f t="shared" si="7"/>
        <v>Not determined</v>
      </c>
      <c r="AJ165" s="29" t="str">
        <f t="shared" si="8"/>
        <v>Not determined</v>
      </c>
      <c r="AK165" s="27" t="s">
        <v>71</v>
      </c>
    </row>
    <row r="166" spans="1:37" ht="13.2" customHeight="1" x14ac:dyDescent="0.3">
      <c r="A166" s="30" t="s">
        <v>1223</v>
      </c>
      <c r="B166" s="30" t="s">
        <v>4603</v>
      </c>
      <c r="C166" s="30" t="s">
        <v>981</v>
      </c>
      <c r="D166" s="83" t="s">
        <v>1153</v>
      </c>
      <c r="E166" s="83" t="s">
        <v>4063</v>
      </c>
      <c r="F166" s="31" t="s">
        <v>79</v>
      </c>
      <c r="G166" s="31">
        <v>46.28</v>
      </c>
      <c r="H166" s="31">
        <v>-72.14</v>
      </c>
      <c r="I166" s="31">
        <v>50</v>
      </c>
      <c r="J166" s="31" t="s">
        <v>4063</v>
      </c>
      <c r="K166" s="31" t="s">
        <v>51</v>
      </c>
      <c r="L166" s="31" t="s">
        <v>4063</v>
      </c>
      <c r="M166" s="31" t="s">
        <v>4063</v>
      </c>
      <c r="N166" s="31" t="s">
        <v>4063</v>
      </c>
      <c r="O166" s="27" t="s">
        <v>4252</v>
      </c>
      <c r="P166" s="27" t="s">
        <v>63</v>
      </c>
      <c r="Q166" s="27" t="s">
        <v>4063</v>
      </c>
      <c r="R166" s="27" t="s">
        <v>4063</v>
      </c>
      <c r="S166" s="27" t="s">
        <v>4063</v>
      </c>
      <c r="T166" s="27" t="s">
        <v>4063</v>
      </c>
      <c r="U166" s="27" t="s">
        <v>4063</v>
      </c>
      <c r="V166" s="27" t="s">
        <v>4063</v>
      </c>
      <c r="W166" s="27" t="s">
        <v>4063</v>
      </c>
      <c r="X166" s="27" t="s">
        <v>70</v>
      </c>
      <c r="Y166" s="27" t="s">
        <v>236</v>
      </c>
      <c r="Z166" s="27" t="s">
        <v>838</v>
      </c>
      <c r="AA166" s="27" t="s">
        <v>146</v>
      </c>
      <c r="AB166" s="27" t="s">
        <v>74</v>
      </c>
      <c r="AC166" s="27" t="s">
        <v>4063</v>
      </c>
      <c r="AD166" s="27">
        <v>250</v>
      </c>
      <c r="AE166" s="29" t="s">
        <v>5569</v>
      </c>
      <c r="AF166" s="29" t="s">
        <v>6051</v>
      </c>
      <c r="AG166" s="29" t="s">
        <v>4212</v>
      </c>
      <c r="AH166" s="29" t="str">
        <f t="shared" si="6"/>
        <v>Not determined</v>
      </c>
      <c r="AI166" s="29" t="str">
        <f t="shared" si="7"/>
        <v>Small</v>
      </c>
      <c r="AJ166" s="29" t="str">
        <f t="shared" si="8"/>
        <v>Not determined</v>
      </c>
      <c r="AK166" s="27" t="s">
        <v>236</v>
      </c>
    </row>
    <row r="167" spans="1:37" x14ac:dyDescent="0.3">
      <c r="A167" s="30" t="s">
        <v>1225</v>
      </c>
      <c r="B167" s="30" t="s">
        <v>4603</v>
      </c>
      <c r="C167" s="30" t="s">
        <v>981</v>
      </c>
      <c r="D167" s="83" t="s">
        <v>4651</v>
      </c>
      <c r="E167" s="83" t="s">
        <v>4063</v>
      </c>
      <c r="F167" s="31" t="s">
        <v>38</v>
      </c>
      <c r="G167" s="31">
        <v>47.47</v>
      </c>
      <c r="H167" s="31">
        <v>-72.8</v>
      </c>
      <c r="I167" s="31" t="s">
        <v>4063</v>
      </c>
      <c r="J167" s="31" t="s">
        <v>4063</v>
      </c>
      <c r="K167" s="31" t="s">
        <v>4063</v>
      </c>
      <c r="L167" s="31" t="s">
        <v>40</v>
      </c>
      <c r="M167" s="31">
        <v>1164.7</v>
      </c>
      <c r="N167" s="31">
        <v>3.6</v>
      </c>
      <c r="O167" s="27" t="s">
        <v>4250</v>
      </c>
      <c r="P167" s="27" t="s">
        <v>514</v>
      </c>
      <c r="Q167" s="27" t="s">
        <v>4063</v>
      </c>
      <c r="R167" s="27" t="s">
        <v>4063</v>
      </c>
      <c r="S167" s="27" t="s">
        <v>4063</v>
      </c>
      <c r="T167" s="27" t="s">
        <v>1226</v>
      </c>
      <c r="U167" s="27" t="s">
        <v>4063</v>
      </c>
      <c r="V167" s="27" t="s">
        <v>4063</v>
      </c>
      <c r="W167" s="27" t="s">
        <v>4063</v>
      </c>
      <c r="X167" s="27" t="s">
        <v>1225</v>
      </c>
      <c r="Y167" s="27" t="s">
        <v>71</v>
      </c>
      <c r="Z167" s="27" t="s">
        <v>145</v>
      </c>
      <c r="AA167" s="27" t="s">
        <v>73</v>
      </c>
      <c r="AB167" s="27" t="s">
        <v>74</v>
      </c>
      <c r="AC167" s="27" t="s">
        <v>1220</v>
      </c>
      <c r="AD167" s="27" t="s">
        <v>4063</v>
      </c>
      <c r="AE167" s="29" t="s">
        <v>4063</v>
      </c>
      <c r="AF167" s="29" t="s">
        <v>4251</v>
      </c>
      <c r="AG167" s="29" t="s">
        <v>4212</v>
      </c>
      <c r="AH167" s="29" t="str">
        <f t="shared" si="6"/>
        <v>Proterozoic</v>
      </c>
      <c r="AI167" s="29" t="str">
        <f t="shared" si="7"/>
        <v>Not determined</v>
      </c>
      <c r="AJ167" s="29" t="str">
        <f t="shared" si="8"/>
        <v>Not determined</v>
      </c>
      <c r="AK167" s="27" t="s">
        <v>5981</v>
      </c>
    </row>
    <row r="168" spans="1:37" x14ac:dyDescent="0.3">
      <c r="A168" s="30" t="s">
        <v>1227</v>
      </c>
      <c r="B168" s="30" t="s">
        <v>4603</v>
      </c>
      <c r="C168" s="30" t="s">
        <v>981</v>
      </c>
      <c r="D168" s="83" t="s">
        <v>1014</v>
      </c>
      <c r="E168" s="83" t="s">
        <v>4640</v>
      </c>
      <c r="F168" s="31" t="s">
        <v>728</v>
      </c>
      <c r="G168" s="31">
        <v>52.8</v>
      </c>
      <c r="H168" s="31">
        <v>-87.7</v>
      </c>
      <c r="I168" s="31" t="s">
        <v>4063</v>
      </c>
      <c r="J168" s="31" t="s">
        <v>4063</v>
      </c>
      <c r="K168" s="31" t="s">
        <v>748</v>
      </c>
      <c r="L168" s="31" t="s">
        <v>4063</v>
      </c>
      <c r="M168" s="31" t="s">
        <v>4063</v>
      </c>
      <c r="N168" s="31" t="s">
        <v>4063</v>
      </c>
      <c r="O168" s="27" t="s">
        <v>4253</v>
      </c>
      <c r="P168" s="27" t="s">
        <v>287</v>
      </c>
      <c r="Q168" s="27" t="s">
        <v>4063</v>
      </c>
      <c r="R168" s="27" t="s">
        <v>4063</v>
      </c>
      <c r="S168" s="27" t="s">
        <v>4063</v>
      </c>
      <c r="T168" s="27" t="s">
        <v>4063</v>
      </c>
      <c r="U168" s="27" t="s">
        <v>4063</v>
      </c>
      <c r="V168" s="27" t="s">
        <v>4063</v>
      </c>
      <c r="W168" s="27" t="s">
        <v>4063</v>
      </c>
      <c r="X168" s="27" t="s">
        <v>70</v>
      </c>
      <c r="Y168" s="27" t="s">
        <v>71</v>
      </c>
      <c r="Z168" s="27" t="s">
        <v>223</v>
      </c>
      <c r="AA168" s="27" t="s">
        <v>258</v>
      </c>
      <c r="AB168" s="27" t="s">
        <v>74</v>
      </c>
      <c r="AC168" s="27" t="s">
        <v>242</v>
      </c>
      <c r="AD168" s="27">
        <v>14.6</v>
      </c>
      <c r="AE168" s="29" t="s">
        <v>1229</v>
      </c>
      <c r="AF168" s="29" t="s">
        <v>5570</v>
      </c>
      <c r="AG168" s="29" t="s">
        <v>4212</v>
      </c>
      <c r="AH168" s="29" t="str">
        <f t="shared" si="6"/>
        <v>Not determined</v>
      </c>
      <c r="AI168" s="29" t="str">
        <f t="shared" si="7"/>
        <v>Not determined</v>
      </c>
      <c r="AJ168" s="29" t="str">
        <f t="shared" si="8"/>
        <v>Not determined</v>
      </c>
      <c r="AK168" s="27" t="s">
        <v>71</v>
      </c>
    </row>
    <row r="169" spans="1:37" ht="12.75" customHeight="1" x14ac:dyDescent="0.3">
      <c r="A169" s="21" t="s">
        <v>1231</v>
      </c>
      <c r="B169" s="21" t="s">
        <v>4603</v>
      </c>
      <c r="C169" s="21" t="s">
        <v>981</v>
      </c>
      <c r="D169" s="82" t="s">
        <v>4657</v>
      </c>
      <c r="E169" s="82" t="s">
        <v>4639</v>
      </c>
      <c r="F169" s="27" t="s">
        <v>79</v>
      </c>
      <c r="G169" s="27">
        <v>48.85</v>
      </c>
      <c r="H169" s="27">
        <v>-89.39</v>
      </c>
      <c r="I169" s="27">
        <v>25</v>
      </c>
      <c r="J169" s="27">
        <v>0.2</v>
      </c>
      <c r="K169" s="27" t="s">
        <v>80</v>
      </c>
      <c r="L169" s="27" t="s">
        <v>40</v>
      </c>
      <c r="M169" s="27">
        <v>2692</v>
      </c>
      <c r="N169" s="27">
        <v>4</v>
      </c>
      <c r="O169" s="27" t="s">
        <v>4254</v>
      </c>
      <c r="P169" s="27" t="s">
        <v>1233</v>
      </c>
      <c r="Q169" s="27" t="s">
        <v>4063</v>
      </c>
      <c r="R169" s="27" t="s">
        <v>345</v>
      </c>
      <c r="S169" s="27" t="s">
        <v>4063</v>
      </c>
      <c r="T169" s="27" t="s">
        <v>4063</v>
      </c>
      <c r="U169" s="27" t="s">
        <v>4063</v>
      </c>
      <c r="V169" s="27" t="s">
        <v>4063</v>
      </c>
      <c r="W169" s="27" t="s">
        <v>4063</v>
      </c>
      <c r="X169" s="27" t="s">
        <v>1234</v>
      </c>
      <c r="Y169" s="27" t="s">
        <v>144</v>
      </c>
      <c r="Z169" s="27" t="s">
        <v>72</v>
      </c>
      <c r="AA169" s="27" t="s">
        <v>102</v>
      </c>
      <c r="AB169" s="27" t="s">
        <v>74</v>
      </c>
      <c r="AC169" s="27" t="s">
        <v>1235</v>
      </c>
      <c r="AD169" s="29" t="s">
        <v>4063</v>
      </c>
      <c r="AE169" s="29" t="s">
        <v>1236</v>
      </c>
      <c r="AF169" s="29" t="s">
        <v>1237</v>
      </c>
      <c r="AG169" s="29" t="s">
        <v>4212</v>
      </c>
      <c r="AH169" s="29" t="str">
        <f t="shared" si="6"/>
        <v>Archaean</v>
      </c>
      <c r="AI169" s="29" t="str">
        <f t="shared" si="7"/>
        <v>Small</v>
      </c>
      <c r="AJ169" s="29" t="str">
        <f t="shared" si="8"/>
        <v>Small</v>
      </c>
      <c r="AK169" s="27" t="s">
        <v>144</v>
      </c>
    </row>
    <row r="170" spans="1:37" ht="12.75" customHeight="1" x14ac:dyDescent="0.25">
      <c r="A170" s="30" t="s">
        <v>4655</v>
      </c>
      <c r="B170" s="20" t="s">
        <v>6103</v>
      </c>
      <c r="C170" s="30" t="s">
        <v>981</v>
      </c>
      <c r="D170" s="83" t="s">
        <v>1238</v>
      </c>
      <c r="E170" s="83" t="s">
        <v>4656</v>
      </c>
      <c r="F170" s="31" t="s">
        <v>728</v>
      </c>
      <c r="G170" s="31">
        <v>56.8</v>
      </c>
      <c r="H170" s="31">
        <v>-101.5</v>
      </c>
      <c r="I170" s="31" t="s">
        <v>4063</v>
      </c>
      <c r="J170" s="31" t="s">
        <v>4063</v>
      </c>
      <c r="K170" s="31" t="s">
        <v>1239</v>
      </c>
      <c r="L170" s="31" t="s">
        <v>95</v>
      </c>
      <c r="M170" s="31">
        <v>1871.3</v>
      </c>
      <c r="N170" s="31">
        <v>2.4</v>
      </c>
      <c r="O170" s="27" t="s">
        <v>4111</v>
      </c>
      <c r="P170" s="27" t="s">
        <v>1241</v>
      </c>
      <c r="Q170" s="27" t="s">
        <v>4063</v>
      </c>
      <c r="R170" s="27" t="s">
        <v>45</v>
      </c>
      <c r="S170" s="27" t="s">
        <v>4063</v>
      </c>
      <c r="T170" s="27" t="s">
        <v>4063</v>
      </c>
      <c r="U170" s="27" t="s">
        <v>4063</v>
      </c>
      <c r="V170" s="27" t="s">
        <v>4063</v>
      </c>
      <c r="W170" s="27" t="s">
        <v>4063</v>
      </c>
      <c r="X170" s="27" t="s">
        <v>1242</v>
      </c>
      <c r="Y170" s="27" t="s">
        <v>71</v>
      </c>
      <c r="Z170" s="27" t="s">
        <v>145</v>
      </c>
      <c r="AA170" s="27" t="s">
        <v>73</v>
      </c>
      <c r="AB170" s="27" t="s">
        <v>74</v>
      </c>
      <c r="AC170" s="27" t="s">
        <v>242</v>
      </c>
      <c r="AD170" s="27" t="s">
        <v>4063</v>
      </c>
      <c r="AE170" s="29" t="s">
        <v>4063</v>
      </c>
      <c r="AF170" s="29" t="s">
        <v>5571</v>
      </c>
      <c r="AG170" s="29" t="s">
        <v>4212</v>
      </c>
      <c r="AH170" s="29" t="str">
        <f t="shared" si="6"/>
        <v>Proterozoic</v>
      </c>
      <c r="AI170" s="29" t="str">
        <f t="shared" si="7"/>
        <v>Not determined</v>
      </c>
      <c r="AJ170" s="29" t="str">
        <f t="shared" si="8"/>
        <v>Not determined</v>
      </c>
      <c r="AK170" s="27" t="s">
        <v>71</v>
      </c>
    </row>
    <row r="171" spans="1:37" ht="12.75" customHeight="1" x14ac:dyDescent="0.3">
      <c r="A171" s="21" t="s">
        <v>1244</v>
      </c>
      <c r="B171" s="21" t="s">
        <v>4603</v>
      </c>
      <c r="C171" s="21" t="s">
        <v>981</v>
      </c>
      <c r="D171" s="82" t="s">
        <v>1014</v>
      </c>
      <c r="E171" s="82" t="s">
        <v>4640</v>
      </c>
      <c r="F171" s="27" t="s">
        <v>79</v>
      </c>
      <c r="G171" s="27">
        <v>50.39</v>
      </c>
      <c r="H171" s="27">
        <v>-95.35</v>
      </c>
      <c r="I171" s="27">
        <v>10</v>
      </c>
      <c r="J171" s="27">
        <v>1.1000000000000001</v>
      </c>
      <c r="K171" s="27" t="s">
        <v>253</v>
      </c>
      <c r="L171" s="27" t="s">
        <v>95</v>
      </c>
      <c r="M171" s="27">
        <v>2742.8</v>
      </c>
      <c r="N171" s="27">
        <v>0.8</v>
      </c>
      <c r="O171" s="27" t="s">
        <v>4255</v>
      </c>
      <c r="P171" s="27" t="s">
        <v>1248</v>
      </c>
      <c r="Q171" s="27" t="s">
        <v>4256</v>
      </c>
      <c r="R171" s="27" t="s">
        <v>276</v>
      </c>
      <c r="S171" s="27" t="s">
        <v>4063</v>
      </c>
      <c r="T171" s="27" t="s">
        <v>4063</v>
      </c>
      <c r="U171" s="27" t="s">
        <v>4063</v>
      </c>
      <c r="V171" s="27" t="s">
        <v>4063</v>
      </c>
      <c r="W171" s="27" t="s">
        <v>1250</v>
      </c>
      <c r="X171" s="27" t="s">
        <v>1244</v>
      </c>
      <c r="Y171" s="27" t="s">
        <v>71</v>
      </c>
      <c r="Z171" s="27" t="s">
        <v>223</v>
      </c>
      <c r="AA171" s="27" t="s">
        <v>102</v>
      </c>
      <c r="AB171" s="27" t="s">
        <v>74</v>
      </c>
      <c r="AC171" s="27" t="s">
        <v>1008</v>
      </c>
      <c r="AD171" s="29">
        <v>9.1999999999999993</v>
      </c>
      <c r="AE171" s="29" t="s">
        <v>1251</v>
      </c>
      <c r="AF171" s="29" t="s">
        <v>5572</v>
      </c>
      <c r="AG171" s="29" t="s">
        <v>4212</v>
      </c>
      <c r="AH171" s="29" t="str">
        <f t="shared" si="6"/>
        <v>Archaean</v>
      </c>
      <c r="AI171" s="29" t="str">
        <f t="shared" si="7"/>
        <v>Small</v>
      </c>
      <c r="AJ171" s="29" t="str">
        <f t="shared" si="8"/>
        <v>Medium</v>
      </c>
      <c r="AK171" s="27" t="s">
        <v>71</v>
      </c>
    </row>
    <row r="172" spans="1:37" ht="12.75" customHeight="1" x14ac:dyDescent="0.3">
      <c r="A172" s="21" t="s">
        <v>1253</v>
      </c>
      <c r="B172" s="21" t="s">
        <v>4603</v>
      </c>
      <c r="C172" s="21" t="s">
        <v>981</v>
      </c>
      <c r="D172" s="82" t="s">
        <v>982</v>
      </c>
      <c r="E172" s="82" t="s">
        <v>4063</v>
      </c>
      <c r="F172" s="27" t="s">
        <v>229</v>
      </c>
      <c r="G172" s="27">
        <v>53.41</v>
      </c>
      <c r="H172" s="27">
        <v>-77.39</v>
      </c>
      <c r="I172" s="27">
        <v>6</v>
      </c>
      <c r="J172" s="27">
        <v>0.5</v>
      </c>
      <c r="K172" s="27" t="s">
        <v>51</v>
      </c>
      <c r="L172" s="27" t="s">
        <v>40</v>
      </c>
      <c r="M172" s="27">
        <v>2716</v>
      </c>
      <c r="N172" s="27" t="s">
        <v>4063</v>
      </c>
      <c r="O172" s="27" t="s">
        <v>4257</v>
      </c>
      <c r="P172" s="27" t="s">
        <v>478</v>
      </c>
      <c r="Q172" s="27" t="s">
        <v>4165</v>
      </c>
      <c r="R172" s="27" t="s">
        <v>4063</v>
      </c>
      <c r="S172" s="27" t="s">
        <v>4063</v>
      </c>
      <c r="T172" s="27" t="s">
        <v>4063</v>
      </c>
      <c r="U172" s="27" t="s">
        <v>4063</v>
      </c>
      <c r="V172" s="27" t="s">
        <v>4063</v>
      </c>
      <c r="W172" s="27" t="s">
        <v>4063</v>
      </c>
      <c r="X172" s="27" t="s">
        <v>70</v>
      </c>
      <c r="Y172" s="27" t="s">
        <v>763</v>
      </c>
      <c r="Z172" s="27" t="s">
        <v>764</v>
      </c>
      <c r="AA172" s="27" t="s">
        <v>73</v>
      </c>
      <c r="AB172" s="27" t="s">
        <v>74</v>
      </c>
      <c r="AC172" s="27" t="s">
        <v>1256</v>
      </c>
      <c r="AD172" s="29" t="s">
        <v>4063</v>
      </c>
      <c r="AE172" s="29" t="s">
        <v>5929</v>
      </c>
      <c r="AF172" s="29" t="s">
        <v>5573</v>
      </c>
      <c r="AG172" s="29" t="s">
        <v>4212</v>
      </c>
      <c r="AH172" s="29" t="str">
        <f t="shared" si="6"/>
        <v>Archaean</v>
      </c>
      <c r="AI172" s="29" t="str">
        <f t="shared" si="7"/>
        <v>Small</v>
      </c>
      <c r="AJ172" s="29" t="str">
        <f t="shared" si="8"/>
        <v>Small</v>
      </c>
      <c r="AK172" s="27" t="s">
        <v>763</v>
      </c>
    </row>
    <row r="173" spans="1:37" x14ac:dyDescent="0.3">
      <c r="A173" s="21" t="s">
        <v>1259</v>
      </c>
      <c r="B173" s="21" t="s">
        <v>4603</v>
      </c>
      <c r="C173" s="21" t="s">
        <v>981</v>
      </c>
      <c r="D173" s="82" t="s">
        <v>4641</v>
      </c>
      <c r="E173" s="82" t="s">
        <v>4642</v>
      </c>
      <c r="F173" s="27" t="s">
        <v>79</v>
      </c>
      <c r="G173" s="27">
        <v>54</v>
      </c>
      <c r="H173" s="27">
        <v>-63.9</v>
      </c>
      <c r="I173" s="27">
        <v>400</v>
      </c>
      <c r="J173" s="27">
        <v>3.5</v>
      </c>
      <c r="K173" s="27" t="s">
        <v>285</v>
      </c>
      <c r="L173" s="27" t="s">
        <v>95</v>
      </c>
      <c r="M173" s="27">
        <v>1460</v>
      </c>
      <c r="N173" s="27" t="s">
        <v>4063</v>
      </c>
      <c r="O173" s="27" t="s">
        <v>4258</v>
      </c>
      <c r="P173" s="27" t="s">
        <v>84</v>
      </c>
      <c r="Q173" s="27" t="s">
        <v>4063</v>
      </c>
      <c r="R173" s="38" t="s">
        <v>4063</v>
      </c>
      <c r="S173" s="27" t="s">
        <v>4063</v>
      </c>
      <c r="T173" s="27" t="s">
        <v>4063</v>
      </c>
      <c r="U173" s="27" t="s">
        <v>1261</v>
      </c>
      <c r="V173" s="27" t="s">
        <v>4063</v>
      </c>
      <c r="W173" s="27" t="s">
        <v>1262</v>
      </c>
      <c r="X173" s="27" t="s">
        <v>1263</v>
      </c>
      <c r="Y173" s="27" t="s">
        <v>71</v>
      </c>
      <c r="Z173" s="27" t="s">
        <v>72</v>
      </c>
      <c r="AA173" s="27" t="s">
        <v>73</v>
      </c>
      <c r="AB173" s="27" t="s">
        <v>74</v>
      </c>
      <c r="AC173" s="27" t="s">
        <v>280</v>
      </c>
      <c r="AD173" s="29" t="s">
        <v>4063</v>
      </c>
      <c r="AE173" s="29" t="s">
        <v>5930</v>
      </c>
      <c r="AF173" s="29" t="s">
        <v>5574</v>
      </c>
      <c r="AG173" s="29" t="s">
        <v>4212</v>
      </c>
      <c r="AH173" s="29" t="str">
        <f t="shared" si="6"/>
        <v>Proterozoic</v>
      </c>
      <c r="AI173" s="29" t="str">
        <f t="shared" si="7"/>
        <v>Medium</v>
      </c>
      <c r="AJ173" s="29" t="str">
        <f t="shared" si="8"/>
        <v>Large</v>
      </c>
      <c r="AK173" s="27" t="s">
        <v>71</v>
      </c>
    </row>
    <row r="174" spans="1:37" x14ac:dyDescent="0.3">
      <c r="A174" s="21" t="s">
        <v>1265</v>
      </c>
      <c r="B174" s="21" t="s">
        <v>4603</v>
      </c>
      <c r="C174" s="21" t="s">
        <v>981</v>
      </c>
      <c r="D174" s="82" t="s">
        <v>1003</v>
      </c>
      <c r="E174" s="82" t="s">
        <v>4637</v>
      </c>
      <c r="F174" s="27" t="s">
        <v>728</v>
      </c>
      <c r="G174" s="27">
        <v>48.62</v>
      </c>
      <c r="H174" s="27">
        <v>-81.88</v>
      </c>
      <c r="I174" s="27">
        <v>85</v>
      </c>
      <c r="J174" s="27">
        <v>1</v>
      </c>
      <c r="K174" s="27" t="s">
        <v>425</v>
      </c>
      <c r="L174" s="27" t="s">
        <v>95</v>
      </c>
      <c r="M174" s="27">
        <v>2702</v>
      </c>
      <c r="N174" s="27">
        <v>2</v>
      </c>
      <c r="O174" s="27" t="s">
        <v>4259</v>
      </c>
      <c r="P174" s="27" t="s">
        <v>478</v>
      </c>
      <c r="Q174" s="27" t="s">
        <v>4260</v>
      </c>
      <c r="R174" s="38" t="s">
        <v>345</v>
      </c>
      <c r="S174" s="27" t="s">
        <v>4063</v>
      </c>
      <c r="T174" s="27" t="s">
        <v>4063</v>
      </c>
      <c r="U174" s="27" t="s">
        <v>4063</v>
      </c>
      <c r="V174" s="27" t="s">
        <v>4063</v>
      </c>
      <c r="W174" s="27" t="s">
        <v>4063</v>
      </c>
      <c r="X174" s="27" t="s">
        <v>1265</v>
      </c>
      <c r="Y174" s="27" t="s">
        <v>71</v>
      </c>
      <c r="Z174" s="27" t="s">
        <v>479</v>
      </c>
      <c r="AA174" s="27" t="s">
        <v>102</v>
      </c>
      <c r="AB174" s="27" t="s">
        <v>74</v>
      </c>
      <c r="AC174" s="27" t="s">
        <v>1270</v>
      </c>
      <c r="AD174" s="29">
        <v>3.56</v>
      </c>
      <c r="AE174" s="29" t="s">
        <v>5931</v>
      </c>
      <c r="AF174" s="29" t="s">
        <v>1272</v>
      </c>
      <c r="AG174" s="29" t="s">
        <v>4212</v>
      </c>
      <c r="AH174" s="29" t="str">
        <f t="shared" si="6"/>
        <v>Archaean</v>
      </c>
      <c r="AI174" s="29" t="str">
        <f t="shared" si="7"/>
        <v>Small</v>
      </c>
      <c r="AJ174" s="29" t="str">
        <f t="shared" si="8"/>
        <v>Medium</v>
      </c>
      <c r="AK174" s="27" t="s">
        <v>71</v>
      </c>
    </row>
    <row r="175" spans="1:37" ht="13.2" customHeight="1" x14ac:dyDescent="0.3">
      <c r="A175" s="21" t="s">
        <v>5850</v>
      </c>
      <c r="B175" s="21" t="s">
        <v>4603</v>
      </c>
      <c r="C175" s="21" t="s">
        <v>981</v>
      </c>
      <c r="D175" s="82" t="s">
        <v>4654</v>
      </c>
      <c r="E175" s="82" t="s">
        <v>4639</v>
      </c>
      <c r="F175" s="27" t="s">
        <v>728</v>
      </c>
      <c r="G175" s="27">
        <v>49.6</v>
      </c>
      <c r="H175" s="27">
        <v>-93.36</v>
      </c>
      <c r="I175" s="27">
        <v>63</v>
      </c>
      <c r="J175" s="27">
        <v>7</v>
      </c>
      <c r="K175" s="27" t="s">
        <v>98</v>
      </c>
      <c r="L175" s="27" t="s">
        <v>95</v>
      </c>
      <c r="M175" s="27">
        <v>2733</v>
      </c>
      <c r="N175" s="27">
        <v>1</v>
      </c>
      <c r="O175" s="27" t="s">
        <v>4111</v>
      </c>
      <c r="P175" s="27" t="s">
        <v>1285</v>
      </c>
      <c r="Q175" s="27" t="s">
        <v>4261</v>
      </c>
      <c r="R175" s="27" t="s">
        <v>45</v>
      </c>
      <c r="S175" s="27" t="s">
        <v>4063</v>
      </c>
      <c r="T175" s="27" t="s">
        <v>4063</v>
      </c>
      <c r="U175" s="27" t="s">
        <v>4063</v>
      </c>
      <c r="V175" s="27" t="s">
        <v>4063</v>
      </c>
      <c r="W175" s="27" t="s">
        <v>4063</v>
      </c>
      <c r="X175" s="27" t="s">
        <v>4063</v>
      </c>
      <c r="Y175" s="27" t="s">
        <v>4063</v>
      </c>
      <c r="Z175" s="27" t="s">
        <v>4063</v>
      </c>
      <c r="AA175" s="27" t="s">
        <v>4063</v>
      </c>
      <c r="AB175" s="27" t="s">
        <v>4063</v>
      </c>
      <c r="AC175" s="27" t="s">
        <v>4063</v>
      </c>
      <c r="AD175" s="29" t="s">
        <v>4063</v>
      </c>
      <c r="AE175" s="29" t="s">
        <v>4063</v>
      </c>
      <c r="AF175" s="29" t="s">
        <v>5576</v>
      </c>
      <c r="AG175" s="29" t="s">
        <v>4212</v>
      </c>
      <c r="AH175" s="29" t="str">
        <f t="shared" si="6"/>
        <v>Archaean</v>
      </c>
      <c r="AI175" s="29" t="str">
        <f t="shared" si="7"/>
        <v>Small</v>
      </c>
      <c r="AJ175" s="29" t="str">
        <f t="shared" si="8"/>
        <v>Giant</v>
      </c>
      <c r="AK175" s="27" t="str">
        <f>IF(Y175="Not determined","No known occurrences","CHECK THIS ONE")</f>
        <v>No known occurrences</v>
      </c>
    </row>
    <row r="176" spans="1:37" x14ac:dyDescent="0.3">
      <c r="A176" s="21" t="s">
        <v>1273</v>
      </c>
      <c r="B176" s="21" t="s">
        <v>4603</v>
      </c>
      <c r="C176" s="21" t="s">
        <v>981</v>
      </c>
      <c r="D176" s="82" t="s">
        <v>4658</v>
      </c>
      <c r="E176" s="82" t="s">
        <v>3920</v>
      </c>
      <c r="F176" s="27" t="s">
        <v>79</v>
      </c>
      <c r="G176" s="27">
        <v>66.7</v>
      </c>
      <c r="H176" s="27">
        <v>-115</v>
      </c>
      <c r="I176" s="27" t="s">
        <v>6912</v>
      </c>
      <c r="J176" s="27">
        <v>8</v>
      </c>
      <c r="K176" s="27" t="s">
        <v>253</v>
      </c>
      <c r="L176" s="27" t="s">
        <v>95</v>
      </c>
      <c r="M176" s="27">
        <v>1269</v>
      </c>
      <c r="N176" s="27">
        <v>1</v>
      </c>
      <c r="O176" s="27" t="s">
        <v>4262</v>
      </c>
      <c r="P176" s="29" t="s">
        <v>1277</v>
      </c>
      <c r="Q176" s="27" t="s">
        <v>4263</v>
      </c>
      <c r="R176" s="39" t="s">
        <v>189</v>
      </c>
      <c r="S176" s="27" t="s">
        <v>1279</v>
      </c>
      <c r="T176" s="27" t="s">
        <v>4063</v>
      </c>
      <c r="U176" s="27" t="s">
        <v>4063</v>
      </c>
      <c r="V176" s="27" t="s">
        <v>4063</v>
      </c>
      <c r="W176" s="27" t="s">
        <v>4063</v>
      </c>
      <c r="X176" s="27" t="s">
        <v>1280</v>
      </c>
      <c r="Y176" s="27" t="s">
        <v>144</v>
      </c>
      <c r="Z176" s="27" t="s">
        <v>72</v>
      </c>
      <c r="AA176" s="27" t="s">
        <v>102</v>
      </c>
      <c r="AB176" s="27" t="s">
        <v>74</v>
      </c>
      <c r="AC176" s="27" t="s">
        <v>1281</v>
      </c>
      <c r="AD176" s="29" t="s">
        <v>4063</v>
      </c>
      <c r="AE176" s="29" t="s">
        <v>5932</v>
      </c>
      <c r="AF176" s="29" t="s">
        <v>5575</v>
      </c>
      <c r="AG176" s="29" t="s">
        <v>4212</v>
      </c>
      <c r="AH176" s="29" t="str">
        <f t="shared" si="6"/>
        <v>Proterozoic</v>
      </c>
      <c r="AI176" s="29" t="str">
        <f t="shared" si="7"/>
        <v>Giant</v>
      </c>
      <c r="AJ176" s="29" t="str">
        <f t="shared" si="8"/>
        <v>Giant</v>
      </c>
      <c r="AK176" s="27" t="s">
        <v>144</v>
      </c>
    </row>
    <row r="177" spans="1:37" x14ac:dyDescent="0.3">
      <c r="A177" s="21" t="s">
        <v>1287</v>
      </c>
      <c r="B177" s="21" t="s">
        <v>4603</v>
      </c>
      <c r="C177" s="21" t="s">
        <v>981</v>
      </c>
      <c r="D177" s="82" t="s">
        <v>4641</v>
      </c>
      <c r="E177" s="87" t="s">
        <v>4642</v>
      </c>
      <c r="F177" s="27" t="s">
        <v>79</v>
      </c>
      <c r="G177" s="35">
        <v>56.6</v>
      </c>
      <c r="H177" s="27">
        <v>-61.25</v>
      </c>
      <c r="I177" s="27">
        <v>150</v>
      </c>
      <c r="J177" s="27">
        <v>3</v>
      </c>
      <c r="K177" s="27" t="s">
        <v>51</v>
      </c>
      <c r="L177" s="27" t="s">
        <v>95</v>
      </c>
      <c r="M177" s="27">
        <v>1305</v>
      </c>
      <c r="N177" s="27">
        <v>5</v>
      </c>
      <c r="O177" s="27" t="s">
        <v>4264</v>
      </c>
      <c r="P177" s="27" t="s">
        <v>1069</v>
      </c>
      <c r="Q177" s="27" t="s">
        <v>4265</v>
      </c>
      <c r="R177" s="27" t="s">
        <v>345</v>
      </c>
      <c r="S177" s="27" t="s">
        <v>1291</v>
      </c>
      <c r="T177" s="27" t="s">
        <v>1292</v>
      </c>
      <c r="U177" s="27" t="s">
        <v>4063</v>
      </c>
      <c r="V177" s="27" t="s">
        <v>4063</v>
      </c>
      <c r="W177" s="27" t="s">
        <v>1293</v>
      </c>
      <c r="X177" s="27" t="s">
        <v>4063</v>
      </c>
      <c r="Y177" s="27" t="s">
        <v>4063</v>
      </c>
      <c r="Z177" s="27" t="s">
        <v>4063</v>
      </c>
      <c r="AA177" s="27" t="s">
        <v>4063</v>
      </c>
      <c r="AB177" s="27" t="s">
        <v>4063</v>
      </c>
      <c r="AC177" s="27" t="s">
        <v>4063</v>
      </c>
      <c r="AD177" s="29" t="s">
        <v>4063</v>
      </c>
      <c r="AE177" s="29" t="s">
        <v>4063</v>
      </c>
      <c r="AF177" s="29" t="s">
        <v>1294</v>
      </c>
      <c r="AG177" s="29" t="s">
        <v>4212</v>
      </c>
      <c r="AH177" s="29" t="str">
        <f t="shared" si="6"/>
        <v>Proterozoic</v>
      </c>
      <c r="AI177" s="29" t="str">
        <f t="shared" si="7"/>
        <v>Small</v>
      </c>
      <c r="AJ177" s="29" t="str">
        <f t="shared" si="8"/>
        <v>Large</v>
      </c>
      <c r="AK177" s="27" t="str">
        <f>IF(Y177="Not determined","No known occurrences","CHECK THIS ONE")</f>
        <v>No known occurrences</v>
      </c>
    </row>
    <row r="178" spans="1:37" ht="13.2" customHeight="1" x14ac:dyDescent="0.3">
      <c r="A178" s="21" t="s">
        <v>1295</v>
      </c>
      <c r="B178" s="21" t="s">
        <v>4603</v>
      </c>
      <c r="C178" s="21" t="s">
        <v>981</v>
      </c>
      <c r="D178" s="82" t="s">
        <v>4624</v>
      </c>
      <c r="E178" s="82" t="s">
        <v>4627</v>
      </c>
      <c r="F178" s="27" t="s">
        <v>79</v>
      </c>
      <c r="G178" s="27">
        <v>46.5</v>
      </c>
      <c r="H178" s="27">
        <v>-80.400000000000006</v>
      </c>
      <c r="I178" s="27">
        <v>100</v>
      </c>
      <c r="J178" s="27">
        <v>0.9</v>
      </c>
      <c r="K178" s="27" t="s">
        <v>98</v>
      </c>
      <c r="L178" s="27" t="s">
        <v>95</v>
      </c>
      <c r="M178" s="27">
        <v>2475</v>
      </c>
      <c r="N178" s="27">
        <v>2</v>
      </c>
      <c r="O178" s="27" t="s">
        <v>4266</v>
      </c>
      <c r="P178" s="27" t="s">
        <v>84</v>
      </c>
      <c r="Q178" s="27" t="s">
        <v>4063</v>
      </c>
      <c r="R178" s="27" t="s">
        <v>189</v>
      </c>
      <c r="S178" s="27">
        <v>0.08</v>
      </c>
      <c r="T178" s="27">
        <v>74</v>
      </c>
      <c r="U178" s="27" t="s">
        <v>1122</v>
      </c>
      <c r="V178" s="27" t="s">
        <v>4063</v>
      </c>
      <c r="W178" s="27" t="s">
        <v>1298</v>
      </c>
      <c r="X178" s="27" t="s">
        <v>1295</v>
      </c>
      <c r="Y178" s="27" t="s">
        <v>71</v>
      </c>
      <c r="Z178" s="27" t="s">
        <v>145</v>
      </c>
      <c r="AA178" s="27" t="s">
        <v>73</v>
      </c>
      <c r="AB178" s="27" t="s">
        <v>74</v>
      </c>
      <c r="AC178" s="27" t="s">
        <v>991</v>
      </c>
      <c r="AD178" s="29" t="s">
        <v>4063</v>
      </c>
      <c r="AE178" s="29" t="s">
        <v>1299</v>
      </c>
      <c r="AF178" s="29" t="s">
        <v>6063</v>
      </c>
      <c r="AG178" s="29" t="s">
        <v>4212</v>
      </c>
      <c r="AH178" s="29" t="str">
        <f t="shared" si="6"/>
        <v>Proterozoic</v>
      </c>
      <c r="AI178" s="29" t="str">
        <f t="shared" si="7"/>
        <v>Small</v>
      </c>
      <c r="AJ178" s="29" t="str">
        <f t="shared" si="8"/>
        <v>Medium</v>
      </c>
      <c r="AK178" s="27" t="s">
        <v>71</v>
      </c>
    </row>
    <row r="179" spans="1:37" ht="12.75" customHeight="1" x14ac:dyDescent="0.25">
      <c r="A179" s="21" t="s">
        <v>1300</v>
      </c>
      <c r="B179" s="20" t="s">
        <v>6103</v>
      </c>
      <c r="C179" s="21" t="s">
        <v>981</v>
      </c>
      <c r="D179" s="82" t="s">
        <v>1078</v>
      </c>
      <c r="E179" s="82" t="s">
        <v>1079</v>
      </c>
      <c r="F179" s="27" t="s">
        <v>284</v>
      </c>
      <c r="G179" s="27">
        <v>48.82</v>
      </c>
      <c r="H179" s="27">
        <v>-89.35</v>
      </c>
      <c r="I179" s="27" t="s">
        <v>4063</v>
      </c>
      <c r="J179" s="27" t="s">
        <v>4063</v>
      </c>
      <c r="K179" s="27" t="s">
        <v>4063</v>
      </c>
      <c r="L179" s="27" t="s">
        <v>4063</v>
      </c>
      <c r="M179" s="27" t="s">
        <v>4063</v>
      </c>
      <c r="N179" s="27" t="s">
        <v>4063</v>
      </c>
      <c r="O179" s="27" t="s">
        <v>4063</v>
      </c>
      <c r="P179" s="27" t="s">
        <v>84</v>
      </c>
      <c r="Q179" s="27" t="s">
        <v>4063</v>
      </c>
      <c r="R179" s="38" t="s">
        <v>4063</v>
      </c>
      <c r="S179" s="27" t="s">
        <v>4063</v>
      </c>
      <c r="T179" s="27" t="s">
        <v>4063</v>
      </c>
      <c r="U179" s="27" t="s">
        <v>4063</v>
      </c>
      <c r="V179" s="27" t="s">
        <v>4063</v>
      </c>
      <c r="W179" s="27" t="s">
        <v>4063</v>
      </c>
      <c r="X179" s="27" t="s">
        <v>70</v>
      </c>
      <c r="Y179" s="27" t="s">
        <v>71</v>
      </c>
      <c r="Z179" s="27" t="s">
        <v>72</v>
      </c>
      <c r="AA179" s="27" t="s">
        <v>102</v>
      </c>
      <c r="AB179" s="27" t="s">
        <v>74</v>
      </c>
      <c r="AC179" s="27" t="s">
        <v>480</v>
      </c>
      <c r="AD179" s="29" t="s">
        <v>4063</v>
      </c>
      <c r="AE179" s="29" t="s">
        <v>4063</v>
      </c>
      <c r="AF179" s="29" t="s">
        <v>4267</v>
      </c>
      <c r="AG179" s="29" t="s">
        <v>4212</v>
      </c>
      <c r="AH179" s="29" t="str">
        <f t="shared" si="6"/>
        <v>Not determined</v>
      </c>
      <c r="AI179" s="29" t="str">
        <f t="shared" si="7"/>
        <v>Not determined</v>
      </c>
      <c r="AJ179" s="29" t="str">
        <f t="shared" si="8"/>
        <v>Not determined</v>
      </c>
      <c r="AK179" s="27" t="s">
        <v>71</v>
      </c>
    </row>
    <row r="180" spans="1:37" ht="12.75" customHeight="1" x14ac:dyDescent="0.3">
      <c r="A180" s="21" t="s">
        <v>1302</v>
      </c>
      <c r="B180" s="21" t="s">
        <v>4603</v>
      </c>
      <c r="C180" s="21" t="s">
        <v>981</v>
      </c>
      <c r="D180" s="82" t="s">
        <v>1078</v>
      </c>
      <c r="E180" s="82" t="s">
        <v>1079</v>
      </c>
      <c r="F180" s="27" t="s">
        <v>284</v>
      </c>
      <c r="G180" s="27">
        <v>49.03</v>
      </c>
      <c r="H180" s="27">
        <v>-88.96</v>
      </c>
      <c r="I180" s="27">
        <v>85</v>
      </c>
      <c r="J180" s="27">
        <v>0.8</v>
      </c>
      <c r="K180" s="27" t="s">
        <v>51</v>
      </c>
      <c r="L180" s="27" t="s">
        <v>95</v>
      </c>
      <c r="M180" s="27">
        <v>1112.8</v>
      </c>
      <c r="N180" s="27">
        <v>1.4</v>
      </c>
      <c r="O180" s="27" t="s">
        <v>4268</v>
      </c>
      <c r="P180" s="27" t="s">
        <v>1135</v>
      </c>
      <c r="Q180" s="27" t="s">
        <v>4063</v>
      </c>
      <c r="R180" s="27" t="s">
        <v>4063</v>
      </c>
      <c r="S180" s="27" t="s">
        <v>4063</v>
      </c>
      <c r="T180" s="27" t="s">
        <v>1305</v>
      </c>
      <c r="U180" s="27" t="s">
        <v>4063</v>
      </c>
      <c r="V180" s="27" t="s">
        <v>4063</v>
      </c>
      <c r="W180" s="27" t="s">
        <v>1306</v>
      </c>
      <c r="X180" s="27" t="s">
        <v>70</v>
      </c>
      <c r="Y180" s="27" t="s">
        <v>144</v>
      </c>
      <c r="Z180" s="27" t="s">
        <v>72</v>
      </c>
      <c r="AA180" s="27" t="s">
        <v>73</v>
      </c>
      <c r="AB180" s="27" t="s">
        <v>74</v>
      </c>
      <c r="AC180" s="27" t="s">
        <v>480</v>
      </c>
      <c r="AD180" s="29" t="s">
        <v>4063</v>
      </c>
      <c r="AE180" s="29" t="s">
        <v>1307</v>
      </c>
      <c r="AF180" s="29" t="s">
        <v>5577</v>
      </c>
      <c r="AG180" s="29" t="s">
        <v>4212</v>
      </c>
      <c r="AH180" s="29" t="str">
        <f t="shared" si="6"/>
        <v>Proterozoic</v>
      </c>
      <c r="AI180" s="29" t="str">
        <f t="shared" si="7"/>
        <v>Small</v>
      </c>
      <c r="AJ180" s="29" t="str">
        <f t="shared" si="8"/>
        <v>Medium</v>
      </c>
      <c r="AK180" s="27" t="s">
        <v>144</v>
      </c>
    </row>
    <row r="181" spans="1:37" x14ac:dyDescent="0.3">
      <c r="A181" s="21" t="s">
        <v>1308</v>
      </c>
      <c r="B181" s="21" t="s">
        <v>4603</v>
      </c>
      <c r="C181" s="21" t="s">
        <v>981</v>
      </c>
      <c r="D181" s="82" t="s">
        <v>1153</v>
      </c>
      <c r="E181" s="82" t="s">
        <v>2448</v>
      </c>
      <c r="F181" s="27" t="s">
        <v>79</v>
      </c>
      <c r="G181" s="27">
        <v>50.18</v>
      </c>
      <c r="H181" s="27">
        <v>-66.3</v>
      </c>
      <c r="I181" s="27">
        <v>5000</v>
      </c>
      <c r="J181" s="27">
        <v>6</v>
      </c>
      <c r="K181" s="27" t="s">
        <v>51</v>
      </c>
      <c r="L181" s="27" t="s">
        <v>95</v>
      </c>
      <c r="M181" s="27">
        <v>564</v>
      </c>
      <c r="N181" s="27">
        <v>4</v>
      </c>
      <c r="O181" s="27" t="s">
        <v>4269</v>
      </c>
      <c r="P181" s="27" t="s">
        <v>84</v>
      </c>
      <c r="Q181" s="27" t="s">
        <v>4270</v>
      </c>
      <c r="R181" s="27" t="s">
        <v>345</v>
      </c>
      <c r="S181" s="27" t="s">
        <v>1159</v>
      </c>
      <c r="T181" s="27" t="s">
        <v>1312</v>
      </c>
      <c r="U181" s="27" t="s">
        <v>4063</v>
      </c>
      <c r="V181" s="27" t="s">
        <v>1313</v>
      </c>
      <c r="W181" s="27" t="s">
        <v>1314</v>
      </c>
      <c r="X181" s="27" t="s">
        <v>1308</v>
      </c>
      <c r="Y181" s="27" t="s">
        <v>236</v>
      </c>
      <c r="Z181" s="27" t="s">
        <v>764</v>
      </c>
      <c r="AA181" s="27" t="s">
        <v>146</v>
      </c>
      <c r="AB181" s="27" t="s">
        <v>74</v>
      </c>
      <c r="AC181" s="27" t="s">
        <v>4063</v>
      </c>
      <c r="AD181" s="29" t="s">
        <v>4063</v>
      </c>
      <c r="AE181" s="29" t="s">
        <v>4063</v>
      </c>
      <c r="AF181" s="29" t="s">
        <v>5578</v>
      </c>
      <c r="AG181" s="29" t="s">
        <v>4212</v>
      </c>
      <c r="AH181" s="29" t="str">
        <f t="shared" si="6"/>
        <v>Proterozoic</v>
      </c>
      <c r="AI181" s="29" t="str">
        <f t="shared" si="7"/>
        <v>Large</v>
      </c>
      <c r="AJ181" s="29" t="str">
        <f t="shared" si="8"/>
        <v>Giant</v>
      </c>
      <c r="AK181" s="27" t="s">
        <v>236</v>
      </c>
    </row>
    <row r="182" spans="1:37" x14ac:dyDescent="0.3">
      <c r="A182" s="21" t="s">
        <v>1315</v>
      </c>
      <c r="B182" s="21" t="s">
        <v>4603</v>
      </c>
      <c r="C182" s="21" t="s">
        <v>981</v>
      </c>
      <c r="D182" s="82" t="s">
        <v>4633</v>
      </c>
      <c r="E182" s="82" t="s">
        <v>4628</v>
      </c>
      <c r="F182" s="27" t="s">
        <v>284</v>
      </c>
      <c r="G182" s="27">
        <v>46.15</v>
      </c>
      <c r="H182" s="27">
        <v>-81.900000000000006</v>
      </c>
      <c r="I182" s="27">
        <v>14</v>
      </c>
      <c r="J182" s="27">
        <v>0.43</v>
      </c>
      <c r="K182" s="27" t="s">
        <v>253</v>
      </c>
      <c r="L182" s="27" t="s">
        <v>95</v>
      </c>
      <c r="M182" s="27">
        <v>2217.04</v>
      </c>
      <c r="N182" s="27">
        <v>1.7</v>
      </c>
      <c r="O182" s="27" t="s">
        <v>4271</v>
      </c>
      <c r="P182" s="27" t="s">
        <v>534</v>
      </c>
      <c r="Q182" s="27" t="s">
        <v>4063</v>
      </c>
      <c r="R182" s="27" t="s">
        <v>45</v>
      </c>
      <c r="S182" s="27" t="s">
        <v>4063</v>
      </c>
      <c r="T182" s="27" t="s">
        <v>4063</v>
      </c>
      <c r="U182" s="27" t="s">
        <v>4063</v>
      </c>
      <c r="V182" s="27" t="s">
        <v>4063</v>
      </c>
      <c r="W182" s="27" t="s">
        <v>4063</v>
      </c>
      <c r="X182" s="27" t="s">
        <v>70</v>
      </c>
      <c r="Y182" s="27" t="s">
        <v>71</v>
      </c>
      <c r="Z182" s="27" t="s">
        <v>72</v>
      </c>
      <c r="AA182" s="27" t="s">
        <v>146</v>
      </c>
      <c r="AB182" s="27" t="s">
        <v>74</v>
      </c>
      <c r="AC182" s="27" t="s">
        <v>242</v>
      </c>
      <c r="AD182" s="29" t="s">
        <v>4063</v>
      </c>
      <c r="AE182" s="29" t="s">
        <v>4063</v>
      </c>
      <c r="AF182" s="29" t="s">
        <v>5579</v>
      </c>
      <c r="AG182" s="29" t="s">
        <v>4212</v>
      </c>
      <c r="AH182" s="29" t="str">
        <f t="shared" si="6"/>
        <v>Proterozoic</v>
      </c>
      <c r="AI182" s="29" t="str">
        <f t="shared" si="7"/>
        <v>Small</v>
      </c>
      <c r="AJ182" s="29" t="str">
        <f t="shared" si="8"/>
        <v>Small</v>
      </c>
      <c r="AK182" s="27" t="s">
        <v>71</v>
      </c>
    </row>
    <row r="183" spans="1:37" ht="13.2" customHeight="1" x14ac:dyDescent="0.3">
      <c r="A183" s="21" t="s">
        <v>1318</v>
      </c>
      <c r="B183" s="21" t="s">
        <v>4603</v>
      </c>
      <c r="C183" s="21" t="s">
        <v>981</v>
      </c>
      <c r="D183" s="82" t="s">
        <v>3282</v>
      </c>
      <c r="E183" s="82" t="s">
        <v>4646</v>
      </c>
      <c r="F183" s="27" t="s">
        <v>1390</v>
      </c>
      <c r="G183" s="27">
        <v>45.22</v>
      </c>
      <c r="H183" s="27">
        <v>-67.28</v>
      </c>
      <c r="I183" s="27">
        <v>24</v>
      </c>
      <c r="J183" s="27" t="s">
        <v>4063</v>
      </c>
      <c r="K183" s="27" t="s">
        <v>51</v>
      </c>
      <c r="L183" s="27" t="s">
        <v>613</v>
      </c>
      <c r="M183" s="27">
        <v>407</v>
      </c>
      <c r="N183" s="27">
        <v>20</v>
      </c>
      <c r="O183" s="27" t="s">
        <v>4272</v>
      </c>
      <c r="P183" s="27" t="s">
        <v>1320</v>
      </c>
      <c r="Q183" s="27" t="s">
        <v>4135</v>
      </c>
      <c r="R183" s="27" t="s">
        <v>45</v>
      </c>
      <c r="S183" s="27" t="s">
        <v>4063</v>
      </c>
      <c r="T183" s="27" t="s">
        <v>1321</v>
      </c>
      <c r="U183" s="27" t="s">
        <v>1322</v>
      </c>
      <c r="V183" s="27" t="s">
        <v>1323</v>
      </c>
      <c r="W183" s="27" t="s">
        <v>1324</v>
      </c>
      <c r="X183" s="27" t="s">
        <v>70</v>
      </c>
      <c r="Y183" s="27" t="s">
        <v>71</v>
      </c>
      <c r="Z183" s="27" t="s">
        <v>223</v>
      </c>
      <c r="AA183" s="27" t="s">
        <v>73</v>
      </c>
      <c r="AB183" s="27" t="s">
        <v>74</v>
      </c>
      <c r="AC183" s="27" t="s">
        <v>382</v>
      </c>
      <c r="AD183" s="29">
        <v>1</v>
      </c>
      <c r="AE183" s="29" t="s">
        <v>5933</v>
      </c>
      <c r="AF183" s="29" t="s">
        <v>6010</v>
      </c>
      <c r="AG183" s="29" t="s">
        <v>4212</v>
      </c>
      <c r="AH183" s="29" t="str">
        <f t="shared" si="6"/>
        <v>Phanerozoic</v>
      </c>
      <c r="AI183" s="29" t="str">
        <f t="shared" si="7"/>
        <v>Small</v>
      </c>
      <c r="AJ183" s="29" t="str">
        <f t="shared" si="8"/>
        <v>Not determined</v>
      </c>
      <c r="AK183" s="27" t="s">
        <v>71</v>
      </c>
    </row>
    <row r="184" spans="1:37" x14ac:dyDescent="0.3">
      <c r="A184" s="21" t="s">
        <v>1326</v>
      </c>
      <c r="B184" s="21" t="s">
        <v>4603</v>
      </c>
      <c r="C184" s="21" t="s">
        <v>981</v>
      </c>
      <c r="D184" s="82" t="s">
        <v>1327</v>
      </c>
      <c r="E184" s="82" t="s">
        <v>1328</v>
      </c>
      <c r="F184" s="27" t="s">
        <v>1329</v>
      </c>
      <c r="G184" s="27">
        <v>45.35</v>
      </c>
      <c r="H184" s="27">
        <v>-81.11</v>
      </c>
      <c r="I184" s="27">
        <v>1620</v>
      </c>
      <c r="J184" s="27">
        <v>3</v>
      </c>
      <c r="K184" s="27" t="s">
        <v>51</v>
      </c>
      <c r="L184" s="27" t="s">
        <v>95</v>
      </c>
      <c r="M184" s="27">
        <v>1850</v>
      </c>
      <c r="N184" s="27">
        <v>1</v>
      </c>
      <c r="O184" s="27" t="s">
        <v>4273</v>
      </c>
      <c r="P184" s="27" t="s">
        <v>1332</v>
      </c>
      <c r="Q184" s="27" t="s">
        <v>4063</v>
      </c>
      <c r="R184" s="27" t="s">
        <v>345</v>
      </c>
      <c r="S184" s="27">
        <v>3.5999999999999997E-2</v>
      </c>
      <c r="T184" s="27" t="s">
        <v>4063</v>
      </c>
      <c r="U184" s="27" t="s">
        <v>1333</v>
      </c>
      <c r="V184" s="27" t="s">
        <v>4063</v>
      </c>
      <c r="W184" s="27" t="s">
        <v>1334</v>
      </c>
      <c r="X184" s="27" t="s">
        <v>1326</v>
      </c>
      <c r="Y184" s="27" t="s">
        <v>71</v>
      </c>
      <c r="Z184" s="27" t="s">
        <v>1062</v>
      </c>
      <c r="AA184" s="27" t="s">
        <v>73</v>
      </c>
      <c r="AB184" s="27" t="s">
        <v>74</v>
      </c>
      <c r="AC184" s="27" t="s">
        <v>293</v>
      </c>
      <c r="AD184" s="29">
        <v>1648</v>
      </c>
      <c r="AE184" s="29" t="s">
        <v>1335</v>
      </c>
      <c r="AF184" s="29" t="s">
        <v>5580</v>
      </c>
      <c r="AG184" s="29" t="s">
        <v>4212</v>
      </c>
      <c r="AH184" s="29" t="str">
        <f t="shared" si="6"/>
        <v>Proterozoic</v>
      </c>
      <c r="AI184" s="29" t="str">
        <f t="shared" si="7"/>
        <v>Large</v>
      </c>
      <c r="AJ184" s="29" t="str">
        <f t="shared" si="8"/>
        <v>Large</v>
      </c>
      <c r="AK184" s="27" t="s">
        <v>71</v>
      </c>
    </row>
    <row r="185" spans="1:37" ht="12.75" customHeight="1" x14ac:dyDescent="0.25">
      <c r="A185" s="21" t="s">
        <v>1336</v>
      </c>
      <c r="B185" s="20" t="s">
        <v>6103</v>
      </c>
      <c r="C185" s="21" t="s">
        <v>981</v>
      </c>
      <c r="D185" s="82" t="s">
        <v>1078</v>
      </c>
      <c r="E185" s="82" t="s">
        <v>1079</v>
      </c>
      <c r="F185" s="27" t="s">
        <v>284</v>
      </c>
      <c r="G185" s="27">
        <v>48.82</v>
      </c>
      <c r="H185" s="27">
        <v>-89.15</v>
      </c>
      <c r="I185" s="27">
        <v>2</v>
      </c>
      <c r="J185" s="27">
        <v>0.37</v>
      </c>
      <c r="K185" s="27" t="s">
        <v>51</v>
      </c>
      <c r="L185" s="27" t="s">
        <v>95</v>
      </c>
      <c r="M185" s="27">
        <v>1109</v>
      </c>
      <c r="N185" s="27">
        <v>1.3</v>
      </c>
      <c r="O185" s="27" t="s">
        <v>4243</v>
      </c>
      <c r="P185" s="27" t="s">
        <v>63</v>
      </c>
      <c r="Q185" s="27" t="s">
        <v>4063</v>
      </c>
      <c r="R185" s="27" t="s">
        <v>4063</v>
      </c>
      <c r="S185" s="27" t="s">
        <v>4063</v>
      </c>
      <c r="T185" s="27" t="s">
        <v>4063</v>
      </c>
      <c r="U185" s="27" t="s">
        <v>4063</v>
      </c>
      <c r="V185" s="27" t="s">
        <v>4063</v>
      </c>
      <c r="W185" s="27" t="s">
        <v>4063</v>
      </c>
      <c r="X185" s="27" t="s">
        <v>70</v>
      </c>
      <c r="Y185" s="27" t="s">
        <v>144</v>
      </c>
      <c r="Z185" s="27" t="s">
        <v>72</v>
      </c>
      <c r="AA185" s="27" t="s">
        <v>102</v>
      </c>
      <c r="AB185" s="27" t="s">
        <v>74</v>
      </c>
      <c r="AC185" s="27" t="s">
        <v>480</v>
      </c>
      <c r="AD185" s="29" t="s">
        <v>4063</v>
      </c>
      <c r="AE185" s="29" t="s">
        <v>1337</v>
      </c>
      <c r="AF185" s="29" t="s">
        <v>1338</v>
      </c>
      <c r="AG185" s="29" t="s">
        <v>4212</v>
      </c>
      <c r="AH185" s="29" t="str">
        <f t="shared" si="6"/>
        <v>Proterozoic</v>
      </c>
      <c r="AI185" s="29" t="str">
        <f t="shared" si="7"/>
        <v>Small</v>
      </c>
      <c r="AJ185" s="29" t="str">
        <f t="shared" si="8"/>
        <v>Small</v>
      </c>
      <c r="AK185" s="27" t="s">
        <v>144</v>
      </c>
    </row>
    <row r="186" spans="1:37" x14ac:dyDescent="0.25">
      <c r="A186" s="21" t="s">
        <v>1339</v>
      </c>
      <c r="B186" s="20" t="s">
        <v>6103</v>
      </c>
      <c r="C186" s="21" t="s">
        <v>981</v>
      </c>
      <c r="D186" s="82" t="s">
        <v>1078</v>
      </c>
      <c r="E186" s="82" t="s">
        <v>1079</v>
      </c>
      <c r="F186" s="27" t="s">
        <v>284</v>
      </c>
      <c r="G186" s="27">
        <v>48.59</v>
      </c>
      <c r="H186" s="27">
        <v>-89.26</v>
      </c>
      <c r="I186" s="27">
        <v>0.8</v>
      </c>
      <c r="J186" s="27">
        <v>0.5</v>
      </c>
      <c r="K186" s="27" t="s">
        <v>51</v>
      </c>
      <c r="L186" s="27" t="s">
        <v>603</v>
      </c>
      <c r="M186" s="27">
        <v>1108</v>
      </c>
      <c r="N186" s="27">
        <v>1</v>
      </c>
      <c r="O186" s="27" t="s">
        <v>4243</v>
      </c>
      <c r="P186" s="27" t="s">
        <v>84</v>
      </c>
      <c r="Q186" s="27" t="s">
        <v>4274</v>
      </c>
      <c r="R186" s="27" t="s">
        <v>345</v>
      </c>
      <c r="S186" s="27" t="s">
        <v>4063</v>
      </c>
      <c r="T186" s="27" t="s">
        <v>1342</v>
      </c>
      <c r="U186" s="27" t="s">
        <v>4063</v>
      </c>
      <c r="V186" s="27" t="s">
        <v>4063</v>
      </c>
      <c r="W186" s="27" t="s">
        <v>4063</v>
      </c>
      <c r="X186" s="27" t="s">
        <v>70</v>
      </c>
      <c r="Y186" s="27" t="s">
        <v>71</v>
      </c>
      <c r="Z186" s="27" t="s">
        <v>72</v>
      </c>
      <c r="AA186" s="27" t="s">
        <v>102</v>
      </c>
      <c r="AB186" s="27" t="s">
        <v>74</v>
      </c>
      <c r="AC186" s="27" t="s">
        <v>480</v>
      </c>
      <c r="AD186" s="29" t="s">
        <v>4063</v>
      </c>
      <c r="AE186" s="29" t="s">
        <v>1343</v>
      </c>
      <c r="AF186" s="29" t="s">
        <v>5581</v>
      </c>
      <c r="AG186" s="29" t="s">
        <v>4212</v>
      </c>
      <c r="AH186" s="29" t="str">
        <f t="shared" si="6"/>
        <v>Proterozoic</v>
      </c>
      <c r="AI186" s="29" t="str">
        <f t="shared" si="7"/>
        <v>Small</v>
      </c>
      <c r="AJ186" s="29" t="str">
        <f t="shared" si="8"/>
        <v>Small</v>
      </c>
      <c r="AK186" s="27" t="s">
        <v>71</v>
      </c>
    </row>
    <row r="187" spans="1:37" x14ac:dyDescent="0.3">
      <c r="A187" s="21" t="s">
        <v>1344</v>
      </c>
      <c r="B187" s="21" t="s">
        <v>4603</v>
      </c>
      <c r="C187" s="21" t="s">
        <v>981</v>
      </c>
      <c r="D187" s="82" t="s">
        <v>1014</v>
      </c>
      <c r="E187" s="82" t="s">
        <v>1015</v>
      </c>
      <c r="F187" s="27" t="s">
        <v>728</v>
      </c>
      <c r="G187" s="27">
        <v>52.8</v>
      </c>
      <c r="H187" s="27">
        <v>-86.15</v>
      </c>
      <c r="I187" s="27" t="s">
        <v>4063</v>
      </c>
      <c r="J187" s="27" t="s">
        <v>4063</v>
      </c>
      <c r="K187" s="27" t="s">
        <v>996</v>
      </c>
      <c r="L187" s="27" t="s">
        <v>95</v>
      </c>
      <c r="M187" s="27">
        <v>2733.6</v>
      </c>
      <c r="N187" s="27">
        <v>0.7</v>
      </c>
      <c r="O187" s="27" t="s">
        <v>4275</v>
      </c>
      <c r="P187" s="27" t="s">
        <v>1041</v>
      </c>
      <c r="Q187" s="27" t="s">
        <v>4063</v>
      </c>
      <c r="R187" s="27" t="s">
        <v>4063</v>
      </c>
      <c r="S187" s="27" t="s">
        <v>4063</v>
      </c>
      <c r="T187" s="27" t="s">
        <v>4063</v>
      </c>
      <c r="U187" s="27" t="s">
        <v>4063</v>
      </c>
      <c r="V187" s="27" t="s">
        <v>1347</v>
      </c>
      <c r="W187" s="27" t="s">
        <v>1348</v>
      </c>
      <c r="X187" s="27" t="s">
        <v>70</v>
      </c>
      <c r="Y187" s="27" t="s">
        <v>236</v>
      </c>
      <c r="Z187" s="27" t="s">
        <v>764</v>
      </c>
      <c r="AA187" s="27" t="s">
        <v>146</v>
      </c>
      <c r="AB187" s="27" t="s">
        <v>74</v>
      </c>
      <c r="AC187" s="27" t="s">
        <v>147</v>
      </c>
      <c r="AD187" s="29" t="s">
        <v>4063</v>
      </c>
      <c r="AE187" s="29" t="s">
        <v>4223</v>
      </c>
      <c r="AF187" s="29" t="s">
        <v>5558</v>
      </c>
      <c r="AG187" s="29" t="s">
        <v>4212</v>
      </c>
      <c r="AH187" s="29" t="str">
        <f t="shared" si="6"/>
        <v>Archaean</v>
      </c>
      <c r="AI187" s="29" t="str">
        <f t="shared" si="7"/>
        <v>Not determined</v>
      </c>
      <c r="AJ187" s="29" t="str">
        <f t="shared" si="8"/>
        <v>Not determined</v>
      </c>
      <c r="AK187" s="27" t="s">
        <v>236</v>
      </c>
    </row>
    <row r="188" spans="1:37" ht="12.75" customHeight="1" x14ac:dyDescent="0.3">
      <c r="A188" s="21" t="s">
        <v>1349</v>
      </c>
      <c r="B188" s="21" t="s">
        <v>4603</v>
      </c>
      <c r="C188" s="21" t="s">
        <v>981</v>
      </c>
      <c r="D188" s="82" t="s">
        <v>4641</v>
      </c>
      <c r="E188" s="82" t="s">
        <v>4642</v>
      </c>
      <c r="F188" s="27" t="s">
        <v>79</v>
      </c>
      <c r="G188" s="27">
        <v>56.5</v>
      </c>
      <c r="H188" s="27">
        <v>-61.3</v>
      </c>
      <c r="I188" s="27">
        <v>80</v>
      </c>
      <c r="J188" s="27" t="s">
        <v>4063</v>
      </c>
      <c r="K188" s="27" t="s">
        <v>98</v>
      </c>
      <c r="L188" s="27" t="s">
        <v>40</v>
      </c>
      <c r="M188" s="27">
        <v>1307</v>
      </c>
      <c r="N188" s="27">
        <v>2</v>
      </c>
      <c r="O188" s="27" t="s">
        <v>4276</v>
      </c>
      <c r="P188" s="27" t="s">
        <v>1069</v>
      </c>
      <c r="Q188" s="27" t="s">
        <v>4277</v>
      </c>
      <c r="R188" s="27" t="s">
        <v>276</v>
      </c>
      <c r="S188" s="27" t="s">
        <v>1352</v>
      </c>
      <c r="T188" s="27" t="s">
        <v>4063</v>
      </c>
      <c r="U188" s="27" t="s">
        <v>4063</v>
      </c>
      <c r="V188" s="27" t="s">
        <v>1353</v>
      </c>
      <c r="W188" s="27" t="s">
        <v>1354</v>
      </c>
      <c r="X188" s="27" t="s">
        <v>4063</v>
      </c>
      <c r="Y188" s="27" t="s">
        <v>4063</v>
      </c>
      <c r="Z188" s="27" t="s">
        <v>4063</v>
      </c>
      <c r="AA188" s="27" t="s">
        <v>4063</v>
      </c>
      <c r="AB188" s="27" t="s">
        <v>4063</v>
      </c>
      <c r="AC188" s="27" t="s">
        <v>4063</v>
      </c>
      <c r="AD188" s="29" t="s">
        <v>4063</v>
      </c>
      <c r="AE188" s="29" t="s">
        <v>4063</v>
      </c>
      <c r="AF188" s="29" t="s">
        <v>1355</v>
      </c>
      <c r="AG188" s="29" t="s">
        <v>4212</v>
      </c>
      <c r="AH188" s="29" t="str">
        <f t="shared" si="6"/>
        <v>Proterozoic</v>
      </c>
      <c r="AI188" s="29" t="str">
        <f t="shared" si="7"/>
        <v>Small</v>
      </c>
      <c r="AJ188" s="29" t="str">
        <f t="shared" si="8"/>
        <v>Not determined</v>
      </c>
      <c r="AK188" s="27" t="str">
        <f>IF(Y188="Not determined","No known occurrences","CHECK THIS ONE")</f>
        <v>No known occurrences</v>
      </c>
    </row>
    <row r="189" spans="1:37" ht="13.2" customHeight="1" x14ac:dyDescent="0.3">
      <c r="A189" s="21" t="s">
        <v>1356</v>
      </c>
      <c r="B189" s="21" t="s">
        <v>4603</v>
      </c>
      <c r="C189" s="21" t="s">
        <v>981</v>
      </c>
      <c r="D189" s="82" t="s">
        <v>4641</v>
      </c>
      <c r="E189" s="82" t="s">
        <v>4642</v>
      </c>
      <c r="F189" s="27" t="s">
        <v>79</v>
      </c>
      <c r="G189" s="27">
        <v>56.2</v>
      </c>
      <c r="H189" s="27">
        <v>-61.5</v>
      </c>
      <c r="I189" s="27">
        <v>6.25</v>
      </c>
      <c r="J189" s="27">
        <v>1</v>
      </c>
      <c r="K189" s="27" t="s">
        <v>817</v>
      </c>
      <c r="L189" s="27" t="s">
        <v>95</v>
      </c>
      <c r="M189" s="27">
        <v>1332.7</v>
      </c>
      <c r="N189" s="27">
        <v>1</v>
      </c>
      <c r="O189" s="27" t="s">
        <v>4278</v>
      </c>
      <c r="P189" s="27" t="s">
        <v>84</v>
      </c>
      <c r="Q189" s="27" t="s">
        <v>4063</v>
      </c>
      <c r="R189" s="27" t="s">
        <v>345</v>
      </c>
      <c r="S189" s="35">
        <v>0.08</v>
      </c>
      <c r="T189" s="27" t="s">
        <v>1359</v>
      </c>
      <c r="U189" s="27" t="s">
        <v>4063</v>
      </c>
      <c r="V189" s="27" t="s">
        <v>4063</v>
      </c>
      <c r="W189" s="27" t="s">
        <v>1360</v>
      </c>
      <c r="X189" s="27" t="s">
        <v>1356</v>
      </c>
      <c r="Y189" s="27" t="s">
        <v>71</v>
      </c>
      <c r="Z189" s="27" t="s">
        <v>223</v>
      </c>
      <c r="AA189" s="27" t="s">
        <v>258</v>
      </c>
      <c r="AB189" s="27" t="s">
        <v>74</v>
      </c>
      <c r="AC189" s="27" t="s">
        <v>1361</v>
      </c>
      <c r="AD189" s="29">
        <v>124.4</v>
      </c>
      <c r="AE189" s="29" t="s">
        <v>1362</v>
      </c>
      <c r="AF189" s="29" t="s">
        <v>5582</v>
      </c>
      <c r="AG189" s="29" t="s">
        <v>4212</v>
      </c>
      <c r="AH189" s="29" t="str">
        <f t="shared" si="6"/>
        <v>Proterozoic</v>
      </c>
      <c r="AI189" s="29" t="str">
        <f t="shared" si="7"/>
        <v>Small</v>
      </c>
      <c r="AJ189" s="29" t="str">
        <f t="shared" si="8"/>
        <v>Medium</v>
      </c>
      <c r="AK189" s="27" t="s">
        <v>71</v>
      </c>
    </row>
    <row r="190" spans="1:37" ht="12.75" customHeight="1" x14ac:dyDescent="0.3">
      <c r="A190" s="21" t="s">
        <v>1363</v>
      </c>
      <c r="B190" s="21" t="s">
        <v>4603</v>
      </c>
      <c r="C190" s="21" t="s">
        <v>1364</v>
      </c>
      <c r="D190" s="82" t="s">
        <v>1365</v>
      </c>
      <c r="E190" s="82" t="s">
        <v>1366</v>
      </c>
      <c r="F190" s="27" t="s">
        <v>79</v>
      </c>
      <c r="G190" s="27">
        <v>25.3</v>
      </c>
      <c r="H190" s="27">
        <v>102</v>
      </c>
      <c r="I190" s="27">
        <v>0.65</v>
      </c>
      <c r="J190" s="27">
        <v>1</v>
      </c>
      <c r="K190" s="27" t="s">
        <v>94</v>
      </c>
      <c r="L190" s="27" t="s">
        <v>95</v>
      </c>
      <c r="M190" s="27">
        <v>247</v>
      </c>
      <c r="N190" s="27">
        <v>3</v>
      </c>
      <c r="O190" s="27" t="s">
        <v>4279</v>
      </c>
      <c r="P190" s="27" t="s">
        <v>1369</v>
      </c>
      <c r="Q190" s="27" t="s">
        <v>4280</v>
      </c>
      <c r="R190" s="37" t="s">
        <v>345</v>
      </c>
      <c r="S190" s="27" t="s">
        <v>4063</v>
      </c>
      <c r="T190" s="27" t="s">
        <v>4063</v>
      </c>
      <c r="U190" s="27" t="s">
        <v>4063</v>
      </c>
      <c r="V190" s="27" t="s">
        <v>4063</v>
      </c>
      <c r="W190" s="27" t="s">
        <v>4063</v>
      </c>
      <c r="X190" s="27" t="s">
        <v>1363</v>
      </c>
      <c r="Y190" s="27" t="s">
        <v>236</v>
      </c>
      <c r="Z190" s="27" t="s">
        <v>72</v>
      </c>
      <c r="AA190" s="27" t="s">
        <v>73</v>
      </c>
      <c r="AB190" s="27" t="s">
        <v>74</v>
      </c>
      <c r="AC190" s="27" t="s">
        <v>111</v>
      </c>
      <c r="AD190" s="29">
        <v>10</v>
      </c>
      <c r="AE190" s="29" t="s">
        <v>5583</v>
      </c>
      <c r="AF190" s="29" t="s">
        <v>5584</v>
      </c>
      <c r="AG190" s="29" t="s">
        <v>4281</v>
      </c>
      <c r="AH190" s="29" t="str">
        <f t="shared" si="6"/>
        <v>Phanerozoic</v>
      </c>
      <c r="AI190" s="29" t="str">
        <f t="shared" si="7"/>
        <v>Small</v>
      </c>
      <c r="AJ190" s="29" t="str">
        <f t="shared" si="8"/>
        <v>Medium</v>
      </c>
      <c r="AK190" s="27" t="s">
        <v>236</v>
      </c>
    </row>
    <row r="191" spans="1:37" x14ac:dyDescent="0.3">
      <c r="A191" s="21" t="s">
        <v>1373</v>
      </c>
      <c r="B191" s="21" t="s">
        <v>4603</v>
      </c>
      <c r="C191" s="21" t="s">
        <v>1364</v>
      </c>
      <c r="D191" s="82" t="s">
        <v>1365</v>
      </c>
      <c r="E191" s="82" t="s">
        <v>1366</v>
      </c>
      <c r="F191" s="27" t="s">
        <v>79</v>
      </c>
      <c r="G191" s="27">
        <v>26.8</v>
      </c>
      <c r="H191" s="27">
        <v>102</v>
      </c>
      <c r="I191" s="27">
        <v>25</v>
      </c>
      <c r="J191" s="27">
        <v>1.6</v>
      </c>
      <c r="K191" s="27" t="s">
        <v>1374</v>
      </c>
      <c r="L191" s="27" t="s">
        <v>95</v>
      </c>
      <c r="M191" s="27">
        <v>262</v>
      </c>
      <c r="N191" s="27">
        <v>2</v>
      </c>
      <c r="O191" s="27" t="s">
        <v>4282</v>
      </c>
      <c r="P191" s="27" t="s">
        <v>63</v>
      </c>
      <c r="Q191" s="27" t="s">
        <v>4283</v>
      </c>
      <c r="R191" s="27" t="s">
        <v>345</v>
      </c>
      <c r="S191" s="27" t="s">
        <v>4063</v>
      </c>
      <c r="T191" s="27" t="s">
        <v>1378</v>
      </c>
      <c r="U191" s="27" t="s">
        <v>4063</v>
      </c>
      <c r="V191" s="27" t="s">
        <v>4063</v>
      </c>
      <c r="W191" s="27" t="s">
        <v>1379</v>
      </c>
      <c r="X191" s="27" t="s">
        <v>1373</v>
      </c>
      <c r="Y191" s="27" t="s">
        <v>236</v>
      </c>
      <c r="Z191" s="27" t="s">
        <v>764</v>
      </c>
      <c r="AA191" s="27" t="s">
        <v>146</v>
      </c>
      <c r="AB191" s="27" t="s">
        <v>74</v>
      </c>
      <c r="AC191" s="27" t="s">
        <v>242</v>
      </c>
      <c r="AD191" s="29">
        <v>1497</v>
      </c>
      <c r="AE191" s="29" t="s">
        <v>5585</v>
      </c>
      <c r="AF191" s="29" t="s">
        <v>5586</v>
      </c>
      <c r="AG191" s="29" t="s">
        <v>4281</v>
      </c>
      <c r="AH191" s="29" t="str">
        <f t="shared" si="6"/>
        <v>Phanerozoic</v>
      </c>
      <c r="AI191" s="29" t="str">
        <f t="shared" si="7"/>
        <v>Small</v>
      </c>
      <c r="AJ191" s="29" t="str">
        <f t="shared" si="8"/>
        <v>Medium</v>
      </c>
      <c r="AK191" s="27" t="s">
        <v>236</v>
      </c>
    </row>
    <row r="192" spans="1:37" ht="13.2" customHeight="1" x14ac:dyDescent="0.25">
      <c r="A192" s="21" t="s">
        <v>1382</v>
      </c>
      <c r="B192" s="20" t="s">
        <v>6103</v>
      </c>
      <c r="C192" s="21" t="s">
        <v>1364</v>
      </c>
      <c r="D192" s="82" t="s">
        <v>1365</v>
      </c>
      <c r="E192" s="82" t="s">
        <v>1366</v>
      </c>
      <c r="F192" s="27" t="s">
        <v>79</v>
      </c>
      <c r="G192" s="27">
        <v>23.1</v>
      </c>
      <c r="H192" s="27">
        <v>103</v>
      </c>
      <c r="I192" s="27">
        <v>0.1</v>
      </c>
      <c r="J192" s="27">
        <v>6.4000000000000001E-2</v>
      </c>
      <c r="K192" s="27" t="s">
        <v>425</v>
      </c>
      <c r="L192" s="27" t="s">
        <v>95</v>
      </c>
      <c r="M192" s="27">
        <v>258.5</v>
      </c>
      <c r="N192" s="27">
        <v>3.5</v>
      </c>
      <c r="O192" s="27" t="s">
        <v>4284</v>
      </c>
      <c r="P192" s="27" t="s">
        <v>287</v>
      </c>
      <c r="Q192" s="27" t="s">
        <v>4285</v>
      </c>
      <c r="R192" s="27" t="s">
        <v>345</v>
      </c>
      <c r="S192" s="27">
        <v>0.17899999999999999</v>
      </c>
      <c r="T192" s="27" t="s">
        <v>4063</v>
      </c>
      <c r="U192" s="27" t="s">
        <v>4063</v>
      </c>
      <c r="V192" s="27" t="s">
        <v>4063</v>
      </c>
      <c r="W192" s="27" t="s">
        <v>4063</v>
      </c>
      <c r="X192" s="27" t="s">
        <v>70</v>
      </c>
      <c r="Y192" s="27" t="s">
        <v>71</v>
      </c>
      <c r="Z192" s="27" t="s">
        <v>237</v>
      </c>
      <c r="AA192" s="27" t="s">
        <v>258</v>
      </c>
      <c r="AB192" s="27" t="s">
        <v>74</v>
      </c>
      <c r="AC192" s="27" t="s">
        <v>662</v>
      </c>
      <c r="AD192" s="29" t="s">
        <v>4063</v>
      </c>
      <c r="AE192" s="29" t="s">
        <v>5934</v>
      </c>
      <c r="AF192" s="29" t="s">
        <v>5587</v>
      </c>
      <c r="AG192" s="29" t="s">
        <v>4281</v>
      </c>
      <c r="AH192" s="29" t="str">
        <f t="shared" si="6"/>
        <v>Phanerozoic</v>
      </c>
      <c r="AI192" s="29" t="str">
        <f t="shared" si="7"/>
        <v>Small</v>
      </c>
      <c r="AJ192" s="29" t="str">
        <f t="shared" si="8"/>
        <v>Small</v>
      </c>
      <c r="AK192" s="27" t="s">
        <v>71</v>
      </c>
    </row>
    <row r="193" spans="1:37" x14ac:dyDescent="0.3">
      <c r="A193" s="21" t="s">
        <v>1393</v>
      </c>
      <c r="B193" s="21" t="s">
        <v>4603</v>
      </c>
      <c r="C193" s="21" t="s">
        <v>1364</v>
      </c>
      <c r="D193" s="82" t="s">
        <v>1394</v>
      </c>
      <c r="E193" s="82" t="s">
        <v>4063</v>
      </c>
      <c r="F193" s="27" t="s">
        <v>38</v>
      </c>
      <c r="G193" s="27">
        <v>32.32</v>
      </c>
      <c r="H193" s="27">
        <v>107.6</v>
      </c>
      <c r="I193" s="27">
        <v>150</v>
      </c>
      <c r="J193" s="27" t="s">
        <v>4063</v>
      </c>
      <c r="K193" s="27" t="s">
        <v>127</v>
      </c>
      <c r="L193" s="27" t="s">
        <v>95</v>
      </c>
      <c r="M193" s="27">
        <v>859</v>
      </c>
      <c r="N193" s="27">
        <v>5</v>
      </c>
      <c r="O193" s="27" t="s">
        <v>4286</v>
      </c>
      <c r="P193" s="27" t="s">
        <v>63</v>
      </c>
      <c r="Q193" s="27" t="s">
        <v>4063</v>
      </c>
      <c r="R193" s="27" t="s">
        <v>45</v>
      </c>
      <c r="S193" s="27" t="s">
        <v>4063</v>
      </c>
      <c r="T193" s="27" t="s">
        <v>4063</v>
      </c>
      <c r="U193" s="27" t="s">
        <v>4063</v>
      </c>
      <c r="V193" s="27" t="s">
        <v>4063</v>
      </c>
      <c r="W193" s="27" t="s">
        <v>4063</v>
      </c>
      <c r="X193" s="27" t="s">
        <v>4063</v>
      </c>
      <c r="Y193" s="27" t="s">
        <v>236</v>
      </c>
      <c r="Z193" s="27" t="s">
        <v>4063</v>
      </c>
      <c r="AA193" s="27" t="s">
        <v>4063</v>
      </c>
      <c r="AB193" s="27" t="s">
        <v>4063</v>
      </c>
      <c r="AC193" s="27" t="s">
        <v>4063</v>
      </c>
      <c r="AD193" s="29" t="s">
        <v>4063</v>
      </c>
      <c r="AE193" s="29" t="s">
        <v>4063</v>
      </c>
      <c r="AF193" s="29" t="s">
        <v>6064</v>
      </c>
      <c r="AG193" s="29" t="s">
        <v>4281</v>
      </c>
      <c r="AH193" s="29" t="str">
        <f t="shared" si="6"/>
        <v>Proterozoic</v>
      </c>
      <c r="AI193" s="29" t="str">
        <f t="shared" si="7"/>
        <v>Small</v>
      </c>
      <c r="AJ193" s="29" t="str">
        <f t="shared" si="8"/>
        <v>Not determined</v>
      </c>
      <c r="AK193" s="27" t="s">
        <v>236</v>
      </c>
    </row>
    <row r="194" spans="1:37" x14ac:dyDescent="0.3">
      <c r="A194" s="21" t="s">
        <v>1397</v>
      </c>
      <c r="B194" s="21" t="s">
        <v>4603</v>
      </c>
      <c r="C194" s="21" t="s">
        <v>1364</v>
      </c>
      <c r="D194" s="82" t="s">
        <v>1394</v>
      </c>
      <c r="E194" s="82" t="s">
        <v>4063</v>
      </c>
      <c r="F194" s="27" t="s">
        <v>38</v>
      </c>
      <c r="G194" s="27">
        <v>33.130000000000003</v>
      </c>
      <c r="H194" s="27">
        <v>108.2</v>
      </c>
      <c r="I194" s="27">
        <v>500</v>
      </c>
      <c r="J194" s="27">
        <v>5</v>
      </c>
      <c r="K194" s="27" t="s">
        <v>748</v>
      </c>
      <c r="L194" s="27" t="s">
        <v>95</v>
      </c>
      <c r="M194" s="27">
        <v>785</v>
      </c>
      <c r="N194" s="27">
        <v>5</v>
      </c>
      <c r="O194" s="27" t="s">
        <v>4287</v>
      </c>
      <c r="P194" s="27" t="s">
        <v>63</v>
      </c>
      <c r="Q194" s="27" t="s">
        <v>4288</v>
      </c>
      <c r="R194" s="38" t="s">
        <v>45</v>
      </c>
      <c r="S194" s="27" t="s">
        <v>4063</v>
      </c>
      <c r="T194" s="27" t="s">
        <v>1401</v>
      </c>
      <c r="U194" s="27" t="s">
        <v>4063</v>
      </c>
      <c r="V194" s="27" t="s">
        <v>1402</v>
      </c>
      <c r="W194" s="27" t="s">
        <v>1403</v>
      </c>
      <c r="X194" s="27" t="s">
        <v>1397</v>
      </c>
      <c r="Y194" s="27" t="s">
        <v>236</v>
      </c>
      <c r="Z194" s="27" t="s">
        <v>838</v>
      </c>
      <c r="AA194" s="27" t="s">
        <v>258</v>
      </c>
      <c r="AB194" s="27" t="s">
        <v>74</v>
      </c>
      <c r="AC194" s="27" t="s">
        <v>520</v>
      </c>
      <c r="AD194" s="29" t="s">
        <v>4063</v>
      </c>
      <c r="AE194" s="29" t="s">
        <v>4063</v>
      </c>
      <c r="AF194" s="29" t="s">
        <v>6065</v>
      </c>
      <c r="AG194" s="29" t="s">
        <v>4281</v>
      </c>
      <c r="AH194" s="29" t="str">
        <f t="shared" ref="AH194:AH257" si="9">IF(M194 = "Not determined",M194,IF(M194&gt;2500,"Archaean",IF(M194&gt;541,"Proterozoic", "Phanerozoic")))</f>
        <v>Proterozoic</v>
      </c>
      <c r="AI194" s="29" t="str">
        <f t="shared" ref="AI194:AI257" si="10">IF(I194="Not determined",I194,IF(I194&gt;10000,"Giant",IF(I194&gt;1000,"Large",IF(I194&gt;250,"Medium","Small"))))</f>
        <v>Medium</v>
      </c>
      <c r="AJ194" s="29" t="str">
        <f t="shared" ref="AJ194:AJ257" si="11">IF(J194="Not determined",J194,IF(J194&gt;5,"Giant",IF(J194&gt;2,"Large",IF(J194&gt;0.5,"Medium","Small"))))</f>
        <v>Large</v>
      </c>
      <c r="AK194" s="27" t="s">
        <v>236</v>
      </c>
    </row>
    <row r="195" spans="1:37" ht="12.75" customHeight="1" x14ac:dyDescent="0.25">
      <c r="A195" s="21" t="s">
        <v>1404</v>
      </c>
      <c r="B195" s="20" t="s">
        <v>6103</v>
      </c>
      <c r="C195" s="21" t="s">
        <v>1364</v>
      </c>
      <c r="D195" s="82" t="s">
        <v>1405</v>
      </c>
      <c r="E195" s="82" t="s">
        <v>4063</v>
      </c>
      <c r="F195" s="27" t="s">
        <v>197</v>
      </c>
      <c r="G195" s="27">
        <v>22.24</v>
      </c>
      <c r="H195" s="27">
        <v>101.75</v>
      </c>
      <c r="I195" s="27">
        <v>2.5000000000000001E-2</v>
      </c>
      <c r="J195" s="27">
        <v>0.1</v>
      </c>
      <c r="K195" s="27" t="s">
        <v>817</v>
      </c>
      <c r="L195" s="27" t="s">
        <v>95</v>
      </c>
      <c r="M195" s="27">
        <v>272.10000000000002</v>
      </c>
      <c r="N195" s="27">
        <v>1.7</v>
      </c>
      <c r="O195" s="27" t="s">
        <v>4289</v>
      </c>
      <c r="P195" s="27" t="s">
        <v>531</v>
      </c>
      <c r="Q195" s="27" t="s">
        <v>4088</v>
      </c>
      <c r="R195" s="40" t="s">
        <v>345</v>
      </c>
      <c r="S195" s="27" t="s">
        <v>4063</v>
      </c>
      <c r="T195" s="27" t="s">
        <v>4063</v>
      </c>
      <c r="U195" s="27" t="s">
        <v>4063</v>
      </c>
      <c r="V195" s="27" t="s">
        <v>4063</v>
      </c>
      <c r="W195" s="27" t="s">
        <v>4063</v>
      </c>
      <c r="X195" s="27" t="s">
        <v>4063</v>
      </c>
      <c r="Y195" s="27" t="s">
        <v>4063</v>
      </c>
      <c r="Z195" s="27" t="s">
        <v>4063</v>
      </c>
      <c r="AA195" s="27" t="s">
        <v>4063</v>
      </c>
      <c r="AB195" s="27" t="s">
        <v>4063</v>
      </c>
      <c r="AC195" s="27" t="s">
        <v>4063</v>
      </c>
      <c r="AD195" s="29" t="s">
        <v>4063</v>
      </c>
      <c r="AE195" s="29" t="s">
        <v>4063</v>
      </c>
      <c r="AF195" s="29" t="s">
        <v>6066</v>
      </c>
      <c r="AG195" s="29" t="s">
        <v>4281</v>
      </c>
      <c r="AH195" s="29" t="str">
        <f t="shared" si="9"/>
        <v>Phanerozoic</v>
      </c>
      <c r="AI195" s="29" t="str">
        <f t="shared" si="10"/>
        <v>Small</v>
      </c>
      <c r="AJ195" s="29" t="str">
        <f t="shared" si="11"/>
        <v>Small</v>
      </c>
      <c r="AK195" s="27" t="str">
        <f>IF(Y195="Not determined","No known occurrences","CHECK THIS ONE")</f>
        <v>No known occurrences</v>
      </c>
    </row>
    <row r="196" spans="1:37" x14ac:dyDescent="0.3">
      <c r="A196" s="21" t="s">
        <v>1409</v>
      </c>
      <c r="B196" s="21" t="s">
        <v>4603</v>
      </c>
      <c r="C196" s="21" t="s">
        <v>1364</v>
      </c>
      <c r="D196" s="82" t="s">
        <v>1410</v>
      </c>
      <c r="E196" s="82" t="s">
        <v>1411</v>
      </c>
      <c r="F196" s="27" t="s">
        <v>79</v>
      </c>
      <c r="G196" s="27">
        <v>41.1</v>
      </c>
      <c r="H196" s="27">
        <v>117.85</v>
      </c>
      <c r="I196" s="27">
        <v>4</v>
      </c>
      <c r="J196" s="27">
        <v>1</v>
      </c>
      <c r="K196" s="27" t="s">
        <v>127</v>
      </c>
      <c r="L196" s="27" t="s">
        <v>1412</v>
      </c>
      <c r="M196" s="27">
        <v>1736</v>
      </c>
      <c r="N196" s="27">
        <v>3</v>
      </c>
      <c r="O196" s="27" t="s">
        <v>5807</v>
      </c>
      <c r="P196" s="27" t="s">
        <v>279</v>
      </c>
      <c r="Q196" s="27" t="s">
        <v>4290</v>
      </c>
      <c r="R196" s="40" t="s">
        <v>276</v>
      </c>
      <c r="S196" s="27" t="s">
        <v>560</v>
      </c>
      <c r="T196" s="27" t="s">
        <v>1416</v>
      </c>
      <c r="U196" s="27" t="s">
        <v>4063</v>
      </c>
      <c r="V196" s="27" t="s">
        <v>4063</v>
      </c>
      <c r="W196" s="27" t="s">
        <v>1417</v>
      </c>
      <c r="X196" s="27" t="s">
        <v>1409</v>
      </c>
      <c r="Y196" s="27" t="s">
        <v>236</v>
      </c>
      <c r="Z196" s="27" t="s">
        <v>1418</v>
      </c>
      <c r="AA196" s="27" t="s">
        <v>258</v>
      </c>
      <c r="AB196" s="27" t="s">
        <v>74</v>
      </c>
      <c r="AC196" s="27" t="s">
        <v>1069</v>
      </c>
      <c r="AD196" s="29" t="s">
        <v>4063</v>
      </c>
      <c r="AE196" s="29" t="s">
        <v>4063</v>
      </c>
      <c r="AF196" s="29" t="s">
        <v>5588</v>
      </c>
      <c r="AG196" s="29" t="s">
        <v>4281</v>
      </c>
      <c r="AH196" s="29" t="str">
        <f t="shared" si="9"/>
        <v>Proterozoic</v>
      </c>
      <c r="AI196" s="29" t="str">
        <f t="shared" si="10"/>
        <v>Small</v>
      </c>
      <c r="AJ196" s="29" t="str">
        <f t="shared" si="11"/>
        <v>Medium</v>
      </c>
      <c r="AK196" s="27" t="s">
        <v>236</v>
      </c>
    </row>
    <row r="197" spans="1:37" x14ac:dyDescent="0.25">
      <c r="A197" s="21" t="s">
        <v>1420</v>
      </c>
      <c r="B197" s="20" t="s">
        <v>6103</v>
      </c>
      <c r="C197" s="21" t="s">
        <v>1364</v>
      </c>
      <c r="D197" s="82" t="s">
        <v>1388</v>
      </c>
      <c r="E197" s="82" t="s">
        <v>1389</v>
      </c>
      <c r="F197" s="27" t="s">
        <v>1390</v>
      </c>
      <c r="G197" s="27">
        <v>42.1</v>
      </c>
      <c r="H197" s="27">
        <v>94.2</v>
      </c>
      <c r="I197" s="27">
        <v>16.5</v>
      </c>
      <c r="J197" s="27" t="s">
        <v>4063</v>
      </c>
      <c r="K197" s="27" t="s">
        <v>94</v>
      </c>
      <c r="L197" s="27" t="s">
        <v>95</v>
      </c>
      <c r="M197" s="27">
        <v>283.10000000000002</v>
      </c>
      <c r="N197" s="27">
        <v>1.5</v>
      </c>
      <c r="O197" s="27" t="s">
        <v>4291</v>
      </c>
      <c r="P197" s="27" t="s">
        <v>1423</v>
      </c>
      <c r="Q197" s="27" t="s">
        <v>4063</v>
      </c>
      <c r="R197" s="40" t="s">
        <v>345</v>
      </c>
      <c r="S197" s="27">
        <v>0.10299999999999999</v>
      </c>
      <c r="T197" s="27" t="s">
        <v>1424</v>
      </c>
      <c r="U197" s="27" t="s">
        <v>4063</v>
      </c>
      <c r="V197" s="27" t="s">
        <v>4063</v>
      </c>
      <c r="W197" s="27" t="s">
        <v>4063</v>
      </c>
      <c r="X197" s="27" t="s">
        <v>70</v>
      </c>
      <c r="Y197" s="27" t="s">
        <v>71</v>
      </c>
      <c r="Z197" s="27" t="s">
        <v>145</v>
      </c>
      <c r="AA197" s="27" t="s">
        <v>102</v>
      </c>
      <c r="AB197" s="27" t="s">
        <v>74</v>
      </c>
      <c r="AC197" s="27" t="s">
        <v>1425</v>
      </c>
      <c r="AD197" s="29" t="s">
        <v>4063</v>
      </c>
      <c r="AE197" s="29" t="s">
        <v>4063</v>
      </c>
      <c r="AF197" s="29" t="s">
        <v>5589</v>
      </c>
      <c r="AG197" s="29" t="s">
        <v>4281</v>
      </c>
      <c r="AH197" s="29" t="str">
        <f t="shared" si="9"/>
        <v>Phanerozoic</v>
      </c>
      <c r="AI197" s="29" t="str">
        <f t="shared" si="10"/>
        <v>Small</v>
      </c>
      <c r="AJ197" s="29" t="str">
        <f t="shared" si="11"/>
        <v>Not determined</v>
      </c>
      <c r="AK197" s="27" t="s">
        <v>71</v>
      </c>
    </row>
    <row r="198" spans="1:37" ht="12.75" customHeight="1" x14ac:dyDescent="0.3">
      <c r="A198" s="21" t="s">
        <v>1427</v>
      </c>
      <c r="B198" s="21" t="s">
        <v>4601</v>
      </c>
      <c r="C198" s="21" t="s">
        <v>1364</v>
      </c>
      <c r="D198" s="82" t="s">
        <v>1428</v>
      </c>
      <c r="E198" s="82" t="s">
        <v>4063</v>
      </c>
      <c r="F198" s="27" t="s">
        <v>1390</v>
      </c>
      <c r="G198" s="27">
        <v>40.15</v>
      </c>
      <c r="H198" s="27">
        <v>115.4</v>
      </c>
      <c r="I198" s="27">
        <v>30</v>
      </c>
      <c r="J198" s="27">
        <v>0.73</v>
      </c>
      <c r="K198" s="27" t="s">
        <v>285</v>
      </c>
      <c r="L198" s="27" t="s">
        <v>95</v>
      </c>
      <c r="M198" s="27">
        <v>224.9</v>
      </c>
      <c r="N198" s="27">
        <v>4.7</v>
      </c>
      <c r="O198" s="27" t="s">
        <v>4292</v>
      </c>
      <c r="P198" s="27" t="s">
        <v>1432</v>
      </c>
      <c r="Q198" s="27" t="s">
        <v>5808</v>
      </c>
      <c r="R198" s="40" t="s">
        <v>276</v>
      </c>
      <c r="S198" s="27" t="s">
        <v>4063</v>
      </c>
      <c r="T198" s="27" t="s">
        <v>4063</v>
      </c>
      <c r="U198" s="27" t="s">
        <v>4063</v>
      </c>
      <c r="V198" s="27" t="s">
        <v>1434</v>
      </c>
      <c r="W198" s="27" t="s">
        <v>4063</v>
      </c>
      <c r="X198" s="27" t="s">
        <v>1427</v>
      </c>
      <c r="Y198" s="27" t="s">
        <v>1435</v>
      </c>
      <c r="Z198" s="27" t="s">
        <v>80</v>
      </c>
      <c r="AA198" s="27" t="s">
        <v>258</v>
      </c>
      <c r="AB198" s="27" t="s">
        <v>74</v>
      </c>
      <c r="AC198" s="27" t="s">
        <v>1436</v>
      </c>
      <c r="AD198" s="29">
        <v>63.8</v>
      </c>
      <c r="AE198" s="29" t="s">
        <v>5590</v>
      </c>
      <c r="AF198" s="29" t="s">
        <v>5591</v>
      </c>
      <c r="AG198" s="29" t="s">
        <v>4281</v>
      </c>
      <c r="AH198" s="29" t="str">
        <f t="shared" si="9"/>
        <v>Phanerozoic</v>
      </c>
      <c r="AI198" s="29" t="str">
        <f t="shared" si="10"/>
        <v>Small</v>
      </c>
      <c r="AJ198" s="29" t="str">
        <f t="shared" si="11"/>
        <v>Medium</v>
      </c>
      <c r="AK198" s="27" t="s">
        <v>1435</v>
      </c>
    </row>
    <row r="199" spans="1:37" x14ac:dyDescent="0.3">
      <c r="A199" s="21" t="s">
        <v>1440</v>
      </c>
      <c r="B199" s="21" t="s">
        <v>4603</v>
      </c>
      <c r="C199" s="21" t="s">
        <v>1364</v>
      </c>
      <c r="D199" s="82" t="s">
        <v>1388</v>
      </c>
      <c r="E199" s="82" t="s">
        <v>1441</v>
      </c>
      <c r="F199" s="27" t="s">
        <v>1390</v>
      </c>
      <c r="G199" s="27">
        <v>43</v>
      </c>
      <c r="H199" s="27">
        <v>82.1</v>
      </c>
      <c r="I199" s="27">
        <v>25</v>
      </c>
      <c r="J199" s="27" t="s">
        <v>4063</v>
      </c>
      <c r="K199" s="27" t="s">
        <v>253</v>
      </c>
      <c r="L199" s="27" t="s">
        <v>95</v>
      </c>
      <c r="M199" s="27">
        <v>309</v>
      </c>
      <c r="N199" s="27">
        <v>2</v>
      </c>
      <c r="O199" s="27" t="s">
        <v>4293</v>
      </c>
      <c r="P199" s="27" t="s">
        <v>222</v>
      </c>
      <c r="Q199" s="27" t="s">
        <v>4294</v>
      </c>
      <c r="R199" s="27" t="s">
        <v>345</v>
      </c>
      <c r="S199" s="27" t="s">
        <v>4063</v>
      </c>
      <c r="T199" s="27" t="s">
        <v>1445</v>
      </c>
      <c r="U199" s="27" t="s">
        <v>1446</v>
      </c>
      <c r="V199" s="27" t="s">
        <v>1447</v>
      </c>
      <c r="W199" s="27" t="s">
        <v>1448</v>
      </c>
      <c r="X199" s="27" t="s">
        <v>1440</v>
      </c>
      <c r="Y199" s="27" t="s">
        <v>236</v>
      </c>
      <c r="Z199" s="27" t="s">
        <v>80</v>
      </c>
      <c r="AA199" s="27" t="s">
        <v>146</v>
      </c>
      <c r="AB199" s="27" t="s">
        <v>74</v>
      </c>
      <c r="AC199" s="27" t="s">
        <v>242</v>
      </c>
      <c r="AD199" s="29" t="s">
        <v>4063</v>
      </c>
      <c r="AE199" s="29" t="s">
        <v>4063</v>
      </c>
      <c r="AF199" s="29" t="s">
        <v>5592</v>
      </c>
      <c r="AG199" s="29" t="s">
        <v>4281</v>
      </c>
      <c r="AH199" s="29" t="str">
        <f t="shared" si="9"/>
        <v>Phanerozoic</v>
      </c>
      <c r="AI199" s="29" t="str">
        <f t="shared" si="10"/>
        <v>Small</v>
      </c>
      <c r="AJ199" s="29" t="str">
        <f t="shared" si="11"/>
        <v>Not determined</v>
      </c>
      <c r="AK199" s="27" t="s">
        <v>5982</v>
      </c>
    </row>
    <row r="200" spans="1:37" ht="13.2" customHeight="1" x14ac:dyDescent="0.3">
      <c r="A200" s="21" t="s">
        <v>1453</v>
      </c>
      <c r="B200" s="21" t="s">
        <v>4603</v>
      </c>
      <c r="C200" s="21" t="s">
        <v>1364</v>
      </c>
      <c r="D200" s="82" t="s">
        <v>1365</v>
      </c>
      <c r="E200" s="82" t="s">
        <v>1366</v>
      </c>
      <c r="F200" s="27" t="s">
        <v>79</v>
      </c>
      <c r="G200" s="27">
        <v>26.2</v>
      </c>
      <c r="H200" s="27">
        <v>102.01</v>
      </c>
      <c r="I200" s="27">
        <v>60</v>
      </c>
      <c r="J200" s="27">
        <v>1.3</v>
      </c>
      <c r="K200" s="27" t="s">
        <v>98</v>
      </c>
      <c r="L200" s="27" t="s">
        <v>95</v>
      </c>
      <c r="M200" s="27">
        <v>259</v>
      </c>
      <c r="N200" s="27">
        <v>3</v>
      </c>
      <c r="O200" s="27" t="s">
        <v>4295</v>
      </c>
      <c r="P200" s="27" t="s">
        <v>1457</v>
      </c>
      <c r="Q200" s="27" t="s">
        <v>4296</v>
      </c>
      <c r="R200" s="27" t="s">
        <v>345</v>
      </c>
      <c r="S200" s="27" t="s">
        <v>4063</v>
      </c>
      <c r="T200" s="27" t="s">
        <v>1459</v>
      </c>
      <c r="U200" s="27" t="s">
        <v>4063</v>
      </c>
      <c r="V200" s="27" t="s">
        <v>346</v>
      </c>
      <c r="W200" s="27" t="s">
        <v>4063</v>
      </c>
      <c r="X200" s="27" t="s">
        <v>1453</v>
      </c>
      <c r="Y200" s="27" t="s">
        <v>236</v>
      </c>
      <c r="Z200" s="27" t="s">
        <v>838</v>
      </c>
      <c r="AA200" s="27" t="s">
        <v>258</v>
      </c>
      <c r="AB200" s="27" t="s">
        <v>74</v>
      </c>
      <c r="AC200" s="27" t="s">
        <v>906</v>
      </c>
      <c r="AD200" s="29">
        <v>4572</v>
      </c>
      <c r="AE200" s="29" t="s">
        <v>5593</v>
      </c>
      <c r="AF200" s="29" t="s">
        <v>5594</v>
      </c>
      <c r="AG200" s="29" t="s">
        <v>4281</v>
      </c>
      <c r="AH200" s="29" t="str">
        <f t="shared" si="9"/>
        <v>Phanerozoic</v>
      </c>
      <c r="AI200" s="29" t="str">
        <f t="shared" si="10"/>
        <v>Small</v>
      </c>
      <c r="AJ200" s="29" t="str">
        <f t="shared" si="11"/>
        <v>Medium</v>
      </c>
      <c r="AK200" s="27" t="s">
        <v>236</v>
      </c>
    </row>
    <row r="201" spans="1:37" x14ac:dyDescent="0.25">
      <c r="A201" s="21" t="s">
        <v>1462</v>
      </c>
      <c r="B201" s="20" t="s">
        <v>6103</v>
      </c>
      <c r="C201" s="21" t="s">
        <v>1364</v>
      </c>
      <c r="D201" s="82" t="s">
        <v>1388</v>
      </c>
      <c r="E201" s="82" t="s">
        <v>1389</v>
      </c>
      <c r="F201" s="27" t="s">
        <v>1390</v>
      </c>
      <c r="G201" s="27">
        <v>42.16</v>
      </c>
      <c r="H201" s="27">
        <v>94.6</v>
      </c>
      <c r="I201" s="27">
        <v>4.2</v>
      </c>
      <c r="J201" s="27">
        <v>1</v>
      </c>
      <c r="K201" s="27" t="s">
        <v>817</v>
      </c>
      <c r="L201" s="27" t="s">
        <v>95</v>
      </c>
      <c r="M201" s="27">
        <v>274</v>
      </c>
      <c r="N201" s="27">
        <v>3</v>
      </c>
      <c r="O201" s="27" t="s">
        <v>4297</v>
      </c>
      <c r="P201" s="27" t="s">
        <v>1423</v>
      </c>
      <c r="Q201" s="27" t="s">
        <v>4298</v>
      </c>
      <c r="R201" s="27" t="s">
        <v>189</v>
      </c>
      <c r="S201" s="27" t="s">
        <v>1466</v>
      </c>
      <c r="T201" s="27" t="s">
        <v>1467</v>
      </c>
      <c r="U201" s="27" t="s">
        <v>4063</v>
      </c>
      <c r="V201" s="27" t="s">
        <v>4063</v>
      </c>
      <c r="W201" s="27" t="s">
        <v>4063</v>
      </c>
      <c r="X201" s="27" t="s">
        <v>1462</v>
      </c>
      <c r="Y201" s="27" t="s">
        <v>71</v>
      </c>
      <c r="Z201" s="27" t="s">
        <v>145</v>
      </c>
      <c r="AA201" s="27" t="s">
        <v>102</v>
      </c>
      <c r="AB201" s="27" t="s">
        <v>74</v>
      </c>
      <c r="AC201" s="27" t="s">
        <v>1468</v>
      </c>
      <c r="AD201" s="29">
        <v>50</v>
      </c>
      <c r="AE201" s="29" t="s">
        <v>1470</v>
      </c>
      <c r="AF201" s="29" t="s">
        <v>5595</v>
      </c>
      <c r="AG201" s="29" t="s">
        <v>4281</v>
      </c>
      <c r="AH201" s="29" t="str">
        <f t="shared" si="9"/>
        <v>Phanerozoic</v>
      </c>
      <c r="AI201" s="29" t="str">
        <f t="shared" si="10"/>
        <v>Small</v>
      </c>
      <c r="AJ201" s="29" t="str">
        <f t="shared" si="11"/>
        <v>Medium</v>
      </c>
      <c r="AK201" s="27" t="s">
        <v>71</v>
      </c>
    </row>
    <row r="202" spans="1:37" x14ac:dyDescent="0.25">
      <c r="A202" s="21" t="s">
        <v>1472</v>
      </c>
      <c r="B202" s="20" t="s">
        <v>6103</v>
      </c>
      <c r="C202" s="21" t="s">
        <v>1364</v>
      </c>
      <c r="D202" s="82" t="s">
        <v>1388</v>
      </c>
      <c r="E202" s="82" t="s">
        <v>1389</v>
      </c>
      <c r="F202" s="27" t="s">
        <v>1390</v>
      </c>
      <c r="G202" s="27">
        <v>42.14</v>
      </c>
      <c r="H202" s="27">
        <v>94.55</v>
      </c>
      <c r="I202" s="27">
        <v>4</v>
      </c>
      <c r="J202" s="27">
        <v>0.6</v>
      </c>
      <c r="K202" s="27" t="s">
        <v>80</v>
      </c>
      <c r="L202" s="27" t="s">
        <v>95</v>
      </c>
      <c r="M202" s="27">
        <v>282.5</v>
      </c>
      <c r="N202" s="27">
        <v>1.4</v>
      </c>
      <c r="O202" s="27" t="s">
        <v>4299</v>
      </c>
      <c r="P202" s="27" t="s">
        <v>935</v>
      </c>
      <c r="Q202" s="27" t="s">
        <v>4300</v>
      </c>
      <c r="R202" s="27" t="s">
        <v>890</v>
      </c>
      <c r="S202" s="27" t="s">
        <v>4063</v>
      </c>
      <c r="T202" s="27" t="s">
        <v>4063</v>
      </c>
      <c r="U202" s="27" t="s">
        <v>4063</v>
      </c>
      <c r="V202" s="27" t="s">
        <v>4063</v>
      </c>
      <c r="W202" s="27" t="s">
        <v>4063</v>
      </c>
      <c r="X202" s="27" t="s">
        <v>1472</v>
      </c>
      <c r="Y202" s="27" t="s">
        <v>71</v>
      </c>
      <c r="Z202" s="27" t="s">
        <v>145</v>
      </c>
      <c r="AA202" s="27" t="s">
        <v>73</v>
      </c>
      <c r="AB202" s="27" t="s">
        <v>74</v>
      </c>
      <c r="AC202" s="27" t="s">
        <v>495</v>
      </c>
      <c r="AD202" s="29">
        <v>30</v>
      </c>
      <c r="AE202" s="29" t="s">
        <v>1476</v>
      </c>
      <c r="AF202" s="29" t="s">
        <v>5596</v>
      </c>
      <c r="AG202" s="29" t="s">
        <v>4281</v>
      </c>
      <c r="AH202" s="29" t="str">
        <f t="shared" si="9"/>
        <v>Phanerozoic</v>
      </c>
      <c r="AI202" s="29" t="str">
        <f t="shared" si="10"/>
        <v>Small</v>
      </c>
      <c r="AJ202" s="29" t="str">
        <f t="shared" si="11"/>
        <v>Medium</v>
      </c>
      <c r="AK202" s="27" t="s">
        <v>71</v>
      </c>
    </row>
    <row r="203" spans="1:37" ht="11.4" customHeight="1" x14ac:dyDescent="0.25">
      <c r="A203" s="21" t="s">
        <v>1482</v>
      </c>
      <c r="B203" s="20" t="s">
        <v>6103</v>
      </c>
      <c r="C203" s="21" t="s">
        <v>1364</v>
      </c>
      <c r="D203" s="82" t="s">
        <v>1365</v>
      </c>
      <c r="E203" s="82" t="s">
        <v>1366</v>
      </c>
      <c r="F203" s="27" t="s">
        <v>79</v>
      </c>
      <c r="G203" s="27">
        <v>24.8</v>
      </c>
      <c r="H203" s="27">
        <v>101.9</v>
      </c>
      <c r="I203" s="27">
        <v>5</v>
      </c>
      <c r="J203" s="27">
        <v>0.15</v>
      </c>
      <c r="K203" s="27" t="s">
        <v>127</v>
      </c>
      <c r="L203" s="27" t="s">
        <v>40</v>
      </c>
      <c r="M203" s="27">
        <v>259</v>
      </c>
      <c r="N203" s="27" t="s">
        <v>4063</v>
      </c>
      <c r="O203" s="27" t="s">
        <v>4302</v>
      </c>
      <c r="P203" s="27" t="s">
        <v>1484</v>
      </c>
      <c r="Q203" s="27" t="s">
        <v>4063</v>
      </c>
      <c r="R203" s="27" t="s">
        <v>890</v>
      </c>
      <c r="S203" s="27" t="s">
        <v>4063</v>
      </c>
      <c r="T203" s="27" t="s">
        <v>204</v>
      </c>
      <c r="U203" s="27" t="s">
        <v>4063</v>
      </c>
      <c r="V203" s="27" t="s">
        <v>4063</v>
      </c>
      <c r="W203" s="27" t="s">
        <v>4063</v>
      </c>
      <c r="X203" s="27" t="s">
        <v>1485</v>
      </c>
      <c r="Y203" s="27" t="s">
        <v>144</v>
      </c>
      <c r="Z203" s="27" t="s">
        <v>72</v>
      </c>
      <c r="AA203" s="27" t="s">
        <v>258</v>
      </c>
      <c r="AB203" s="27" t="s">
        <v>74</v>
      </c>
      <c r="AC203" s="27" t="s">
        <v>1486</v>
      </c>
      <c r="AD203" s="29" t="s">
        <v>4063</v>
      </c>
      <c r="AE203" s="29" t="s">
        <v>5935</v>
      </c>
      <c r="AF203" s="29" t="s">
        <v>5597</v>
      </c>
      <c r="AG203" s="29" t="s">
        <v>4281</v>
      </c>
      <c r="AH203" s="29" t="str">
        <f t="shared" si="9"/>
        <v>Phanerozoic</v>
      </c>
      <c r="AI203" s="29" t="str">
        <f t="shared" si="10"/>
        <v>Small</v>
      </c>
      <c r="AJ203" s="29" t="str">
        <f t="shared" si="11"/>
        <v>Small</v>
      </c>
      <c r="AK203" s="27" t="s">
        <v>144</v>
      </c>
    </row>
    <row r="204" spans="1:37" x14ac:dyDescent="0.25">
      <c r="A204" s="21" t="s">
        <v>1490</v>
      </c>
      <c r="B204" s="20" t="s">
        <v>6103</v>
      </c>
      <c r="C204" s="21" t="s">
        <v>1364</v>
      </c>
      <c r="D204" s="82" t="s">
        <v>1365</v>
      </c>
      <c r="E204" s="82" t="s">
        <v>1366</v>
      </c>
      <c r="F204" s="27" t="s">
        <v>79</v>
      </c>
      <c r="G204" s="27">
        <v>26</v>
      </c>
      <c r="H204" s="27">
        <v>102.03</v>
      </c>
      <c r="I204" s="27">
        <v>0.16</v>
      </c>
      <c r="J204" s="27">
        <v>0.3</v>
      </c>
      <c r="K204" s="27" t="s">
        <v>94</v>
      </c>
      <c r="L204" s="27" t="s">
        <v>95</v>
      </c>
      <c r="M204" s="27">
        <v>263</v>
      </c>
      <c r="N204" s="27">
        <v>3</v>
      </c>
      <c r="O204" s="27" t="s">
        <v>4303</v>
      </c>
      <c r="P204" s="27" t="s">
        <v>1493</v>
      </c>
      <c r="Q204" s="27" t="s">
        <v>4063</v>
      </c>
      <c r="R204" s="37" t="s">
        <v>890</v>
      </c>
      <c r="S204" s="27">
        <v>0.21</v>
      </c>
      <c r="T204" s="27" t="s">
        <v>1494</v>
      </c>
      <c r="U204" s="27" t="s">
        <v>4063</v>
      </c>
      <c r="V204" s="27" t="s">
        <v>4063</v>
      </c>
      <c r="W204" s="27" t="s">
        <v>1495</v>
      </c>
      <c r="X204" s="27" t="s">
        <v>1490</v>
      </c>
      <c r="Y204" s="27" t="s">
        <v>71</v>
      </c>
      <c r="Z204" s="27" t="s">
        <v>1062</v>
      </c>
      <c r="AA204" s="27" t="s">
        <v>73</v>
      </c>
      <c r="AB204" s="27" t="s">
        <v>74</v>
      </c>
      <c r="AC204" s="27" t="s">
        <v>1496</v>
      </c>
      <c r="AD204" s="29">
        <v>3</v>
      </c>
      <c r="AE204" s="29" t="s">
        <v>1498</v>
      </c>
      <c r="AF204" s="29" t="s">
        <v>5598</v>
      </c>
      <c r="AG204" s="29" t="s">
        <v>4281</v>
      </c>
      <c r="AH204" s="29" t="str">
        <f t="shared" si="9"/>
        <v>Phanerozoic</v>
      </c>
      <c r="AI204" s="29" t="str">
        <f t="shared" si="10"/>
        <v>Small</v>
      </c>
      <c r="AJ204" s="29" t="str">
        <f t="shared" si="11"/>
        <v>Small</v>
      </c>
      <c r="AK204" s="27" t="s">
        <v>71</v>
      </c>
    </row>
    <row r="205" spans="1:37" ht="36" customHeight="1" x14ac:dyDescent="0.3">
      <c r="A205" s="21" t="s">
        <v>1499</v>
      </c>
      <c r="B205" s="21" t="s">
        <v>4603</v>
      </c>
      <c r="C205" s="21" t="s">
        <v>1364</v>
      </c>
      <c r="D205" s="82" t="s">
        <v>1388</v>
      </c>
      <c r="E205" s="82" t="s">
        <v>1389</v>
      </c>
      <c r="F205" s="27" t="s">
        <v>79</v>
      </c>
      <c r="G205" s="27">
        <v>39.200000000000003</v>
      </c>
      <c r="H205" s="27">
        <v>79.099999999999994</v>
      </c>
      <c r="I205" s="27">
        <v>0.13</v>
      </c>
      <c r="J205" s="27">
        <v>0.3</v>
      </c>
      <c r="K205" s="27" t="s">
        <v>1450</v>
      </c>
      <c r="L205" s="27" t="s">
        <v>95</v>
      </c>
      <c r="M205" s="27">
        <v>279</v>
      </c>
      <c r="N205" s="27">
        <v>2</v>
      </c>
      <c r="O205" s="27" t="s">
        <v>4304</v>
      </c>
      <c r="P205" s="27" t="s">
        <v>478</v>
      </c>
      <c r="Q205" s="27" t="s">
        <v>4305</v>
      </c>
      <c r="R205" s="27" t="s">
        <v>345</v>
      </c>
      <c r="S205" s="27" t="s">
        <v>616</v>
      </c>
      <c r="T205" s="27" t="s">
        <v>1503</v>
      </c>
      <c r="U205" s="27" t="s">
        <v>4063</v>
      </c>
      <c r="V205" s="27" t="s">
        <v>1504</v>
      </c>
      <c r="W205" s="27" t="s">
        <v>1505</v>
      </c>
      <c r="X205" s="27" t="s">
        <v>70</v>
      </c>
      <c r="Y205" s="27" t="s">
        <v>236</v>
      </c>
      <c r="Z205" s="27" t="s">
        <v>72</v>
      </c>
      <c r="AA205" s="27" t="s">
        <v>146</v>
      </c>
      <c r="AB205" s="27" t="s">
        <v>74</v>
      </c>
      <c r="AC205" s="27" t="s">
        <v>111</v>
      </c>
      <c r="AD205" s="29" t="s">
        <v>4063</v>
      </c>
      <c r="AE205" s="29" t="s">
        <v>4063</v>
      </c>
      <c r="AF205" s="29" t="s">
        <v>6020</v>
      </c>
      <c r="AG205" s="29" t="s">
        <v>4281</v>
      </c>
      <c r="AH205" s="29" t="str">
        <f t="shared" si="9"/>
        <v>Phanerozoic</v>
      </c>
      <c r="AI205" s="29" t="str">
        <f t="shared" si="10"/>
        <v>Small</v>
      </c>
      <c r="AJ205" s="29" t="str">
        <f t="shared" si="11"/>
        <v>Small</v>
      </c>
      <c r="AK205" s="27" t="s">
        <v>236</v>
      </c>
    </row>
    <row r="206" spans="1:37" x14ac:dyDescent="0.3">
      <c r="A206" s="30" t="s">
        <v>1508</v>
      </c>
      <c r="B206" s="30" t="s">
        <v>4603</v>
      </c>
      <c r="C206" s="30" t="s">
        <v>1364</v>
      </c>
      <c r="D206" s="83" t="s">
        <v>1388</v>
      </c>
      <c r="E206" s="83" t="s">
        <v>1389</v>
      </c>
      <c r="F206" s="31" t="s">
        <v>1390</v>
      </c>
      <c r="G206" s="31">
        <v>42.2</v>
      </c>
      <c r="H206" s="31">
        <v>94.42</v>
      </c>
      <c r="I206" s="31">
        <v>2.7</v>
      </c>
      <c r="J206" s="31" t="s">
        <v>4063</v>
      </c>
      <c r="K206" s="31" t="s">
        <v>94</v>
      </c>
      <c r="L206" s="31" t="s">
        <v>95</v>
      </c>
      <c r="M206" s="31">
        <v>314.7</v>
      </c>
      <c r="N206" s="31">
        <v>0.74</v>
      </c>
      <c r="O206" s="27" t="s">
        <v>4306</v>
      </c>
      <c r="P206" s="27" t="s">
        <v>529</v>
      </c>
      <c r="Q206" s="27" t="s">
        <v>4307</v>
      </c>
      <c r="R206" s="27" t="s">
        <v>345</v>
      </c>
      <c r="S206" s="39">
        <v>7.2999999999999995E-2</v>
      </c>
      <c r="T206" s="27">
        <v>76</v>
      </c>
      <c r="U206" s="27" t="s">
        <v>4063</v>
      </c>
      <c r="V206" s="27" t="s">
        <v>4063</v>
      </c>
      <c r="W206" s="27" t="s">
        <v>1514</v>
      </c>
      <c r="X206" s="27" t="s">
        <v>1508</v>
      </c>
      <c r="Y206" s="27" t="s">
        <v>236</v>
      </c>
      <c r="Z206" s="27" t="s">
        <v>359</v>
      </c>
      <c r="AA206" s="27" t="s">
        <v>102</v>
      </c>
      <c r="AB206" s="27" t="s">
        <v>74</v>
      </c>
      <c r="AC206" s="27" t="s">
        <v>242</v>
      </c>
      <c r="AD206" s="27">
        <v>0.35</v>
      </c>
      <c r="AE206" s="29" t="s">
        <v>1515</v>
      </c>
      <c r="AF206" s="29" t="s">
        <v>5599</v>
      </c>
      <c r="AG206" s="29" t="s">
        <v>4281</v>
      </c>
      <c r="AH206" s="29" t="str">
        <f t="shared" si="9"/>
        <v>Phanerozoic</v>
      </c>
      <c r="AI206" s="29" t="str">
        <f t="shared" si="10"/>
        <v>Small</v>
      </c>
      <c r="AJ206" s="29" t="str">
        <f t="shared" si="11"/>
        <v>Not determined</v>
      </c>
      <c r="AK206" s="27" t="s">
        <v>236</v>
      </c>
    </row>
    <row r="207" spans="1:37" x14ac:dyDescent="0.3">
      <c r="A207" s="30" t="s">
        <v>1516</v>
      </c>
      <c r="B207" s="30" t="s">
        <v>4603</v>
      </c>
      <c r="C207" s="30" t="s">
        <v>1364</v>
      </c>
      <c r="D207" s="83" t="s">
        <v>1365</v>
      </c>
      <c r="E207" s="83" t="s">
        <v>1366</v>
      </c>
      <c r="F207" s="31" t="s">
        <v>79</v>
      </c>
      <c r="G207" s="31">
        <v>26.1</v>
      </c>
      <c r="H207" s="31">
        <v>101.91</v>
      </c>
      <c r="I207" s="31">
        <v>30</v>
      </c>
      <c r="J207" s="31">
        <v>2</v>
      </c>
      <c r="K207" s="31" t="s">
        <v>1478</v>
      </c>
      <c r="L207" s="31" t="s">
        <v>95</v>
      </c>
      <c r="M207" s="31">
        <v>263</v>
      </c>
      <c r="N207" s="31">
        <v>3</v>
      </c>
      <c r="O207" s="27" t="s">
        <v>4278</v>
      </c>
      <c r="P207" s="27" t="s">
        <v>1517</v>
      </c>
      <c r="Q207" s="27" t="s">
        <v>4308</v>
      </c>
      <c r="R207" s="27" t="s">
        <v>890</v>
      </c>
      <c r="S207" s="27">
        <v>0.12</v>
      </c>
      <c r="T207" s="27" t="s">
        <v>1189</v>
      </c>
      <c r="U207" s="27" t="s">
        <v>4063</v>
      </c>
      <c r="V207" s="27" t="s">
        <v>1519</v>
      </c>
      <c r="W207" s="27" t="s">
        <v>1520</v>
      </c>
      <c r="X207" s="27" t="s">
        <v>1516</v>
      </c>
      <c r="Y207" s="27" t="s">
        <v>236</v>
      </c>
      <c r="Z207" s="27" t="s">
        <v>838</v>
      </c>
      <c r="AA207" s="27" t="s">
        <v>258</v>
      </c>
      <c r="AB207" s="27" t="s">
        <v>74</v>
      </c>
      <c r="AC207" s="27" t="s">
        <v>1521</v>
      </c>
      <c r="AD207" s="27">
        <v>1333</v>
      </c>
      <c r="AE207" s="29" t="s">
        <v>5600</v>
      </c>
      <c r="AF207" s="29" t="s">
        <v>6067</v>
      </c>
      <c r="AG207" s="29" t="s">
        <v>4281</v>
      </c>
      <c r="AH207" s="29" t="str">
        <f t="shared" si="9"/>
        <v>Phanerozoic</v>
      </c>
      <c r="AI207" s="29" t="str">
        <f t="shared" si="10"/>
        <v>Small</v>
      </c>
      <c r="AJ207" s="29" t="str">
        <f t="shared" si="11"/>
        <v>Medium</v>
      </c>
      <c r="AK207" s="27" t="s">
        <v>236</v>
      </c>
    </row>
    <row r="208" spans="1:37" ht="36" customHeight="1" x14ac:dyDescent="0.3">
      <c r="A208" s="21" t="s">
        <v>1524</v>
      </c>
      <c r="B208" s="21" t="s">
        <v>4603</v>
      </c>
      <c r="C208" s="21" t="s">
        <v>1364</v>
      </c>
      <c r="D208" s="82" t="s">
        <v>5233</v>
      </c>
      <c r="E208" s="82" t="s">
        <v>1389</v>
      </c>
      <c r="F208" s="27" t="s">
        <v>79</v>
      </c>
      <c r="G208" s="27">
        <v>40</v>
      </c>
      <c r="H208" s="27">
        <v>78.099999999999994</v>
      </c>
      <c r="I208" s="27">
        <v>16.7</v>
      </c>
      <c r="J208" s="27" t="s">
        <v>4063</v>
      </c>
      <c r="K208" s="27" t="s">
        <v>51</v>
      </c>
      <c r="L208" s="27" t="s">
        <v>95</v>
      </c>
      <c r="M208" s="27">
        <v>270.8</v>
      </c>
      <c r="N208" s="27">
        <v>2.2999999999999998</v>
      </c>
      <c r="O208" s="27" t="s">
        <v>4309</v>
      </c>
      <c r="P208" s="27" t="s">
        <v>1526</v>
      </c>
      <c r="Q208" s="27" t="s">
        <v>4310</v>
      </c>
      <c r="R208" s="27" t="s">
        <v>345</v>
      </c>
      <c r="S208" s="27" t="s">
        <v>1528</v>
      </c>
      <c r="T208" s="27" t="s">
        <v>1529</v>
      </c>
      <c r="U208" s="27" t="s">
        <v>4063</v>
      </c>
      <c r="V208" s="27" t="s">
        <v>1530</v>
      </c>
      <c r="W208" s="27" t="s">
        <v>1531</v>
      </c>
      <c r="X208" s="27" t="s">
        <v>1524</v>
      </c>
      <c r="Y208" s="27" t="s">
        <v>236</v>
      </c>
      <c r="Z208" s="27" t="s">
        <v>1532</v>
      </c>
      <c r="AA208" s="27" t="s">
        <v>258</v>
      </c>
      <c r="AB208" s="27" t="s">
        <v>74</v>
      </c>
      <c r="AC208" s="27" t="s">
        <v>242</v>
      </c>
      <c r="AD208" s="29">
        <v>120</v>
      </c>
      <c r="AE208" s="29" t="s">
        <v>5601</v>
      </c>
      <c r="AF208" s="29" t="s">
        <v>5602</v>
      </c>
      <c r="AG208" s="29" t="s">
        <v>4281</v>
      </c>
      <c r="AH208" s="29" t="str">
        <f t="shared" si="9"/>
        <v>Phanerozoic</v>
      </c>
      <c r="AI208" s="29" t="str">
        <f t="shared" si="10"/>
        <v>Small</v>
      </c>
      <c r="AJ208" s="29" t="str">
        <f t="shared" si="11"/>
        <v>Not determined</v>
      </c>
      <c r="AK208" s="27" t="s">
        <v>236</v>
      </c>
    </row>
    <row r="209" spans="1:37" x14ac:dyDescent="0.25">
      <c r="A209" s="30" t="s">
        <v>1535</v>
      </c>
      <c r="B209" s="20" t="s">
        <v>6103</v>
      </c>
      <c r="C209" s="30" t="s">
        <v>1364</v>
      </c>
      <c r="D209" s="83" t="s">
        <v>1536</v>
      </c>
      <c r="E209" s="83" t="s">
        <v>1441</v>
      </c>
      <c r="F209" s="31" t="s">
        <v>79</v>
      </c>
      <c r="G209" s="31">
        <v>41.6</v>
      </c>
      <c r="H209" s="31">
        <v>91.5</v>
      </c>
      <c r="I209" s="31">
        <v>1.8</v>
      </c>
      <c r="J209" s="31">
        <v>2.6</v>
      </c>
      <c r="K209" s="31" t="s">
        <v>253</v>
      </c>
      <c r="L209" s="31" t="s">
        <v>95</v>
      </c>
      <c r="M209" s="31">
        <v>269.89999999999998</v>
      </c>
      <c r="N209" s="31">
        <v>1.7</v>
      </c>
      <c r="O209" s="27" t="s">
        <v>5809</v>
      </c>
      <c r="P209" s="27" t="s">
        <v>1540</v>
      </c>
      <c r="Q209" s="27" t="s">
        <v>4063</v>
      </c>
      <c r="R209" s="27" t="s">
        <v>45</v>
      </c>
      <c r="S209" s="27">
        <v>0.15</v>
      </c>
      <c r="T209" s="27" t="s">
        <v>485</v>
      </c>
      <c r="U209" s="27" t="s">
        <v>4063</v>
      </c>
      <c r="V209" s="27" t="s">
        <v>4063</v>
      </c>
      <c r="W209" s="27" t="s">
        <v>368</v>
      </c>
      <c r="X209" s="27" t="s">
        <v>1535</v>
      </c>
      <c r="Y209" s="27" t="s">
        <v>71</v>
      </c>
      <c r="Z209" s="27" t="s">
        <v>72</v>
      </c>
      <c r="AA209" s="27" t="s">
        <v>73</v>
      </c>
      <c r="AB209" s="27" t="s">
        <v>74</v>
      </c>
      <c r="AC209" s="27" t="s">
        <v>1425</v>
      </c>
      <c r="AD209" s="27" t="s">
        <v>1541</v>
      </c>
      <c r="AE209" s="29" t="s">
        <v>1542</v>
      </c>
      <c r="AF209" s="29" t="s">
        <v>5603</v>
      </c>
      <c r="AG209" s="29" t="s">
        <v>4281</v>
      </c>
      <c r="AH209" s="29" t="str">
        <f t="shared" si="9"/>
        <v>Phanerozoic</v>
      </c>
      <c r="AI209" s="29" t="str">
        <f t="shared" si="10"/>
        <v>Small</v>
      </c>
      <c r="AJ209" s="29" t="str">
        <f t="shared" si="11"/>
        <v>Large</v>
      </c>
      <c r="AK209" s="27" t="s">
        <v>71</v>
      </c>
    </row>
    <row r="210" spans="1:37" x14ac:dyDescent="0.3">
      <c r="A210" s="21" t="s">
        <v>5851</v>
      </c>
      <c r="B210" s="21" t="s">
        <v>4603</v>
      </c>
      <c r="C210" s="21" t="s">
        <v>1364</v>
      </c>
      <c r="D210" s="82" t="s">
        <v>1544</v>
      </c>
      <c r="E210" s="82" t="s">
        <v>4063</v>
      </c>
      <c r="F210" s="27" t="s">
        <v>79</v>
      </c>
      <c r="G210" s="27">
        <v>40.799999999999997</v>
      </c>
      <c r="H210" s="27">
        <v>88.2</v>
      </c>
      <c r="I210" s="27">
        <v>20</v>
      </c>
      <c r="J210" s="27" t="s">
        <v>4063</v>
      </c>
      <c r="K210" s="27" t="s">
        <v>51</v>
      </c>
      <c r="L210" s="27" t="s">
        <v>95</v>
      </c>
      <c r="M210" s="27">
        <v>760</v>
      </c>
      <c r="N210" s="27">
        <v>6</v>
      </c>
      <c r="O210" s="27" t="s">
        <v>4311</v>
      </c>
      <c r="P210" s="27" t="s">
        <v>478</v>
      </c>
      <c r="Q210" s="27" t="s">
        <v>4312</v>
      </c>
      <c r="R210" s="27" t="s">
        <v>45</v>
      </c>
      <c r="S210" s="27" t="s">
        <v>4063</v>
      </c>
      <c r="T210" s="27" t="s">
        <v>1548</v>
      </c>
      <c r="U210" s="27" t="s">
        <v>4063</v>
      </c>
      <c r="V210" s="27" t="s">
        <v>4063</v>
      </c>
      <c r="W210" s="27" t="s">
        <v>1306</v>
      </c>
      <c r="X210" s="27" t="s">
        <v>1549</v>
      </c>
      <c r="Y210" s="27" t="s">
        <v>71</v>
      </c>
      <c r="Z210" s="27" t="s">
        <v>72</v>
      </c>
      <c r="AA210" s="27" t="s">
        <v>73</v>
      </c>
      <c r="AB210" s="27" t="s">
        <v>74</v>
      </c>
      <c r="AC210" s="27" t="s">
        <v>906</v>
      </c>
      <c r="AD210" s="29" t="s">
        <v>4063</v>
      </c>
      <c r="AE210" s="29" t="s">
        <v>4063</v>
      </c>
      <c r="AF210" s="29" t="s">
        <v>6068</v>
      </c>
      <c r="AG210" s="29" t="s">
        <v>4281</v>
      </c>
      <c r="AH210" s="29" t="str">
        <f t="shared" si="9"/>
        <v>Proterozoic</v>
      </c>
      <c r="AI210" s="29" t="str">
        <f t="shared" si="10"/>
        <v>Small</v>
      </c>
      <c r="AJ210" s="29" t="str">
        <f t="shared" si="11"/>
        <v>Not determined</v>
      </c>
      <c r="AK210" s="27" t="s">
        <v>71</v>
      </c>
    </row>
    <row r="211" spans="1:37" x14ac:dyDescent="0.3">
      <c r="A211" s="21" t="s">
        <v>1550</v>
      </c>
      <c r="B211" s="21" t="s">
        <v>4603</v>
      </c>
      <c r="C211" s="21" t="s">
        <v>1364</v>
      </c>
      <c r="D211" s="82" t="s">
        <v>1551</v>
      </c>
      <c r="E211" s="87" t="s">
        <v>4698</v>
      </c>
      <c r="F211" s="27" t="s">
        <v>79</v>
      </c>
      <c r="G211" s="35">
        <v>40.15</v>
      </c>
      <c r="H211" s="35">
        <v>116.23</v>
      </c>
      <c r="I211" s="27">
        <v>0.6</v>
      </c>
      <c r="J211" s="35" t="s">
        <v>4063</v>
      </c>
      <c r="K211" s="35" t="s">
        <v>94</v>
      </c>
      <c r="L211" s="35" t="s">
        <v>95</v>
      </c>
      <c r="M211" s="35">
        <v>127.8</v>
      </c>
      <c r="N211" s="35">
        <v>0.83</v>
      </c>
      <c r="O211" s="27" t="s">
        <v>4313</v>
      </c>
      <c r="P211" s="35" t="s">
        <v>1554</v>
      </c>
      <c r="Q211" s="27" t="s">
        <v>4314</v>
      </c>
      <c r="R211" s="27" t="s">
        <v>345</v>
      </c>
      <c r="S211" s="27" t="s">
        <v>4063</v>
      </c>
      <c r="T211" s="27" t="s">
        <v>1556</v>
      </c>
      <c r="U211" s="27" t="s">
        <v>4063</v>
      </c>
      <c r="V211" s="27" t="s">
        <v>4063</v>
      </c>
      <c r="W211" s="27" t="s">
        <v>4063</v>
      </c>
      <c r="X211" s="27" t="s">
        <v>1550</v>
      </c>
      <c r="Y211" s="27" t="s">
        <v>236</v>
      </c>
      <c r="Z211" s="27" t="s">
        <v>838</v>
      </c>
      <c r="AA211" s="27" t="s">
        <v>258</v>
      </c>
      <c r="AB211" s="27" t="s">
        <v>74</v>
      </c>
      <c r="AC211" s="27" t="s">
        <v>520</v>
      </c>
      <c r="AD211" s="29">
        <v>20</v>
      </c>
      <c r="AE211" s="29" t="s">
        <v>5604</v>
      </c>
      <c r="AF211" s="29" t="s">
        <v>6069</v>
      </c>
      <c r="AG211" s="29" t="s">
        <v>4281</v>
      </c>
      <c r="AH211" s="29" t="str">
        <f t="shared" si="9"/>
        <v>Phanerozoic</v>
      </c>
      <c r="AI211" s="29" t="str">
        <f t="shared" si="10"/>
        <v>Small</v>
      </c>
      <c r="AJ211" s="29" t="str">
        <f t="shared" si="11"/>
        <v>Not determined</v>
      </c>
      <c r="AK211" s="27" t="s">
        <v>236</v>
      </c>
    </row>
    <row r="212" spans="1:37" ht="12.75" customHeight="1" x14ac:dyDescent="0.3">
      <c r="A212" s="30" t="s">
        <v>1560</v>
      </c>
      <c r="B212" s="30" t="s">
        <v>4603</v>
      </c>
      <c r="C212" s="30" t="s">
        <v>1364</v>
      </c>
      <c r="D212" s="83" t="s">
        <v>1365</v>
      </c>
      <c r="E212" s="83" t="s">
        <v>1366</v>
      </c>
      <c r="F212" s="31" t="s">
        <v>79</v>
      </c>
      <c r="G212" s="31">
        <v>27.3</v>
      </c>
      <c r="H212" s="31">
        <v>102.01</v>
      </c>
      <c r="I212" s="31">
        <v>6</v>
      </c>
      <c r="J212" s="31">
        <v>1.2</v>
      </c>
      <c r="K212" s="31" t="s">
        <v>51</v>
      </c>
      <c r="L212" s="31" t="s">
        <v>95</v>
      </c>
      <c r="M212" s="31">
        <v>259</v>
      </c>
      <c r="N212" s="31">
        <v>2</v>
      </c>
      <c r="O212" s="27" t="s">
        <v>4315</v>
      </c>
      <c r="P212" s="27" t="s">
        <v>1563</v>
      </c>
      <c r="Q212" s="27" t="s">
        <v>4283</v>
      </c>
      <c r="R212" s="27" t="s">
        <v>345</v>
      </c>
      <c r="S212" s="27" t="s">
        <v>4063</v>
      </c>
      <c r="T212" s="27" t="s">
        <v>1564</v>
      </c>
      <c r="U212" s="27" t="s">
        <v>4063</v>
      </c>
      <c r="V212" s="27" t="s">
        <v>4063</v>
      </c>
      <c r="W212" s="27" t="s">
        <v>1565</v>
      </c>
      <c r="X212" s="27" t="s">
        <v>1560</v>
      </c>
      <c r="Y212" s="27" t="s">
        <v>1566</v>
      </c>
      <c r="Z212" s="27" t="s">
        <v>838</v>
      </c>
      <c r="AA212" s="27" t="s">
        <v>258</v>
      </c>
      <c r="AB212" s="27" t="s">
        <v>74</v>
      </c>
      <c r="AC212" s="27" t="s">
        <v>1521</v>
      </c>
      <c r="AD212" s="27">
        <v>810</v>
      </c>
      <c r="AE212" s="29" t="s">
        <v>5600</v>
      </c>
      <c r="AF212" s="29" t="s">
        <v>5605</v>
      </c>
      <c r="AG212" s="29" t="s">
        <v>4281</v>
      </c>
      <c r="AH212" s="29" t="str">
        <f t="shared" si="9"/>
        <v>Phanerozoic</v>
      </c>
      <c r="AI212" s="29" t="str">
        <f t="shared" si="10"/>
        <v>Small</v>
      </c>
      <c r="AJ212" s="29" t="str">
        <f t="shared" si="11"/>
        <v>Medium</v>
      </c>
      <c r="AK212" s="27" t="s">
        <v>1566</v>
      </c>
    </row>
    <row r="213" spans="1:37" x14ac:dyDescent="0.25">
      <c r="A213" s="21" t="s">
        <v>1568</v>
      </c>
      <c r="B213" s="20" t="s">
        <v>6103</v>
      </c>
      <c r="C213" s="21" t="s">
        <v>1364</v>
      </c>
      <c r="D213" s="82" t="s">
        <v>1388</v>
      </c>
      <c r="E213" s="82" t="s">
        <v>1389</v>
      </c>
      <c r="F213" s="27" t="s">
        <v>1390</v>
      </c>
      <c r="G213" s="27">
        <v>42.15</v>
      </c>
      <c r="H213" s="27">
        <v>94.1</v>
      </c>
      <c r="I213" s="27">
        <v>0.98</v>
      </c>
      <c r="J213" s="27" t="s">
        <v>4063</v>
      </c>
      <c r="K213" s="27" t="s">
        <v>94</v>
      </c>
      <c r="L213" s="27" t="s">
        <v>40</v>
      </c>
      <c r="M213" s="27">
        <v>280</v>
      </c>
      <c r="N213" s="27" t="s">
        <v>4063</v>
      </c>
      <c r="O213" s="27" t="s">
        <v>4316</v>
      </c>
      <c r="P213" s="27" t="s">
        <v>1103</v>
      </c>
      <c r="Q213" s="27" t="s">
        <v>4063</v>
      </c>
      <c r="R213" s="27" t="s">
        <v>45</v>
      </c>
      <c r="S213" s="27" t="s">
        <v>4063</v>
      </c>
      <c r="T213" s="27">
        <v>85</v>
      </c>
      <c r="U213" s="27" t="s">
        <v>4063</v>
      </c>
      <c r="V213" s="27" t="s">
        <v>4063</v>
      </c>
      <c r="W213" s="27" t="s">
        <v>4063</v>
      </c>
      <c r="X213" s="27" t="s">
        <v>1568</v>
      </c>
      <c r="Y213" s="27" t="s">
        <v>71</v>
      </c>
      <c r="Z213" s="27" t="s">
        <v>223</v>
      </c>
      <c r="AA213" s="27" t="s">
        <v>73</v>
      </c>
      <c r="AB213" s="27" t="s">
        <v>74</v>
      </c>
      <c r="AC213" s="27" t="s">
        <v>1572</v>
      </c>
      <c r="AD213" s="29" t="s">
        <v>1573</v>
      </c>
      <c r="AE213" s="29" t="s">
        <v>1574</v>
      </c>
      <c r="AF213" s="29" t="s">
        <v>5606</v>
      </c>
      <c r="AG213" s="29" t="s">
        <v>4281</v>
      </c>
      <c r="AH213" s="29" t="str">
        <f t="shared" si="9"/>
        <v>Phanerozoic</v>
      </c>
      <c r="AI213" s="29" t="str">
        <f t="shared" si="10"/>
        <v>Small</v>
      </c>
      <c r="AJ213" s="29" t="str">
        <f t="shared" si="11"/>
        <v>Not determined</v>
      </c>
      <c r="AK213" s="27" t="s">
        <v>71</v>
      </c>
    </row>
    <row r="214" spans="1:37" ht="12.75" customHeight="1" x14ac:dyDescent="0.3">
      <c r="A214" s="30" t="s">
        <v>1582</v>
      </c>
      <c r="B214" s="30" t="s">
        <v>4603</v>
      </c>
      <c r="C214" s="30" t="s">
        <v>1364</v>
      </c>
      <c r="D214" s="83" t="s">
        <v>1388</v>
      </c>
      <c r="E214" s="83" t="s">
        <v>1389</v>
      </c>
      <c r="F214" s="31" t="s">
        <v>79</v>
      </c>
      <c r="G214" s="31">
        <v>39</v>
      </c>
      <c r="H214" s="31">
        <v>79.2</v>
      </c>
      <c r="I214" s="31">
        <v>15</v>
      </c>
      <c r="J214" s="31">
        <v>0.27</v>
      </c>
      <c r="K214" s="31" t="s">
        <v>98</v>
      </c>
      <c r="L214" s="31" t="s">
        <v>95</v>
      </c>
      <c r="M214" s="31">
        <v>283</v>
      </c>
      <c r="N214" s="31">
        <v>2</v>
      </c>
      <c r="O214" s="27" t="s">
        <v>4318</v>
      </c>
      <c r="P214" s="27" t="s">
        <v>478</v>
      </c>
      <c r="Q214" s="27" t="s">
        <v>4319</v>
      </c>
      <c r="R214" s="27" t="s">
        <v>345</v>
      </c>
      <c r="S214" s="27" t="s">
        <v>4063</v>
      </c>
      <c r="T214" s="27" t="s">
        <v>1585</v>
      </c>
      <c r="U214" s="27" t="s">
        <v>4063</v>
      </c>
      <c r="V214" s="27" t="s">
        <v>1586</v>
      </c>
      <c r="W214" s="27" t="s">
        <v>1587</v>
      </c>
      <c r="X214" s="27" t="s">
        <v>1582</v>
      </c>
      <c r="Y214" s="27" t="s">
        <v>236</v>
      </c>
      <c r="Z214" s="27" t="s">
        <v>838</v>
      </c>
      <c r="AA214" s="27" t="s">
        <v>73</v>
      </c>
      <c r="AB214" s="27" t="s">
        <v>74</v>
      </c>
      <c r="AC214" s="27" t="s">
        <v>111</v>
      </c>
      <c r="AD214" s="27">
        <v>100</v>
      </c>
      <c r="AE214" s="29" t="s">
        <v>5607</v>
      </c>
      <c r="AF214" s="29" t="s">
        <v>5608</v>
      </c>
      <c r="AG214" s="29" t="s">
        <v>4281</v>
      </c>
      <c r="AH214" s="29" t="str">
        <f t="shared" si="9"/>
        <v>Phanerozoic</v>
      </c>
      <c r="AI214" s="29" t="str">
        <f t="shared" si="10"/>
        <v>Small</v>
      </c>
      <c r="AJ214" s="29" t="str">
        <f t="shared" si="11"/>
        <v>Small</v>
      </c>
      <c r="AK214" s="27" t="s">
        <v>236</v>
      </c>
    </row>
    <row r="215" spans="1:37" x14ac:dyDescent="0.3">
      <c r="A215" s="21" t="s">
        <v>1576</v>
      </c>
      <c r="B215" s="21" t="s">
        <v>4603</v>
      </c>
      <c r="C215" s="21" t="s">
        <v>1364</v>
      </c>
      <c r="D215" s="82" t="s">
        <v>1394</v>
      </c>
      <c r="E215" s="82" t="s">
        <v>1366</v>
      </c>
      <c r="F215" s="27" t="s">
        <v>38</v>
      </c>
      <c r="G215" s="27">
        <v>33.299999999999997</v>
      </c>
      <c r="H215" s="27">
        <v>107.46</v>
      </c>
      <c r="I215" s="27">
        <v>120</v>
      </c>
      <c r="J215" s="27">
        <v>2.5</v>
      </c>
      <c r="K215" s="27" t="s">
        <v>98</v>
      </c>
      <c r="L215" s="27" t="s">
        <v>95</v>
      </c>
      <c r="M215" s="27">
        <v>822</v>
      </c>
      <c r="N215" s="27">
        <v>4</v>
      </c>
      <c r="O215" s="27" t="s">
        <v>4320</v>
      </c>
      <c r="P215" s="27" t="s">
        <v>1579</v>
      </c>
      <c r="Q215" s="27" t="s">
        <v>4288</v>
      </c>
      <c r="R215" s="27" t="s">
        <v>45</v>
      </c>
      <c r="S215" s="27" t="s">
        <v>4063</v>
      </c>
      <c r="T215" s="27" t="s">
        <v>1580</v>
      </c>
      <c r="U215" s="27" t="s">
        <v>4063</v>
      </c>
      <c r="V215" s="27" t="s">
        <v>1121</v>
      </c>
      <c r="W215" s="27" t="s">
        <v>1581</v>
      </c>
      <c r="X215" s="27" t="s">
        <v>4063</v>
      </c>
      <c r="Y215" s="27" t="s">
        <v>71</v>
      </c>
      <c r="Z215" s="27" t="s">
        <v>4063</v>
      </c>
      <c r="AA215" s="27" t="s">
        <v>4063</v>
      </c>
      <c r="AB215" s="27" t="s">
        <v>4063</v>
      </c>
      <c r="AC215" s="27" t="s">
        <v>4063</v>
      </c>
      <c r="AD215" s="29" t="s">
        <v>4063</v>
      </c>
      <c r="AE215" s="29" t="s">
        <v>4063</v>
      </c>
      <c r="AF215" s="29" t="s">
        <v>6065</v>
      </c>
      <c r="AG215" s="29" t="s">
        <v>4281</v>
      </c>
      <c r="AH215" s="29" t="str">
        <f t="shared" si="9"/>
        <v>Proterozoic</v>
      </c>
      <c r="AI215" s="29" t="str">
        <f t="shared" si="10"/>
        <v>Small</v>
      </c>
      <c r="AJ215" s="29" t="str">
        <f t="shared" si="11"/>
        <v>Large</v>
      </c>
      <c r="AK215" s="27" t="s">
        <v>71</v>
      </c>
    </row>
    <row r="216" spans="1:37" ht="12.75" customHeight="1" x14ac:dyDescent="0.3">
      <c r="A216" s="21" t="s">
        <v>1590</v>
      </c>
      <c r="B216" s="21" t="s">
        <v>4603</v>
      </c>
      <c r="C216" s="21" t="s">
        <v>1364</v>
      </c>
      <c r="D216" s="82" t="s">
        <v>1388</v>
      </c>
      <c r="E216" s="82" t="s">
        <v>1389</v>
      </c>
      <c r="F216" s="27" t="s">
        <v>1390</v>
      </c>
      <c r="G216" s="27">
        <v>41.95</v>
      </c>
      <c r="H216" s="27">
        <v>94.25</v>
      </c>
      <c r="I216" s="27" t="s">
        <v>4063</v>
      </c>
      <c r="J216" s="27" t="s">
        <v>4063</v>
      </c>
      <c r="K216" s="27" t="s">
        <v>94</v>
      </c>
      <c r="L216" s="27" t="s">
        <v>95</v>
      </c>
      <c r="M216" s="27">
        <v>236</v>
      </c>
      <c r="N216" s="27">
        <v>3</v>
      </c>
      <c r="O216" s="27" t="s">
        <v>242</v>
      </c>
      <c r="P216" s="27" t="s">
        <v>4063</v>
      </c>
      <c r="Q216" s="27" t="s">
        <v>4063</v>
      </c>
      <c r="R216" s="27" t="s">
        <v>276</v>
      </c>
      <c r="S216" s="27" t="s">
        <v>4063</v>
      </c>
      <c r="T216" s="27" t="s">
        <v>4063</v>
      </c>
      <c r="U216" s="27" t="s">
        <v>4063</v>
      </c>
      <c r="V216" s="27" t="s">
        <v>4063</v>
      </c>
      <c r="W216" s="27" t="s">
        <v>4063</v>
      </c>
      <c r="X216" s="27" t="s">
        <v>1590</v>
      </c>
      <c r="Y216" s="27" t="s">
        <v>236</v>
      </c>
      <c r="Z216" s="27" t="s">
        <v>1592</v>
      </c>
      <c r="AA216" s="27" t="s">
        <v>73</v>
      </c>
      <c r="AB216" s="27" t="s">
        <v>74</v>
      </c>
      <c r="AC216" s="27" t="s">
        <v>242</v>
      </c>
      <c r="AD216" s="29" t="s">
        <v>4063</v>
      </c>
      <c r="AE216" s="29" t="s">
        <v>4063</v>
      </c>
      <c r="AF216" s="29" t="s">
        <v>6070</v>
      </c>
      <c r="AG216" s="29" t="s">
        <v>4281</v>
      </c>
      <c r="AH216" s="29" t="str">
        <f t="shared" si="9"/>
        <v>Phanerozoic</v>
      </c>
      <c r="AI216" s="29" t="str">
        <f t="shared" si="10"/>
        <v>Not determined</v>
      </c>
      <c r="AJ216" s="29" t="str">
        <f t="shared" si="11"/>
        <v>Not determined</v>
      </c>
      <c r="AK216" s="27" t="s">
        <v>236</v>
      </c>
    </row>
    <row r="217" spans="1:37" ht="12" customHeight="1" x14ac:dyDescent="0.3">
      <c r="A217" s="21" t="s">
        <v>1593</v>
      </c>
      <c r="B217" s="21" t="s">
        <v>1594</v>
      </c>
      <c r="C217" s="21" t="s">
        <v>1364</v>
      </c>
      <c r="D217" s="82" t="s">
        <v>1388</v>
      </c>
      <c r="E217" s="82" t="s">
        <v>1389</v>
      </c>
      <c r="F217" s="27" t="s">
        <v>1594</v>
      </c>
      <c r="G217" s="27">
        <v>41.9</v>
      </c>
      <c r="H217" s="27">
        <v>95.45</v>
      </c>
      <c r="I217" s="27">
        <v>3.5</v>
      </c>
      <c r="J217" s="27" t="s">
        <v>4063</v>
      </c>
      <c r="K217" s="27" t="s">
        <v>80</v>
      </c>
      <c r="L217" s="27" t="s">
        <v>95</v>
      </c>
      <c r="M217" s="27">
        <v>313</v>
      </c>
      <c r="N217" s="27">
        <v>3</v>
      </c>
      <c r="O217" s="27" t="s">
        <v>4321</v>
      </c>
      <c r="P217" s="27" t="s">
        <v>202</v>
      </c>
      <c r="Q217" s="27" t="s">
        <v>4063</v>
      </c>
      <c r="R217" s="27" t="s">
        <v>890</v>
      </c>
      <c r="S217" s="27" t="s">
        <v>4063</v>
      </c>
      <c r="T217" s="27" t="s">
        <v>1597</v>
      </c>
      <c r="U217" s="27" t="s">
        <v>4063</v>
      </c>
      <c r="V217" s="27" t="s">
        <v>4063</v>
      </c>
      <c r="W217" s="27" t="s">
        <v>4063</v>
      </c>
      <c r="X217" s="27" t="s">
        <v>4063</v>
      </c>
      <c r="Y217" s="27" t="s">
        <v>4063</v>
      </c>
      <c r="Z217" s="27" t="s">
        <v>4063</v>
      </c>
      <c r="AA217" s="27" t="s">
        <v>4063</v>
      </c>
      <c r="AB217" s="27" t="s">
        <v>4063</v>
      </c>
      <c r="AC217" s="27" t="s">
        <v>4063</v>
      </c>
      <c r="AD217" s="29" t="s">
        <v>4063</v>
      </c>
      <c r="AE217" s="29" t="s">
        <v>4063</v>
      </c>
      <c r="AF217" s="29" t="s">
        <v>5609</v>
      </c>
      <c r="AG217" s="29" t="s">
        <v>4281</v>
      </c>
      <c r="AH217" s="29" t="str">
        <f t="shared" si="9"/>
        <v>Phanerozoic</v>
      </c>
      <c r="AI217" s="29" t="str">
        <f t="shared" si="10"/>
        <v>Small</v>
      </c>
      <c r="AJ217" s="29" t="str">
        <f t="shared" si="11"/>
        <v>Not determined</v>
      </c>
      <c r="AK217" s="27" t="str">
        <f>IF(Y217="Not determined","No known occurrences","CHECK THIS ONE")</f>
        <v>No known occurrences</v>
      </c>
    </row>
    <row r="218" spans="1:37" x14ac:dyDescent="0.3">
      <c r="A218" s="21" t="s">
        <v>1599</v>
      </c>
      <c r="B218" s="21" t="s">
        <v>4603</v>
      </c>
      <c r="C218" s="21" t="s">
        <v>1364</v>
      </c>
      <c r="D218" s="82" t="s">
        <v>1388</v>
      </c>
      <c r="E218" s="82" t="s">
        <v>1389</v>
      </c>
      <c r="F218" s="27" t="s">
        <v>1390</v>
      </c>
      <c r="G218" s="27">
        <v>42.16</v>
      </c>
      <c r="H218" s="27">
        <v>94.52</v>
      </c>
      <c r="I218" s="27">
        <v>10</v>
      </c>
      <c r="J218" s="27" t="s">
        <v>4063</v>
      </c>
      <c r="K218" s="27" t="s">
        <v>253</v>
      </c>
      <c r="L218" s="27" t="s">
        <v>95</v>
      </c>
      <c r="M218" s="27">
        <v>279</v>
      </c>
      <c r="N218" s="27">
        <v>2</v>
      </c>
      <c r="O218" s="27" t="s">
        <v>4322</v>
      </c>
      <c r="P218" s="27" t="s">
        <v>1103</v>
      </c>
      <c r="Q218" s="27" t="s">
        <v>4063</v>
      </c>
      <c r="R218" s="27" t="s">
        <v>345</v>
      </c>
      <c r="S218" s="27" t="s">
        <v>4063</v>
      </c>
      <c r="T218" s="27">
        <v>81.900000000000006</v>
      </c>
      <c r="U218" s="27" t="s">
        <v>4063</v>
      </c>
      <c r="V218" s="27" t="s">
        <v>4063</v>
      </c>
      <c r="W218" s="27" t="s">
        <v>4063</v>
      </c>
      <c r="X218" s="27" t="s">
        <v>1599</v>
      </c>
      <c r="Y218" s="27" t="s">
        <v>71</v>
      </c>
      <c r="Z218" s="27" t="s">
        <v>145</v>
      </c>
      <c r="AA218" s="27" t="s">
        <v>73</v>
      </c>
      <c r="AB218" s="27" t="s">
        <v>74</v>
      </c>
      <c r="AC218" s="27" t="s">
        <v>1425</v>
      </c>
      <c r="AD218" s="29" t="s">
        <v>1602</v>
      </c>
      <c r="AE218" s="29" t="s">
        <v>1603</v>
      </c>
      <c r="AF218" s="29" t="s">
        <v>5610</v>
      </c>
      <c r="AG218" s="29" t="s">
        <v>4281</v>
      </c>
      <c r="AH218" s="29" t="str">
        <f t="shared" si="9"/>
        <v>Phanerozoic</v>
      </c>
      <c r="AI218" s="29" t="str">
        <f t="shared" si="10"/>
        <v>Small</v>
      </c>
      <c r="AJ218" s="29" t="str">
        <f t="shared" si="11"/>
        <v>Not determined</v>
      </c>
      <c r="AK218" s="27" t="s">
        <v>5981</v>
      </c>
    </row>
    <row r="219" spans="1:37" ht="24" customHeight="1" x14ac:dyDescent="0.25">
      <c r="A219" s="21" t="s">
        <v>1606</v>
      </c>
      <c r="B219" s="20" t="s">
        <v>6103</v>
      </c>
      <c r="C219" s="21" t="s">
        <v>1364</v>
      </c>
      <c r="D219" s="82" t="s">
        <v>1388</v>
      </c>
      <c r="E219" s="82" t="s">
        <v>1389</v>
      </c>
      <c r="F219" s="27" t="s">
        <v>284</v>
      </c>
      <c r="G219" s="27">
        <v>39.450000000000003</v>
      </c>
      <c r="H219" s="27">
        <v>78.48</v>
      </c>
      <c r="I219" s="27">
        <v>18</v>
      </c>
      <c r="J219" s="27">
        <v>0.75</v>
      </c>
      <c r="K219" s="27" t="s">
        <v>51</v>
      </c>
      <c r="L219" s="27" t="s">
        <v>95</v>
      </c>
      <c r="M219" s="27">
        <v>278.89999999999998</v>
      </c>
      <c r="N219" s="27">
        <v>2.1</v>
      </c>
      <c r="O219" s="27" t="s">
        <v>1608</v>
      </c>
      <c r="P219" s="27" t="s">
        <v>534</v>
      </c>
      <c r="Q219" s="27" t="s">
        <v>4323</v>
      </c>
      <c r="R219" s="27" t="s">
        <v>890</v>
      </c>
      <c r="S219" s="27" t="s">
        <v>4063</v>
      </c>
      <c r="T219" s="27" t="s">
        <v>1205</v>
      </c>
      <c r="U219" s="27" t="s">
        <v>4063</v>
      </c>
      <c r="V219" s="27" t="s">
        <v>4063</v>
      </c>
      <c r="W219" s="27" t="s">
        <v>1610</v>
      </c>
      <c r="X219" s="27" t="s">
        <v>4063</v>
      </c>
      <c r="Y219" s="27" t="s">
        <v>4063</v>
      </c>
      <c r="Z219" s="27" t="s">
        <v>4063</v>
      </c>
      <c r="AA219" s="27" t="s">
        <v>4063</v>
      </c>
      <c r="AB219" s="27" t="s">
        <v>4063</v>
      </c>
      <c r="AC219" s="27" t="s">
        <v>4063</v>
      </c>
      <c r="AD219" s="29" t="s">
        <v>4063</v>
      </c>
      <c r="AE219" s="29" t="s">
        <v>4063</v>
      </c>
      <c r="AF219" s="29" t="s">
        <v>5611</v>
      </c>
      <c r="AG219" s="29" t="s">
        <v>4281</v>
      </c>
      <c r="AH219" s="29" t="str">
        <f t="shared" si="9"/>
        <v>Phanerozoic</v>
      </c>
      <c r="AI219" s="29" t="str">
        <f t="shared" si="10"/>
        <v>Small</v>
      </c>
      <c r="AJ219" s="29" t="str">
        <f t="shared" si="11"/>
        <v>Medium</v>
      </c>
      <c r="AK219" s="27" t="str">
        <f>IF(Y219="Not determined","No known occurrences","CHECK THIS ONE")</f>
        <v>No known occurrences</v>
      </c>
    </row>
    <row r="220" spans="1:37" ht="12.75" customHeight="1" x14ac:dyDescent="0.25">
      <c r="A220" s="21" t="s">
        <v>1612</v>
      </c>
      <c r="B220" s="20" t="s">
        <v>6103</v>
      </c>
      <c r="C220" s="21" t="s">
        <v>1364</v>
      </c>
      <c r="D220" s="82" t="s">
        <v>1558</v>
      </c>
      <c r="E220" s="82" t="s">
        <v>4063</v>
      </c>
      <c r="F220" s="27" t="s">
        <v>38</v>
      </c>
      <c r="G220" s="27">
        <v>36.6</v>
      </c>
      <c r="H220" s="27">
        <v>93.7</v>
      </c>
      <c r="I220" s="27">
        <v>0.8</v>
      </c>
      <c r="J220" s="27">
        <v>0.5</v>
      </c>
      <c r="K220" s="27" t="s">
        <v>51</v>
      </c>
      <c r="L220" s="27" t="s">
        <v>95</v>
      </c>
      <c r="M220" s="27">
        <v>411.6</v>
      </c>
      <c r="N220" s="27">
        <v>2.4</v>
      </c>
      <c r="O220" s="27" t="s">
        <v>5810</v>
      </c>
      <c r="P220" s="27" t="s">
        <v>84</v>
      </c>
      <c r="Q220" s="27" t="s">
        <v>4086</v>
      </c>
      <c r="R220" s="27" t="s">
        <v>141</v>
      </c>
      <c r="S220" s="27">
        <v>9.8000000000000004E-2</v>
      </c>
      <c r="T220" s="27" t="s">
        <v>1616</v>
      </c>
      <c r="U220" s="27" t="s">
        <v>1617</v>
      </c>
      <c r="V220" s="27" t="s">
        <v>1618</v>
      </c>
      <c r="W220" s="27" t="s">
        <v>1619</v>
      </c>
      <c r="X220" s="27" t="s">
        <v>1612</v>
      </c>
      <c r="Y220" s="27" t="s">
        <v>71</v>
      </c>
      <c r="Z220" s="27" t="s">
        <v>72</v>
      </c>
      <c r="AA220" s="27" t="s">
        <v>73</v>
      </c>
      <c r="AB220" s="27" t="s">
        <v>74</v>
      </c>
      <c r="AC220" s="29" t="s">
        <v>235</v>
      </c>
      <c r="AD220" s="29">
        <v>157</v>
      </c>
      <c r="AE220" s="29" t="s">
        <v>1620</v>
      </c>
      <c r="AF220" s="29" t="s">
        <v>5612</v>
      </c>
      <c r="AG220" s="29" t="s">
        <v>4281</v>
      </c>
      <c r="AH220" s="29" t="str">
        <f t="shared" si="9"/>
        <v>Phanerozoic</v>
      </c>
      <c r="AI220" s="29" t="str">
        <f t="shared" si="10"/>
        <v>Small</v>
      </c>
      <c r="AJ220" s="29" t="str">
        <f t="shared" si="11"/>
        <v>Small</v>
      </c>
      <c r="AK220" s="27" t="s">
        <v>71</v>
      </c>
    </row>
    <row r="221" spans="1:37" ht="24" customHeight="1" x14ac:dyDescent="0.3">
      <c r="A221" s="30" t="s">
        <v>1622</v>
      </c>
      <c r="B221" s="30" t="s">
        <v>4603</v>
      </c>
      <c r="C221" s="30" t="s">
        <v>1364</v>
      </c>
      <c r="D221" s="83" t="s">
        <v>1365</v>
      </c>
      <c r="E221" s="83" t="s">
        <v>1366</v>
      </c>
      <c r="F221" s="31" t="s">
        <v>79</v>
      </c>
      <c r="G221" s="31">
        <v>26.5</v>
      </c>
      <c r="H221" s="31">
        <v>102.01</v>
      </c>
      <c r="I221" s="31">
        <v>11</v>
      </c>
      <c r="J221" s="31">
        <v>1.2</v>
      </c>
      <c r="K221" s="31" t="s">
        <v>127</v>
      </c>
      <c r="L221" s="31" t="s">
        <v>95</v>
      </c>
      <c r="M221" s="31">
        <v>259</v>
      </c>
      <c r="N221" s="31">
        <v>3</v>
      </c>
      <c r="O221" s="27" t="s">
        <v>4295</v>
      </c>
      <c r="P221" s="27" t="s">
        <v>1623</v>
      </c>
      <c r="Q221" s="27" t="s">
        <v>4324</v>
      </c>
      <c r="R221" s="27" t="s">
        <v>890</v>
      </c>
      <c r="S221" s="27">
        <v>0.14000000000000001</v>
      </c>
      <c r="T221" s="27" t="s">
        <v>1625</v>
      </c>
      <c r="U221" s="27" t="s">
        <v>1626</v>
      </c>
      <c r="V221" s="27" t="s">
        <v>1627</v>
      </c>
      <c r="W221" s="27" t="s">
        <v>1628</v>
      </c>
      <c r="X221" s="27" t="s">
        <v>70</v>
      </c>
      <c r="Y221" s="27" t="s">
        <v>144</v>
      </c>
      <c r="Z221" s="27" t="s">
        <v>72</v>
      </c>
      <c r="AA221" s="27" t="s">
        <v>73</v>
      </c>
      <c r="AB221" s="27" t="s">
        <v>74</v>
      </c>
      <c r="AC221" s="27" t="s">
        <v>906</v>
      </c>
      <c r="AD221" s="27" t="s">
        <v>4063</v>
      </c>
      <c r="AE221" s="29" t="s">
        <v>1629</v>
      </c>
      <c r="AF221" s="29" t="s">
        <v>5613</v>
      </c>
      <c r="AG221" s="29" t="s">
        <v>4281</v>
      </c>
      <c r="AH221" s="29" t="str">
        <f t="shared" si="9"/>
        <v>Phanerozoic</v>
      </c>
      <c r="AI221" s="29" t="str">
        <f t="shared" si="10"/>
        <v>Small</v>
      </c>
      <c r="AJ221" s="29" t="str">
        <f t="shared" si="11"/>
        <v>Medium</v>
      </c>
      <c r="AK221" s="27" t="s">
        <v>5981</v>
      </c>
    </row>
    <row r="222" spans="1:37" ht="24" customHeight="1" x14ac:dyDescent="0.25">
      <c r="A222" s="20" t="s">
        <v>1633</v>
      </c>
      <c r="B222" s="20" t="s">
        <v>6103</v>
      </c>
      <c r="C222" s="21" t="s">
        <v>1364</v>
      </c>
      <c r="D222" s="82" t="s">
        <v>1365</v>
      </c>
      <c r="E222" s="82" t="s">
        <v>1366</v>
      </c>
      <c r="F222" s="27" t="s">
        <v>79</v>
      </c>
      <c r="G222" s="27">
        <v>25.6</v>
      </c>
      <c r="H222" s="27">
        <v>102</v>
      </c>
      <c r="I222" s="27">
        <v>0.3</v>
      </c>
      <c r="J222" s="27">
        <v>0.6</v>
      </c>
      <c r="K222" s="27" t="s">
        <v>94</v>
      </c>
      <c r="L222" s="27" t="s">
        <v>95</v>
      </c>
      <c r="M222" s="27">
        <v>261</v>
      </c>
      <c r="N222" s="27">
        <v>2</v>
      </c>
      <c r="O222" s="27" t="s">
        <v>4325</v>
      </c>
      <c r="P222" s="27" t="s">
        <v>1636</v>
      </c>
      <c r="Q222" s="27" t="s">
        <v>4326</v>
      </c>
      <c r="R222" s="27" t="s">
        <v>276</v>
      </c>
      <c r="S222" s="27" t="s">
        <v>4063</v>
      </c>
      <c r="T222" s="27" t="s">
        <v>586</v>
      </c>
      <c r="U222" s="27" t="s">
        <v>4063</v>
      </c>
      <c r="V222" s="27" t="s">
        <v>4063</v>
      </c>
      <c r="W222" s="27" t="s">
        <v>4063</v>
      </c>
      <c r="X222" s="27" t="s">
        <v>1633</v>
      </c>
      <c r="Y222" s="27" t="s">
        <v>71</v>
      </c>
      <c r="Z222" s="27" t="s">
        <v>72</v>
      </c>
      <c r="AA222" s="27" t="s">
        <v>102</v>
      </c>
      <c r="AB222" s="27" t="s">
        <v>74</v>
      </c>
      <c r="AC222" s="27" t="s">
        <v>242</v>
      </c>
      <c r="AD222" s="29" t="s">
        <v>4063</v>
      </c>
      <c r="AE222" s="29" t="s">
        <v>5936</v>
      </c>
      <c r="AF222" s="29" t="s">
        <v>5614</v>
      </c>
      <c r="AG222" s="29" t="s">
        <v>4281</v>
      </c>
      <c r="AH222" s="29" t="str">
        <f t="shared" si="9"/>
        <v>Phanerozoic</v>
      </c>
      <c r="AI222" s="29" t="str">
        <f t="shared" si="10"/>
        <v>Small</v>
      </c>
      <c r="AJ222" s="29" t="str">
        <f t="shared" si="11"/>
        <v>Medium</v>
      </c>
      <c r="AK222" s="27" t="s">
        <v>71</v>
      </c>
    </row>
    <row r="223" spans="1:37" ht="13.2" customHeight="1" x14ac:dyDescent="0.25">
      <c r="A223" s="20" t="s">
        <v>1651</v>
      </c>
      <c r="B223" s="20" t="s">
        <v>4603</v>
      </c>
      <c r="C223" s="21" t="s">
        <v>1652</v>
      </c>
      <c r="D223" s="46" t="s">
        <v>1653</v>
      </c>
      <c r="E223" s="46" t="s">
        <v>1654</v>
      </c>
      <c r="F223" s="27" t="s">
        <v>229</v>
      </c>
      <c r="G223" s="27">
        <v>8.3000000000000007</v>
      </c>
      <c r="H223" s="27">
        <v>-7.2</v>
      </c>
      <c r="I223" s="27">
        <v>3</v>
      </c>
      <c r="J223" s="27">
        <v>0.2</v>
      </c>
      <c r="K223" s="27" t="s">
        <v>94</v>
      </c>
      <c r="L223" s="27" t="s">
        <v>1655</v>
      </c>
      <c r="M223" s="27">
        <v>2090</v>
      </c>
      <c r="N223" s="27" t="s">
        <v>4063</v>
      </c>
      <c r="O223" s="27" t="s">
        <v>4327</v>
      </c>
      <c r="P223" s="27" t="s">
        <v>96</v>
      </c>
      <c r="Q223" s="27" t="s">
        <v>4328</v>
      </c>
      <c r="R223" s="39" t="s">
        <v>189</v>
      </c>
      <c r="S223" s="27">
        <v>0.1</v>
      </c>
      <c r="T223" s="27" t="s">
        <v>4063</v>
      </c>
      <c r="U223" s="27" t="s">
        <v>4063</v>
      </c>
      <c r="V223" s="27" t="s">
        <v>4063</v>
      </c>
      <c r="W223" s="26" t="s">
        <v>4063</v>
      </c>
      <c r="X223" s="27" t="s">
        <v>1658</v>
      </c>
      <c r="Y223" s="27" t="s">
        <v>71</v>
      </c>
      <c r="Z223" s="27" t="s">
        <v>223</v>
      </c>
      <c r="AA223" s="27" t="s">
        <v>73</v>
      </c>
      <c r="AB223" s="27" t="s">
        <v>74</v>
      </c>
      <c r="AC223" s="27" t="s">
        <v>111</v>
      </c>
      <c r="AD223" s="29" t="s">
        <v>4063</v>
      </c>
      <c r="AE223" s="29" t="s">
        <v>5937</v>
      </c>
      <c r="AF223" s="29" t="s">
        <v>5616</v>
      </c>
      <c r="AG223" s="29" t="s">
        <v>4066</v>
      </c>
      <c r="AH223" s="29" t="str">
        <f t="shared" si="9"/>
        <v>Proterozoic</v>
      </c>
      <c r="AI223" s="29" t="str">
        <f t="shared" si="10"/>
        <v>Small</v>
      </c>
      <c r="AJ223" s="29" t="str">
        <f t="shared" si="11"/>
        <v>Small</v>
      </c>
      <c r="AK223" s="27" t="s">
        <v>71</v>
      </c>
    </row>
    <row r="224" spans="1:37" ht="13.2" customHeight="1" x14ac:dyDescent="0.25">
      <c r="A224" s="20" t="s">
        <v>1640</v>
      </c>
      <c r="B224" s="20" t="s">
        <v>6103</v>
      </c>
      <c r="C224" s="21" t="s">
        <v>1641</v>
      </c>
      <c r="D224" s="82" t="s">
        <v>1642</v>
      </c>
      <c r="E224" s="82" t="s">
        <v>4672</v>
      </c>
      <c r="F224" s="27" t="s">
        <v>1390</v>
      </c>
      <c r="G224" s="27">
        <v>49.4</v>
      </c>
      <c r="H224" s="27">
        <v>15.49</v>
      </c>
      <c r="I224" s="27">
        <v>10</v>
      </c>
      <c r="J224" s="27" t="s">
        <v>4063</v>
      </c>
      <c r="K224" s="27" t="s">
        <v>1643</v>
      </c>
      <c r="L224" s="27" t="s">
        <v>476</v>
      </c>
      <c r="M224" s="27">
        <v>341.5</v>
      </c>
      <c r="N224" s="27">
        <v>7.9</v>
      </c>
      <c r="O224" s="27" t="s">
        <v>4329</v>
      </c>
      <c r="P224" s="27" t="s">
        <v>63</v>
      </c>
      <c r="Q224" s="27" t="s">
        <v>4063</v>
      </c>
      <c r="R224" s="27" t="s">
        <v>276</v>
      </c>
      <c r="S224" s="27" t="s">
        <v>4063</v>
      </c>
      <c r="T224" s="27" t="s">
        <v>1646</v>
      </c>
      <c r="U224" s="27" t="s">
        <v>1647</v>
      </c>
      <c r="V224" s="27" t="s">
        <v>4063</v>
      </c>
      <c r="W224" s="27" t="s">
        <v>350</v>
      </c>
      <c r="X224" s="27" t="s">
        <v>1648</v>
      </c>
      <c r="Y224" s="27" t="s">
        <v>71</v>
      </c>
      <c r="Z224" s="27" t="s">
        <v>223</v>
      </c>
      <c r="AA224" s="27" t="s">
        <v>73</v>
      </c>
      <c r="AB224" s="27" t="s">
        <v>74</v>
      </c>
      <c r="AC224" s="27" t="s">
        <v>451</v>
      </c>
      <c r="AD224" s="29" t="s">
        <v>4063</v>
      </c>
      <c r="AE224" s="29" t="s">
        <v>1649</v>
      </c>
      <c r="AF224" s="29" t="s">
        <v>5615</v>
      </c>
      <c r="AG224" s="29" t="s">
        <v>5992</v>
      </c>
      <c r="AH224" s="29" t="str">
        <f t="shared" si="9"/>
        <v>Phanerozoic</v>
      </c>
      <c r="AI224" s="29" t="str">
        <f t="shared" si="10"/>
        <v>Small</v>
      </c>
      <c r="AJ224" s="29" t="str">
        <f t="shared" si="11"/>
        <v>Not determined</v>
      </c>
      <c r="AK224" s="27" t="s">
        <v>71</v>
      </c>
    </row>
    <row r="225" spans="1:37" ht="13.2" customHeight="1" x14ac:dyDescent="0.25">
      <c r="A225" s="20" t="s">
        <v>1661</v>
      </c>
      <c r="B225" s="20" t="s">
        <v>4603</v>
      </c>
      <c r="C225" s="21" t="s">
        <v>1662</v>
      </c>
      <c r="D225" s="82" t="s">
        <v>1663</v>
      </c>
      <c r="E225" s="82" t="s">
        <v>1664</v>
      </c>
      <c r="F225" s="27" t="s">
        <v>284</v>
      </c>
      <c r="G225" s="27">
        <v>24.4</v>
      </c>
      <c r="H225" s="27">
        <v>35</v>
      </c>
      <c r="I225" s="27" t="s">
        <v>4063</v>
      </c>
      <c r="J225" s="27" t="s">
        <v>4063</v>
      </c>
      <c r="K225" s="27" t="s">
        <v>4063</v>
      </c>
      <c r="L225" s="27" t="s">
        <v>40</v>
      </c>
      <c r="M225" s="27">
        <v>720</v>
      </c>
      <c r="N225" s="27" t="s">
        <v>4063</v>
      </c>
      <c r="O225" s="27" t="s">
        <v>4330</v>
      </c>
      <c r="P225" s="27" t="s">
        <v>1666</v>
      </c>
      <c r="Q225" s="27" t="s">
        <v>4063</v>
      </c>
      <c r="R225" s="27" t="s">
        <v>4063</v>
      </c>
      <c r="S225" s="27" t="s">
        <v>4063</v>
      </c>
      <c r="T225" s="27" t="s">
        <v>4063</v>
      </c>
      <c r="U225" s="27" t="s">
        <v>4063</v>
      </c>
      <c r="V225" s="27" t="s">
        <v>4063</v>
      </c>
      <c r="W225" s="26" t="s">
        <v>4063</v>
      </c>
      <c r="X225" s="27" t="s">
        <v>1661</v>
      </c>
      <c r="Y225" s="27" t="s">
        <v>236</v>
      </c>
      <c r="Z225" s="27" t="s">
        <v>322</v>
      </c>
      <c r="AA225" s="27" t="s">
        <v>146</v>
      </c>
      <c r="AB225" s="27" t="s">
        <v>74</v>
      </c>
      <c r="AC225" s="27" t="s">
        <v>147</v>
      </c>
      <c r="AD225" s="29" t="s">
        <v>4063</v>
      </c>
      <c r="AE225" s="29" t="s">
        <v>4063</v>
      </c>
      <c r="AF225" s="29" t="s">
        <v>4331</v>
      </c>
      <c r="AG225" s="29" t="s">
        <v>4066</v>
      </c>
      <c r="AH225" s="29" t="str">
        <f t="shared" si="9"/>
        <v>Proterozoic</v>
      </c>
      <c r="AI225" s="29" t="str">
        <f t="shared" si="10"/>
        <v>Not determined</v>
      </c>
      <c r="AJ225" s="29" t="str">
        <f t="shared" si="11"/>
        <v>Not determined</v>
      </c>
      <c r="AK225" s="27" t="s">
        <v>236</v>
      </c>
    </row>
    <row r="226" spans="1:37" ht="12.75" customHeight="1" x14ac:dyDescent="0.3">
      <c r="A226" s="21" t="s">
        <v>1667</v>
      </c>
      <c r="B226" s="21" t="s">
        <v>4603</v>
      </c>
      <c r="C226" s="21" t="s">
        <v>1662</v>
      </c>
      <c r="D226" s="82" t="s">
        <v>1668</v>
      </c>
      <c r="E226" s="82" t="s">
        <v>1669</v>
      </c>
      <c r="F226" s="27" t="s">
        <v>38</v>
      </c>
      <c r="G226" s="27">
        <v>25</v>
      </c>
      <c r="H226" s="27">
        <v>34.200000000000003</v>
      </c>
      <c r="I226" s="27">
        <v>1.2</v>
      </c>
      <c r="J226" s="27" t="s">
        <v>4063</v>
      </c>
      <c r="K226" s="27" t="s">
        <v>4063</v>
      </c>
      <c r="L226" s="27" t="s">
        <v>40</v>
      </c>
      <c r="M226" s="27" t="s">
        <v>1670</v>
      </c>
      <c r="N226" s="27" t="s">
        <v>4063</v>
      </c>
      <c r="O226" s="27" t="s">
        <v>4092</v>
      </c>
      <c r="P226" s="27" t="s">
        <v>1666</v>
      </c>
      <c r="Q226" s="27" t="s">
        <v>4332</v>
      </c>
      <c r="R226" s="27" t="s">
        <v>45</v>
      </c>
      <c r="S226" s="27" t="s">
        <v>4063</v>
      </c>
      <c r="T226" s="27" t="s">
        <v>1672</v>
      </c>
      <c r="U226" s="27" t="s">
        <v>4063</v>
      </c>
      <c r="V226" s="27" t="s">
        <v>1673</v>
      </c>
      <c r="W226" s="27" t="s">
        <v>4063</v>
      </c>
      <c r="X226" s="27" t="s">
        <v>4063</v>
      </c>
      <c r="Y226" s="27" t="s">
        <v>4063</v>
      </c>
      <c r="Z226" s="27" t="s">
        <v>4063</v>
      </c>
      <c r="AA226" s="27" t="s">
        <v>4063</v>
      </c>
      <c r="AB226" s="27" t="s">
        <v>4063</v>
      </c>
      <c r="AC226" s="27" t="s">
        <v>4063</v>
      </c>
      <c r="AD226" s="29" t="s">
        <v>4063</v>
      </c>
      <c r="AE226" s="29" t="s">
        <v>4063</v>
      </c>
      <c r="AF226" s="29" t="s">
        <v>5371</v>
      </c>
      <c r="AG226" s="29" t="s">
        <v>4066</v>
      </c>
      <c r="AH226" s="29" t="str">
        <f t="shared" si="9"/>
        <v>Archaean</v>
      </c>
      <c r="AI226" s="29" t="str">
        <f t="shared" si="10"/>
        <v>Small</v>
      </c>
      <c r="AJ226" s="29" t="str">
        <f t="shared" si="11"/>
        <v>Not determined</v>
      </c>
      <c r="AK226" s="27" t="str">
        <f>IF(Y226="Not determined","No known occurrences","CHECK THIS ONE")</f>
        <v>No known occurrences</v>
      </c>
    </row>
    <row r="227" spans="1:37" x14ac:dyDescent="0.3">
      <c r="A227" s="21" t="s">
        <v>5852</v>
      </c>
      <c r="B227" s="21" t="s">
        <v>4603</v>
      </c>
      <c r="C227" s="21" t="s">
        <v>1662</v>
      </c>
      <c r="D227" s="82" t="s">
        <v>1663</v>
      </c>
      <c r="E227" s="82" t="s">
        <v>1664</v>
      </c>
      <c r="F227" s="27" t="s">
        <v>284</v>
      </c>
      <c r="G227" s="27">
        <v>23.5</v>
      </c>
      <c r="H227" s="27">
        <v>35.200000000000003</v>
      </c>
      <c r="I227" s="27">
        <v>4.5</v>
      </c>
      <c r="J227" s="27" t="s">
        <v>4063</v>
      </c>
      <c r="K227" s="27" t="s">
        <v>51</v>
      </c>
      <c r="L227" s="27" t="s">
        <v>40</v>
      </c>
      <c r="M227" s="27">
        <v>711</v>
      </c>
      <c r="N227" s="27" t="s">
        <v>4063</v>
      </c>
      <c r="O227" s="27" t="s">
        <v>4333</v>
      </c>
      <c r="P227" s="27" t="s">
        <v>1676</v>
      </c>
      <c r="Q227" s="27" t="s">
        <v>4334</v>
      </c>
      <c r="R227" s="27" t="s">
        <v>45</v>
      </c>
      <c r="S227" s="27" t="s">
        <v>4063</v>
      </c>
      <c r="T227" s="27" t="s">
        <v>1678</v>
      </c>
      <c r="U227" s="27" t="s">
        <v>856</v>
      </c>
      <c r="V227" s="27" t="s">
        <v>1679</v>
      </c>
      <c r="W227" s="27" t="s">
        <v>756</v>
      </c>
      <c r="X227" s="27" t="s">
        <v>4063</v>
      </c>
      <c r="Y227" s="27" t="s">
        <v>4063</v>
      </c>
      <c r="Z227" s="27" t="s">
        <v>4063</v>
      </c>
      <c r="AA227" s="27" t="s">
        <v>4063</v>
      </c>
      <c r="AB227" s="27" t="s">
        <v>4063</v>
      </c>
      <c r="AC227" s="27" t="s">
        <v>4063</v>
      </c>
      <c r="AD227" s="29" t="s">
        <v>4063</v>
      </c>
      <c r="AE227" s="29" t="s">
        <v>4063</v>
      </c>
      <c r="AF227" s="29" t="s">
        <v>5617</v>
      </c>
      <c r="AG227" s="29" t="s">
        <v>4066</v>
      </c>
      <c r="AH227" s="29" t="str">
        <f t="shared" si="9"/>
        <v>Proterozoic</v>
      </c>
      <c r="AI227" s="29" t="str">
        <f t="shared" si="10"/>
        <v>Small</v>
      </c>
      <c r="AJ227" s="29" t="str">
        <f t="shared" si="11"/>
        <v>Not determined</v>
      </c>
      <c r="AK227" s="27" t="str">
        <f>IF(Y227="Not determined","No known occurrences","CHECK THIS ONE")</f>
        <v>No known occurrences</v>
      </c>
    </row>
    <row r="228" spans="1:37" x14ac:dyDescent="0.3">
      <c r="A228" s="30" t="s">
        <v>1680</v>
      </c>
      <c r="B228" s="30" t="s">
        <v>4603</v>
      </c>
      <c r="C228" s="30" t="s">
        <v>1662</v>
      </c>
      <c r="D228" s="83" t="s">
        <v>1663</v>
      </c>
      <c r="E228" s="83" t="s">
        <v>1664</v>
      </c>
      <c r="F228" s="31" t="s">
        <v>284</v>
      </c>
      <c r="G228" s="31" t="s">
        <v>4063</v>
      </c>
      <c r="H228" s="31" t="s">
        <v>4063</v>
      </c>
      <c r="I228" s="31" t="s">
        <v>4063</v>
      </c>
      <c r="J228" s="31" t="s">
        <v>4063</v>
      </c>
      <c r="K228" s="31" t="s">
        <v>4063</v>
      </c>
      <c r="L228" s="31" t="s">
        <v>40</v>
      </c>
      <c r="M228" s="31">
        <v>720</v>
      </c>
      <c r="N228" s="31" t="s">
        <v>4063</v>
      </c>
      <c r="O228" s="27" t="s">
        <v>4335</v>
      </c>
      <c r="P228" s="27" t="s">
        <v>1666</v>
      </c>
      <c r="Q228" s="27" t="s">
        <v>4063</v>
      </c>
      <c r="R228" s="27" t="s">
        <v>4063</v>
      </c>
      <c r="S228" s="27" t="s">
        <v>4063</v>
      </c>
      <c r="T228" s="27" t="s">
        <v>4063</v>
      </c>
      <c r="U228" s="27" t="s">
        <v>4063</v>
      </c>
      <c r="V228" s="27" t="s">
        <v>4063</v>
      </c>
      <c r="W228" s="27" t="s">
        <v>4063</v>
      </c>
      <c r="X228" s="27" t="s">
        <v>1680</v>
      </c>
      <c r="Y228" s="27" t="s">
        <v>236</v>
      </c>
      <c r="Z228" s="27" t="s">
        <v>322</v>
      </c>
      <c r="AA228" s="27" t="s">
        <v>146</v>
      </c>
      <c r="AB228" s="27" t="s">
        <v>74</v>
      </c>
      <c r="AC228" s="27" t="s">
        <v>147</v>
      </c>
      <c r="AD228" s="27" t="s">
        <v>4063</v>
      </c>
      <c r="AE228" s="29" t="s">
        <v>4063</v>
      </c>
      <c r="AF228" s="29" t="s">
        <v>4331</v>
      </c>
      <c r="AG228" s="29" t="s">
        <v>4066</v>
      </c>
      <c r="AH228" s="29" t="str">
        <f t="shared" si="9"/>
        <v>Proterozoic</v>
      </c>
      <c r="AI228" s="29" t="str">
        <f t="shared" si="10"/>
        <v>Not determined</v>
      </c>
      <c r="AJ228" s="29" t="str">
        <f t="shared" si="11"/>
        <v>Not determined</v>
      </c>
      <c r="AK228" s="27" t="s">
        <v>236</v>
      </c>
    </row>
    <row r="229" spans="1:37" x14ac:dyDescent="0.3">
      <c r="A229" s="21" t="s">
        <v>1682</v>
      </c>
      <c r="B229" s="21" t="s">
        <v>4603</v>
      </c>
      <c r="C229" s="21" t="s">
        <v>1662</v>
      </c>
      <c r="D229" s="82" t="s">
        <v>1663</v>
      </c>
      <c r="E229" s="82" t="s">
        <v>1664</v>
      </c>
      <c r="F229" s="27" t="s">
        <v>284</v>
      </c>
      <c r="G229" s="27">
        <v>23.46</v>
      </c>
      <c r="H229" s="27">
        <v>35.119999999999997</v>
      </c>
      <c r="I229" s="27">
        <v>6</v>
      </c>
      <c r="J229" s="27">
        <v>1.5</v>
      </c>
      <c r="K229" s="27" t="s">
        <v>1683</v>
      </c>
      <c r="L229" s="27" t="s">
        <v>40</v>
      </c>
      <c r="M229" s="27">
        <v>711</v>
      </c>
      <c r="N229" s="27" t="s">
        <v>4063</v>
      </c>
      <c r="O229" s="27" t="s">
        <v>4336</v>
      </c>
      <c r="P229" s="27" t="s">
        <v>1685</v>
      </c>
      <c r="Q229" s="27" t="s">
        <v>4337</v>
      </c>
      <c r="R229" s="27" t="s">
        <v>320</v>
      </c>
      <c r="S229" s="27" t="s">
        <v>1687</v>
      </c>
      <c r="T229" s="27" t="s">
        <v>1688</v>
      </c>
      <c r="U229" s="27" t="s">
        <v>1689</v>
      </c>
      <c r="V229" s="27" t="s">
        <v>1690</v>
      </c>
      <c r="W229" s="27" t="s">
        <v>1691</v>
      </c>
      <c r="X229" s="27" t="s">
        <v>4063</v>
      </c>
      <c r="Y229" s="27" t="s">
        <v>4063</v>
      </c>
      <c r="Z229" s="27" t="s">
        <v>4063</v>
      </c>
      <c r="AA229" s="27" t="s">
        <v>4063</v>
      </c>
      <c r="AB229" s="27" t="s">
        <v>4063</v>
      </c>
      <c r="AC229" s="27" t="s">
        <v>4063</v>
      </c>
      <c r="AD229" s="29" t="s">
        <v>4063</v>
      </c>
      <c r="AE229" s="29" t="s">
        <v>4063</v>
      </c>
      <c r="AF229" s="29" t="s">
        <v>5618</v>
      </c>
      <c r="AG229" s="29" t="s">
        <v>4066</v>
      </c>
      <c r="AH229" s="29" t="str">
        <f t="shared" si="9"/>
        <v>Proterozoic</v>
      </c>
      <c r="AI229" s="29" t="str">
        <f t="shared" si="10"/>
        <v>Small</v>
      </c>
      <c r="AJ229" s="29" t="str">
        <f t="shared" si="11"/>
        <v>Medium</v>
      </c>
      <c r="AK229" s="27" t="str">
        <f>IF(Y229="Not determined","No known occurrences","CHECK THIS ONE")</f>
        <v>No known occurrences</v>
      </c>
    </row>
    <row r="230" spans="1:37" x14ac:dyDescent="0.3">
      <c r="A230" s="21" t="s">
        <v>1692</v>
      </c>
      <c r="B230" s="21" t="s">
        <v>4603</v>
      </c>
      <c r="C230" s="21" t="s">
        <v>1662</v>
      </c>
      <c r="D230" s="82" t="s">
        <v>1663</v>
      </c>
      <c r="E230" s="82" t="s">
        <v>1669</v>
      </c>
      <c r="F230" s="27" t="s">
        <v>1693</v>
      </c>
      <c r="G230" s="27">
        <v>28.7</v>
      </c>
      <c r="H230" s="27">
        <v>33.700000000000003</v>
      </c>
      <c r="I230" s="27">
        <v>45</v>
      </c>
      <c r="J230" s="27">
        <v>0.5</v>
      </c>
      <c r="K230" s="27" t="s">
        <v>94</v>
      </c>
      <c r="L230" s="27" t="s">
        <v>40</v>
      </c>
      <c r="M230" s="27">
        <v>610</v>
      </c>
      <c r="N230" s="27">
        <v>5</v>
      </c>
      <c r="O230" s="27" t="s">
        <v>4338</v>
      </c>
      <c r="P230" s="27" t="s">
        <v>1026</v>
      </c>
      <c r="Q230" s="27" t="s">
        <v>4339</v>
      </c>
      <c r="R230" s="27" t="s">
        <v>276</v>
      </c>
      <c r="S230" s="27" t="s">
        <v>4063</v>
      </c>
      <c r="T230" s="27" t="s">
        <v>703</v>
      </c>
      <c r="U230" s="27" t="s">
        <v>4063</v>
      </c>
      <c r="V230" s="27" t="s">
        <v>4063</v>
      </c>
      <c r="W230" s="27" t="s">
        <v>1697</v>
      </c>
      <c r="X230" s="27" t="s">
        <v>4063</v>
      </c>
      <c r="Y230" s="27" t="s">
        <v>4063</v>
      </c>
      <c r="Z230" s="27" t="s">
        <v>4063</v>
      </c>
      <c r="AA230" s="27" t="s">
        <v>4063</v>
      </c>
      <c r="AB230" s="27" t="s">
        <v>4063</v>
      </c>
      <c r="AC230" s="27" t="s">
        <v>4063</v>
      </c>
      <c r="AD230" s="29" t="s">
        <v>4063</v>
      </c>
      <c r="AE230" s="29" t="s">
        <v>4063</v>
      </c>
      <c r="AF230" s="29" t="s">
        <v>1698</v>
      </c>
      <c r="AG230" s="29" t="s">
        <v>4066</v>
      </c>
      <c r="AH230" s="29" t="str">
        <f t="shared" si="9"/>
        <v>Proterozoic</v>
      </c>
      <c r="AI230" s="29" t="str">
        <f t="shared" si="10"/>
        <v>Small</v>
      </c>
      <c r="AJ230" s="29" t="str">
        <f t="shared" si="11"/>
        <v>Small</v>
      </c>
      <c r="AK230" s="27" t="str">
        <f>IF(Y230="Not determined","No known occurrences","CHECK THIS ONE")</f>
        <v>No known occurrences</v>
      </c>
    </row>
    <row r="231" spans="1:37" ht="24" customHeight="1" x14ac:dyDescent="0.3">
      <c r="A231" s="30" t="s">
        <v>1699</v>
      </c>
      <c r="B231" s="30" t="s">
        <v>4603</v>
      </c>
      <c r="C231" s="30" t="s">
        <v>1662</v>
      </c>
      <c r="D231" s="83" t="s">
        <v>1663</v>
      </c>
      <c r="E231" s="83" t="s">
        <v>1664</v>
      </c>
      <c r="F231" s="31" t="s">
        <v>284</v>
      </c>
      <c r="G231" s="31">
        <v>22.35</v>
      </c>
      <c r="H231" s="31">
        <v>34.9</v>
      </c>
      <c r="I231" s="31">
        <v>100</v>
      </c>
      <c r="J231" s="31" t="s">
        <v>4063</v>
      </c>
      <c r="K231" s="31" t="s">
        <v>94</v>
      </c>
      <c r="L231" s="31" t="s">
        <v>388</v>
      </c>
      <c r="M231" s="31">
        <v>720</v>
      </c>
      <c r="N231" s="31">
        <v>9</v>
      </c>
      <c r="O231" s="27" t="s">
        <v>4340</v>
      </c>
      <c r="P231" s="27" t="s">
        <v>1026</v>
      </c>
      <c r="Q231" s="27" t="s">
        <v>4308</v>
      </c>
      <c r="R231" s="27" t="s">
        <v>890</v>
      </c>
      <c r="S231" s="27" t="s">
        <v>4063</v>
      </c>
      <c r="T231" s="27" t="s">
        <v>1480</v>
      </c>
      <c r="U231" s="27" t="s">
        <v>1702</v>
      </c>
      <c r="V231" s="27" t="s">
        <v>1703</v>
      </c>
      <c r="W231" s="27" t="s">
        <v>1704</v>
      </c>
      <c r="X231" s="27" t="s">
        <v>70</v>
      </c>
      <c r="Y231" s="27" t="s">
        <v>236</v>
      </c>
      <c r="Z231" s="27" t="s">
        <v>322</v>
      </c>
      <c r="AA231" s="27" t="s">
        <v>146</v>
      </c>
      <c r="AB231" s="27" t="s">
        <v>74</v>
      </c>
      <c r="AC231" s="27" t="s">
        <v>242</v>
      </c>
      <c r="AD231" s="27" t="s">
        <v>4063</v>
      </c>
      <c r="AE231" s="29" t="s">
        <v>4063</v>
      </c>
      <c r="AF231" s="29" t="s">
        <v>5619</v>
      </c>
      <c r="AG231" s="29" t="s">
        <v>4066</v>
      </c>
      <c r="AH231" s="29" t="str">
        <f t="shared" si="9"/>
        <v>Proterozoic</v>
      </c>
      <c r="AI231" s="29" t="str">
        <f t="shared" si="10"/>
        <v>Small</v>
      </c>
      <c r="AJ231" s="29" t="str">
        <f t="shared" si="11"/>
        <v>Not determined</v>
      </c>
      <c r="AK231" s="27" t="s">
        <v>236</v>
      </c>
    </row>
    <row r="232" spans="1:37" x14ac:dyDescent="0.3">
      <c r="A232" s="30" t="s">
        <v>1706</v>
      </c>
      <c r="B232" s="30" t="s">
        <v>4603</v>
      </c>
      <c r="C232" s="30" t="s">
        <v>1662</v>
      </c>
      <c r="D232" s="83" t="s">
        <v>1663</v>
      </c>
      <c r="E232" s="83" t="s">
        <v>1669</v>
      </c>
      <c r="F232" s="31" t="s">
        <v>38</v>
      </c>
      <c r="G232" s="31">
        <v>28.21</v>
      </c>
      <c r="H232" s="31">
        <v>34.21</v>
      </c>
      <c r="I232" s="31">
        <v>20</v>
      </c>
      <c r="J232" s="31" t="s">
        <v>4063</v>
      </c>
      <c r="K232" s="31" t="s">
        <v>51</v>
      </c>
      <c r="L232" s="31" t="s">
        <v>95</v>
      </c>
      <c r="M232" s="31">
        <v>632</v>
      </c>
      <c r="N232" s="31">
        <v>4</v>
      </c>
      <c r="O232" s="27" t="s">
        <v>4341</v>
      </c>
      <c r="P232" s="27" t="s">
        <v>1709</v>
      </c>
      <c r="Q232" s="27" t="s">
        <v>4342</v>
      </c>
      <c r="R232" s="27" t="s">
        <v>276</v>
      </c>
      <c r="S232" s="27" t="s">
        <v>4063</v>
      </c>
      <c r="T232" s="27" t="s">
        <v>1711</v>
      </c>
      <c r="U232" s="27" t="s">
        <v>1183</v>
      </c>
      <c r="V232" s="27" t="s">
        <v>1712</v>
      </c>
      <c r="W232" s="27" t="s">
        <v>1713</v>
      </c>
      <c r="X232" s="27" t="s">
        <v>4063</v>
      </c>
      <c r="Y232" s="27" t="s">
        <v>4063</v>
      </c>
      <c r="Z232" s="27" t="s">
        <v>4063</v>
      </c>
      <c r="AA232" s="27" t="s">
        <v>4063</v>
      </c>
      <c r="AB232" s="27" t="s">
        <v>4063</v>
      </c>
      <c r="AC232" s="27" t="s">
        <v>4063</v>
      </c>
      <c r="AD232" s="27" t="s">
        <v>4063</v>
      </c>
      <c r="AE232" s="29" t="s">
        <v>4063</v>
      </c>
      <c r="AF232" s="29" t="s">
        <v>5620</v>
      </c>
      <c r="AG232" s="29" t="s">
        <v>4066</v>
      </c>
      <c r="AH232" s="29" t="str">
        <f t="shared" si="9"/>
        <v>Proterozoic</v>
      </c>
      <c r="AI232" s="29" t="str">
        <f t="shared" si="10"/>
        <v>Small</v>
      </c>
      <c r="AJ232" s="29" t="str">
        <f t="shared" si="11"/>
        <v>Not determined</v>
      </c>
      <c r="AK232" s="27" t="str">
        <f>IF(Y232="Not determined","No known occurrences","CHECK THIS ONE")</f>
        <v>No known occurrences</v>
      </c>
    </row>
    <row r="233" spans="1:37" x14ac:dyDescent="0.3">
      <c r="A233" s="30" t="s">
        <v>1714</v>
      </c>
      <c r="B233" s="30" t="s">
        <v>4603</v>
      </c>
      <c r="C233" s="30" t="s">
        <v>1662</v>
      </c>
      <c r="D233" s="83" t="s">
        <v>1668</v>
      </c>
      <c r="E233" s="83" t="s">
        <v>4063</v>
      </c>
      <c r="F233" s="31" t="s">
        <v>1390</v>
      </c>
      <c r="G233" s="31" t="s">
        <v>4063</v>
      </c>
      <c r="H233" s="31" t="s">
        <v>4063</v>
      </c>
      <c r="I233" s="31" t="s">
        <v>4063</v>
      </c>
      <c r="J233" s="31" t="s">
        <v>4063</v>
      </c>
      <c r="K233" s="31" t="s">
        <v>4063</v>
      </c>
      <c r="L233" s="31" t="s">
        <v>4063</v>
      </c>
      <c r="M233" s="31" t="s">
        <v>4063</v>
      </c>
      <c r="N233" s="31" t="s">
        <v>4063</v>
      </c>
      <c r="O233" s="27" t="s">
        <v>4063</v>
      </c>
      <c r="P233" s="27" t="s">
        <v>4063</v>
      </c>
      <c r="Q233" s="27" t="s">
        <v>4063</v>
      </c>
      <c r="R233" s="27" t="s">
        <v>4063</v>
      </c>
      <c r="S233" s="27" t="s">
        <v>4063</v>
      </c>
      <c r="T233" s="27" t="s">
        <v>4063</v>
      </c>
      <c r="U233" s="27" t="s">
        <v>4063</v>
      </c>
      <c r="V233" s="27" t="s">
        <v>4063</v>
      </c>
      <c r="W233" s="27" t="s">
        <v>4063</v>
      </c>
      <c r="X233" s="27" t="s">
        <v>4063</v>
      </c>
      <c r="Y233" s="27" t="s">
        <v>4063</v>
      </c>
      <c r="Z233" s="27" t="s">
        <v>4063</v>
      </c>
      <c r="AA233" s="27" t="s">
        <v>4063</v>
      </c>
      <c r="AB233" s="27" t="s">
        <v>4063</v>
      </c>
      <c r="AC233" s="27" t="s">
        <v>4063</v>
      </c>
      <c r="AD233" s="27" t="s">
        <v>4063</v>
      </c>
      <c r="AE233" s="29" t="s">
        <v>4063</v>
      </c>
      <c r="AF233" s="29" t="s">
        <v>1715</v>
      </c>
      <c r="AG233" s="29" t="s">
        <v>4066</v>
      </c>
      <c r="AH233" s="29" t="str">
        <f t="shared" si="9"/>
        <v>Not determined</v>
      </c>
      <c r="AI233" s="29" t="str">
        <f t="shared" si="10"/>
        <v>Not determined</v>
      </c>
      <c r="AJ233" s="29" t="str">
        <f t="shared" si="11"/>
        <v>Not determined</v>
      </c>
      <c r="AK233" s="27" t="str">
        <f>IF(Y233="Not determined","No known occurrences","CHECK THIS ONE")</f>
        <v>No known occurrences</v>
      </c>
    </row>
    <row r="234" spans="1:37" ht="12" customHeight="1" x14ac:dyDescent="0.3">
      <c r="A234" s="30" t="s">
        <v>1717</v>
      </c>
      <c r="B234" s="30" t="s">
        <v>4603</v>
      </c>
      <c r="C234" s="30" t="s">
        <v>1662</v>
      </c>
      <c r="D234" s="83" t="s">
        <v>1663</v>
      </c>
      <c r="E234" s="83" t="s">
        <v>1664</v>
      </c>
      <c r="F234" s="31" t="s">
        <v>284</v>
      </c>
      <c r="G234" s="31" t="s">
        <v>4063</v>
      </c>
      <c r="H234" s="31" t="s">
        <v>4063</v>
      </c>
      <c r="I234" s="31" t="s">
        <v>4063</v>
      </c>
      <c r="J234" s="31" t="s">
        <v>4063</v>
      </c>
      <c r="K234" s="31" t="s">
        <v>4063</v>
      </c>
      <c r="L234" s="31" t="s">
        <v>40</v>
      </c>
      <c r="M234" s="31">
        <v>720</v>
      </c>
      <c r="N234" s="31" t="s">
        <v>4063</v>
      </c>
      <c r="O234" s="27" t="s">
        <v>4335</v>
      </c>
      <c r="P234" s="27" t="s">
        <v>1666</v>
      </c>
      <c r="Q234" s="27" t="s">
        <v>4063</v>
      </c>
      <c r="R234" s="27" t="s">
        <v>4063</v>
      </c>
      <c r="S234" s="27" t="s">
        <v>4063</v>
      </c>
      <c r="T234" s="27" t="s">
        <v>4063</v>
      </c>
      <c r="U234" s="27" t="s">
        <v>4063</v>
      </c>
      <c r="V234" s="27" t="s">
        <v>4063</v>
      </c>
      <c r="W234" s="27" t="s">
        <v>4063</v>
      </c>
      <c r="X234" s="27" t="s">
        <v>1717</v>
      </c>
      <c r="Y234" s="27" t="s">
        <v>236</v>
      </c>
      <c r="Z234" s="27" t="s">
        <v>322</v>
      </c>
      <c r="AA234" s="27" t="s">
        <v>146</v>
      </c>
      <c r="AB234" s="27" t="s">
        <v>74</v>
      </c>
      <c r="AC234" s="27" t="s">
        <v>147</v>
      </c>
      <c r="AD234" s="27" t="s">
        <v>4063</v>
      </c>
      <c r="AE234" s="29" t="s">
        <v>4063</v>
      </c>
      <c r="AF234" s="29" t="s">
        <v>4331</v>
      </c>
      <c r="AG234" s="29" t="s">
        <v>4066</v>
      </c>
      <c r="AH234" s="29" t="str">
        <f t="shared" si="9"/>
        <v>Proterozoic</v>
      </c>
      <c r="AI234" s="29" t="str">
        <f t="shared" si="10"/>
        <v>Not determined</v>
      </c>
      <c r="AJ234" s="29" t="str">
        <f t="shared" si="11"/>
        <v>Not determined</v>
      </c>
      <c r="AK234" s="27" t="s">
        <v>236</v>
      </c>
    </row>
    <row r="235" spans="1:37" ht="12" customHeight="1" x14ac:dyDescent="0.3">
      <c r="A235" s="21" t="s">
        <v>1718</v>
      </c>
      <c r="B235" s="21" t="s">
        <v>4603</v>
      </c>
      <c r="C235" s="21" t="s">
        <v>1719</v>
      </c>
      <c r="D235" s="82" t="s">
        <v>1720</v>
      </c>
      <c r="E235" s="82" t="s">
        <v>1721</v>
      </c>
      <c r="F235" s="27" t="s">
        <v>79</v>
      </c>
      <c r="G235" s="27">
        <v>9.19</v>
      </c>
      <c r="H235" s="27">
        <v>35.53</v>
      </c>
      <c r="I235" s="27">
        <v>350</v>
      </c>
      <c r="J235" s="27" t="s">
        <v>4063</v>
      </c>
      <c r="K235" s="27" t="s">
        <v>51</v>
      </c>
      <c r="L235" s="27" t="s">
        <v>95</v>
      </c>
      <c r="M235" s="27">
        <v>846</v>
      </c>
      <c r="N235" s="27">
        <v>7.6</v>
      </c>
      <c r="O235" s="27" t="s">
        <v>4344</v>
      </c>
      <c r="P235" s="27" t="s">
        <v>1724</v>
      </c>
      <c r="Q235" s="27" t="s">
        <v>4345</v>
      </c>
      <c r="R235" s="27" t="s">
        <v>45</v>
      </c>
      <c r="S235" s="27" t="s">
        <v>4063</v>
      </c>
      <c r="T235" s="27" t="s">
        <v>1726</v>
      </c>
      <c r="U235" s="27" t="s">
        <v>4063</v>
      </c>
      <c r="V235" s="27" t="s">
        <v>1727</v>
      </c>
      <c r="W235" s="27" t="s">
        <v>1728</v>
      </c>
      <c r="X235" s="27" t="s">
        <v>1729</v>
      </c>
      <c r="Y235" s="27" t="s">
        <v>1730</v>
      </c>
      <c r="Z235" s="27" t="s">
        <v>322</v>
      </c>
      <c r="AA235" s="27" t="s">
        <v>146</v>
      </c>
      <c r="AB235" s="27" t="s">
        <v>74</v>
      </c>
      <c r="AC235" s="27" t="s">
        <v>1731</v>
      </c>
      <c r="AD235" s="29">
        <v>181</v>
      </c>
      <c r="AE235" s="29" t="s">
        <v>5621</v>
      </c>
      <c r="AF235" s="29" t="s">
        <v>5622</v>
      </c>
      <c r="AG235" s="29" t="s">
        <v>4066</v>
      </c>
      <c r="AH235" s="29" t="str">
        <f t="shared" si="9"/>
        <v>Proterozoic</v>
      </c>
      <c r="AI235" s="29" t="str">
        <f t="shared" si="10"/>
        <v>Medium</v>
      </c>
      <c r="AJ235" s="29" t="str">
        <f t="shared" si="11"/>
        <v>Not determined</v>
      </c>
      <c r="AK235" s="27" t="s">
        <v>1730</v>
      </c>
    </row>
    <row r="236" spans="1:37" ht="12" customHeight="1" x14ac:dyDescent="0.25">
      <c r="A236" s="20" t="s">
        <v>1733</v>
      </c>
      <c r="B236" s="20" t="s">
        <v>4603</v>
      </c>
      <c r="C236" s="21" t="s">
        <v>1734</v>
      </c>
      <c r="D236" s="82" t="s">
        <v>1735</v>
      </c>
      <c r="E236" s="82" t="s">
        <v>1736</v>
      </c>
      <c r="F236" s="27" t="s">
        <v>79</v>
      </c>
      <c r="G236" s="27">
        <v>67.11</v>
      </c>
      <c r="H236" s="27">
        <v>28.14</v>
      </c>
      <c r="I236" s="27">
        <v>50</v>
      </c>
      <c r="J236" s="27">
        <v>3.3</v>
      </c>
      <c r="K236" s="27" t="s">
        <v>425</v>
      </c>
      <c r="L236" s="27" t="s">
        <v>95</v>
      </c>
      <c r="M236" s="27">
        <v>2436</v>
      </c>
      <c r="N236" s="27">
        <v>6</v>
      </c>
      <c r="O236" s="27" t="s">
        <v>4346</v>
      </c>
      <c r="P236" s="27" t="s">
        <v>96</v>
      </c>
      <c r="Q236" s="27" t="s">
        <v>4063</v>
      </c>
      <c r="R236" s="27" t="s">
        <v>345</v>
      </c>
      <c r="S236" s="27" t="s">
        <v>560</v>
      </c>
      <c r="T236" s="27" t="s">
        <v>4063</v>
      </c>
      <c r="U236" s="27" t="s">
        <v>4063</v>
      </c>
      <c r="V236" s="27" t="s">
        <v>4063</v>
      </c>
      <c r="W236" s="27" t="s">
        <v>4063</v>
      </c>
      <c r="X236" s="27" t="s">
        <v>1733</v>
      </c>
      <c r="Y236" s="27" t="s">
        <v>321</v>
      </c>
      <c r="Z236" s="27" t="s">
        <v>1739</v>
      </c>
      <c r="AA236" s="27" t="s">
        <v>73</v>
      </c>
      <c r="AB236" s="27" t="s">
        <v>74</v>
      </c>
      <c r="AC236" s="27" t="s">
        <v>1740</v>
      </c>
      <c r="AD236" s="29" t="s">
        <v>4063</v>
      </c>
      <c r="AE236" s="29" t="s">
        <v>5623</v>
      </c>
      <c r="AF236" s="29" t="s">
        <v>5624</v>
      </c>
      <c r="AG236" s="29" t="s">
        <v>5992</v>
      </c>
      <c r="AH236" s="29" t="str">
        <f t="shared" si="9"/>
        <v>Proterozoic</v>
      </c>
      <c r="AI236" s="29" t="str">
        <f t="shared" si="10"/>
        <v>Small</v>
      </c>
      <c r="AJ236" s="29" t="str">
        <f t="shared" si="11"/>
        <v>Large</v>
      </c>
      <c r="AK236" s="27" t="s">
        <v>321</v>
      </c>
    </row>
    <row r="237" spans="1:37" ht="12" customHeight="1" x14ac:dyDescent="0.25">
      <c r="A237" s="20" t="s">
        <v>5466</v>
      </c>
      <c r="B237" s="20" t="s">
        <v>4603</v>
      </c>
      <c r="C237" s="21" t="s">
        <v>1734</v>
      </c>
      <c r="D237" s="82" t="s">
        <v>1735</v>
      </c>
      <c r="E237" s="82" t="s">
        <v>1736</v>
      </c>
      <c r="F237" s="27" t="s">
        <v>79</v>
      </c>
      <c r="G237" s="27">
        <v>66.31</v>
      </c>
      <c r="H237" s="27">
        <v>29.15</v>
      </c>
      <c r="I237" s="27" t="s">
        <v>4063</v>
      </c>
      <c r="J237" s="27" t="s">
        <v>4063</v>
      </c>
      <c r="K237" s="27" t="s">
        <v>51</v>
      </c>
      <c r="L237" s="27" t="s">
        <v>95</v>
      </c>
      <c r="M237" s="27">
        <v>2424</v>
      </c>
      <c r="N237" s="27">
        <v>5</v>
      </c>
      <c r="O237" s="27" t="s">
        <v>4063</v>
      </c>
      <c r="P237" s="27" t="s">
        <v>4063</v>
      </c>
      <c r="Q237" s="27" t="s">
        <v>4063</v>
      </c>
      <c r="R237" s="37" t="s">
        <v>4063</v>
      </c>
      <c r="S237" s="27" t="s">
        <v>4063</v>
      </c>
      <c r="T237" s="27" t="s">
        <v>4063</v>
      </c>
      <c r="U237" s="27" t="s">
        <v>4063</v>
      </c>
      <c r="V237" s="27" t="s">
        <v>4063</v>
      </c>
      <c r="W237" s="27" t="s">
        <v>4063</v>
      </c>
      <c r="X237" s="27" t="s">
        <v>4063</v>
      </c>
      <c r="Y237" s="27" t="s">
        <v>4063</v>
      </c>
      <c r="Z237" s="27" t="s">
        <v>4063</v>
      </c>
      <c r="AA237" s="27" t="s">
        <v>4063</v>
      </c>
      <c r="AB237" s="27" t="s">
        <v>4063</v>
      </c>
      <c r="AC237" s="27" t="s">
        <v>4063</v>
      </c>
      <c r="AD237" s="29" t="s">
        <v>4063</v>
      </c>
      <c r="AE237" s="29" t="s">
        <v>4063</v>
      </c>
      <c r="AF237" s="29" t="s">
        <v>5625</v>
      </c>
      <c r="AG237" s="29" t="s">
        <v>5992</v>
      </c>
      <c r="AH237" s="29" t="str">
        <f t="shared" si="9"/>
        <v>Proterozoic</v>
      </c>
      <c r="AI237" s="29" t="str">
        <f t="shared" si="10"/>
        <v>Not determined</v>
      </c>
      <c r="AJ237" s="29" t="str">
        <f t="shared" si="11"/>
        <v>Not determined</v>
      </c>
      <c r="AK237" s="27" t="str">
        <f>IF(Y237="Not determined","No known occurrences","CHECK THIS ONE")</f>
        <v>No known occurrences</v>
      </c>
    </row>
    <row r="238" spans="1:37" ht="11.4" customHeight="1" x14ac:dyDescent="0.25">
      <c r="A238" s="20" t="s">
        <v>1746</v>
      </c>
      <c r="B238" s="20" t="s">
        <v>6103</v>
      </c>
      <c r="C238" s="21" t="s">
        <v>1734</v>
      </c>
      <c r="D238" s="82" t="s">
        <v>4674</v>
      </c>
      <c r="E238" s="82" t="s">
        <v>4063</v>
      </c>
      <c r="F238" s="27" t="s">
        <v>38</v>
      </c>
      <c r="G238" s="27">
        <v>62.24</v>
      </c>
      <c r="H238" s="27">
        <v>27.45</v>
      </c>
      <c r="I238" s="27">
        <v>5.0000000000000001E-3</v>
      </c>
      <c r="J238" s="27" t="s">
        <v>4063</v>
      </c>
      <c r="K238" s="27" t="s">
        <v>817</v>
      </c>
      <c r="L238" s="27" t="s">
        <v>40</v>
      </c>
      <c r="M238" s="27">
        <v>1883</v>
      </c>
      <c r="N238" s="27">
        <v>8</v>
      </c>
      <c r="O238" s="27" t="s">
        <v>4347</v>
      </c>
      <c r="P238" s="27" t="s">
        <v>84</v>
      </c>
      <c r="Q238" s="27" t="s">
        <v>4063</v>
      </c>
      <c r="R238" s="37" t="s">
        <v>45</v>
      </c>
      <c r="S238" s="27" t="s">
        <v>4063</v>
      </c>
      <c r="T238" s="27" t="s">
        <v>1749</v>
      </c>
      <c r="U238" s="27" t="s">
        <v>4063</v>
      </c>
      <c r="V238" s="27" t="s">
        <v>4063</v>
      </c>
      <c r="W238" s="27" t="s">
        <v>4063</v>
      </c>
      <c r="X238" s="27" t="s">
        <v>70</v>
      </c>
      <c r="Y238" s="27" t="s">
        <v>71</v>
      </c>
      <c r="Z238" s="27" t="s">
        <v>72</v>
      </c>
      <c r="AA238" s="27" t="s">
        <v>73</v>
      </c>
      <c r="AB238" s="27" t="s">
        <v>74</v>
      </c>
      <c r="AC238" s="27" t="s">
        <v>1425</v>
      </c>
      <c r="AD238" s="29" t="s">
        <v>4063</v>
      </c>
      <c r="AE238" s="29" t="s">
        <v>1750</v>
      </c>
      <c r="AF238" s="29" t="s">
        <v>4348</v>
      </c>
      <c r="AG238" s="29" t="s">
        <v>5992</v>
      </c>
      <c r="AH238" s="29" t="str">
        <f t="shared" si="9"/>
        <v>Proterozoic</v>
      </c>
      <c r="AI238" s="29" t="str">
        <f t="shared" si="10"/>
        <v>Small</v>
      </c>
      <c r="AJ238" s="29" t="str">
        <f t="shared" si="11"/>
        <v>Not determined</v>
      </c>
      <c r="AK238" s="27" t="s">
        <v>71</v>
      </c>
    </row>
    <row r="239" spans="1:37" ht="12" customHeight="1" x14ac:dyDescent="0.3">
      <c r="A239" s="21" t="s">
        <v>1752</v>
      </c>
      <c r="B239" s="21" t="s">
        <v>4603</v>
      </c>
      <c r="C239" s="21" t="s">
        <v>1734</v>
      </c>
      <c r="D239" s="82" t="s">
        <v>4677</v>
      </c>
      <c r="E239" s="82" t="s">
        <v>4063</v>
      </c>
      <c r="F239" s="27" t="s">
        <v>38</v>
      </c>
      <c r="G239" s="27">
        <v>60.67</v>
      </c>
      <c r="H239" s="27">
        <v>24.43</v>
      </c>
      <c r="I239" s="27">
        <v>20</v>
      </c>
      <c r="J239" s="27" t="s">
        <v>4063</v>
      </c>
      <c r="K239" s="27" t="s">
        <v>51</v>
      </c>
      <c r="L239" s="27" t="s">
        <v>95</v>
      </c>
      <c r="M239" s="27">
        <v>1880</v>
      </c>
      <c r="N239" s="27">
        <v>5</v>
      </c>
      <c r="O239" s="27" t="s">
        <v>4063</v>
      </c>
      <c r="P239" s="27" t="s">
        <v>478</v>
      </c>
      <c r="Q239" s="27" t="s">
        <v>4063</v>
      </c>
      <c r="R239" s="27" t="s">
        <v>4063</v>
      </c>
      <c r="S239" s="27" t="s">
        <v>4063</v>
      </c>
      <c r="T239" s="27" t="s">
        <v>4063</v>
      </c>
      <c r="U239" s="27" t="s">
        <v>4063</v>
      </c>
      <c r="V239" s="27" t="s">
        <v>4063</v>
      </c>
      <c r="W239" s="27" t="s">
        <v>4063</v>
      </c>
      <c r="X239" s="27" t="s">
        <v>4063</v>
      </c>
      <c r="Y239" s="27" t="s">
        <v>4063</v>
      </c>
      <c r="Z239" s="27" t="s">
        <v>4063</v>
      </c>
      <c r="AA239" s="27" t="s">
        <v>4063</v>
      </c>
      <c r="AB239" s="27" t="s">
        <v>4063</v>
      </c>
      <c r="AC239" s="27" t="s">
        <v>4063</v>
      </c>
      <c r="AD239" s="29" t="s">
        <v>4063</v>
      </c>
      <c r="AE239" s="29" t="s">
        <v>4063</v>
      </c>
      <c r="AF239" s="29" t="s">
        <v>6071</v>
      </c>
      <c r="AG239" s="29" t="s">
        <v>5992</v>
      </c>
      <c r="AH239" s="29" t="str">
        <f t="shared" si="9"/>
        <v>Proterozoic</v>
      </c>
      <c r="AI239" s="29" t="str">
        <f t="shared" si="10"/>
        <v>Small</v>
      </c>
      <c r="AJ239" s="29" t="str">
        <f t="shared" si="11"/>
        <v>Not determined</v>
      </c>
      <c r="AK239" s="27" t="str">
        <f>IF(Y239="Not determined","No known occurrences","CHECK THIS ONE")</f>
        <v>No known occurrences</v>
      </c>
    </row>
    <row r="240" spans="1:37" ht="12" customHeight="1" x14ac:dyDescent="0.3">
      <c r="A240" s="21" t="s">
        <v>1754</v>
      </c>
      <c r="B240" s="21" t="s">
        <v>4603</v>
      </c>
      <c r="C240" s="21" t="s">
        <v>1734</v>
      </c>
      <c r="D240" s="82" t="s">
        <v>1735</v>
      </c>
      <c r="E240" s="82" t="s">
        <v>1736</v>
      </c>
      <c r="F240" s="27" t="s">
        <v>79</v>
      </c>
      <c r="G240" s="31">
        <v>65.19</v>
      </c>
      <c r="H240" s="27">
        <v>27.73</v>
      </c>
      <c r="I240" s="27" t="s">
        <v>4063</v>
      </c>
      <c r="J240" s="27">
        <v>0.6</v>
      </c>
      <c r="K240" s="27" t="s">
        <v>94</v>
      </c>
      <c r="L240" s="27" t="s">
        <v>95</v>
      </c>
      <c r="M240" s="27">
        <v>2443</v>
      </c>
      <c r="N240" s="27">
        <v>7</v>
      </c>
      <c r="O240" s="27" t="s">
        <v>4349</v>
      </c>
      <c r="P240" s="27" t="s">
        <v>1757</v>
      </c>
      <c r="Q240" s="27" t="s">
        <v>4063</v>
      </c>
      <c r="R240" s="27" t="s">
        <v>4063</v>
      </c>
      <c r="S240" s="27" t="s">
        <v>4063</v>
      </c>
      <c r="T240" s="27" t="s">
        <v>4063</v>
      </c>
      <c r="U240" s="27" t="s">
        <v>4063</v>
      </c>
      <c r="V240" s="27" t="s">
        <v>4063</v>
      </c>
      <c r="W240" s="27" t="s">
        <v>4063</v>
      </c>
      <c r="X240" s="27" t="s">
        <v>70</v>
      </c>
      <c r="Y240" s="27" t="s">
        <v>71</v>
      </c>
      <c r="Z240" s="27" t="s">
        <v>72</v>
      </c>
      <c r="AA240" s="27" t="s">
        <v>73</v>
      </c>
      <c r="AB240" s="27" t="s">
        <v>74</v>
      </c>
      <c r="AC240" s="27" t="s">
        <v>1758</v>
      </c>
      <c r="AD240" s="29" t="s">
        <v>4063</v>
      </c>
      <c r="AE240" s="29" t="s">
        <v>1759</v>
      </c>
      <c r="AF240" s="29" t="s">
        <v>1760</v>
      </c>
      <c r="AG240" s="29" t="s">
        <v>5992</v>
      </c>
      <c r="AH240" s="29" t="str">
        <f t="shared" si="9"/>
        <v>Proterozoic</v>
      </c>
      <c r="AI240" s="29" t="str">
        <f t="shared" si="10"/>
        <v>Not determined</v>
      </c>
      <c r="AJ240" s="29" t="str">
        <f t="shared" si="11"/>
        <v>Medium</v>
      </c>
      <c r="AK240" s="27" t="s">
        <v>71</v>
      </c>
    </row>
    <row r="241" spans="1:37" ht="12" customHeight="1" x14ac:dyDescent="0.3">
      <c r="A241" s="21" t="s">
        <v>1761</v>
      </c>
      <c r="B241" s="21" t="s">
        <v>4603</v>
      </c>
      <c r="C241" s="21" t="s">
        <v>1734</v>
      </c>
      <c r="D241" s="82" t="s">
        <v>4678</v>
      </c>
      <c r="E241" s="82" t="s">
        <v>4063</v>
      </c>
      <c r="F241" s="27" t="s">
        <v>38</v>
      </c>
      <c r="G241" s="27">
        <v>61.47</v>
      </c>
      <c r="H241" s="27">
        <v>25.15</v>
      </c>
      <c r="I241" s="27">
        <v>10</v>
      </c>
      <c r="J241" s="27" t="s">
        <v>4063</v>
      </c>
      <c r="K241" s="27" t="s">
        <v>185</v>
      </c>
      <c r="L241" s="27" t="s">
        <v>95</v>
      </c>
      <c r="M241" s="27">
        <v>1877</v>
      </c>
      <c r="N241" s="27">
        <v>30</v>
      </c>
      <c r="O241" s="27" t="s">
        <v>4350</v>
      </c>
      <c r="P241" s="27" t="s">
        <v>935</v>
      </c>
      <c r="Q241" s="27" t="s">
        <v>4351</v>
      </c>
      <c r="R241" s="27" t="s">
        <v>276</v>
      </c>
      <c r="S241" s="27" t="s">
        <v>4063</v>
      </c>
      <c r="T241" s="27" t="s">
        <v>4063</v>
      </c>
      <c r="U241" s="27" t="s">
        <v>4063</v>
      </c>
      <c r="V241" s="27" t="s">
        <v>4063</v>
      </c>
      <c r="W241" s="27" t="s">
        <v>4063</v>
      </c>
      <c r="X241" s="27" t="s">
        <v>4063</v>
      </c>
      <c r="Y241" s="27" t="s">
        <v>4063</v>
      </c>
      <c r="Z241" s="27" t="s">
        <v>4063</v>
      </c>
      <c r="AA241" s="27" t="s">
        <v>4063</v>
      </c>
      <c r="AB241" s="27" t="s">
        <v>4063</v>
      </c>
      <c r="AC241" s="27" t="s">
        <v>4063</v>
      </c>
      <c r="AD241" s="29" t="s">
        <v>4063</v>
      </c>
      <c r="AE241" s="29" t="s">
        <v>4063</v>
      </c>
      <c r="AF241" s="29" t="s">
        <v>6072</v>
      </c>
      <c r="AG241" s="29" t="s">
        <v>5992</v>
      </c>
      <c r="AH241" s="29" t="str">
        <f t="shared" si="9"/>
        <v>Proterozoic</v>
      </c>
      <c r="AI241" s="29" t="str">
        <f t="shared" si="10"/>
        <v>Small</v>
      </c>
      <c r="AJ241" s="29" t="str">
        <f t="shared" si="11"/>
        <v>Not determined</v>
      </c>
      <c r="AK241" s="27" t="str">
        <f>IF(Y241="Not determined","No known occurrences","CHECK THIS ONE")</f>
        <v>No known occurrences</v>
      </c>
    </row>
    <row r="242" spans="1:37" ht="12" customHeight="1" x14ac:dyDescent="0.3">
      <c r="A242" s="21" t="s">
        <v>1765</v>
      </c>
      <c r="B242" s="21" t="s">
        <v>4603</v>
      </c>
      <c r="C242" s="21" t="s">
        <v>1734</v>
      </c>
      <c r="D242" s="82" t="s">
        <v>1735</v>
      </c>
      <c r="E242" s="82" t="s">
        <v>1736</v>
      </c>
      <c r="F242" s="27" t="s">
        <v>79</v>
      </c>
      <c r="G242" s="27">
        <v>65.400000000000006</v>
      </c>
      <c r="H242" s="27">
        <v>26.5</v>
      </c>
      <c r="I242" s="27" t="s">
        <v>4063</v>
      </c>
      <c r="J242" s="27" t="s">
        <v>4063</v>
      </c>
      <c r="K242" s="27" t="s">
        <v>127</v>
      </c>
      <c r="L242" s="27" t="s">
        <v>95</v>
      </c>
      <c r="M242" s="27">
        <v>2440</v>
      </c>
      <c r="N242" s="27" t="s">
        <v>4063</v>
      </c>
      <c r="O242" s="27" t="s">
        <v>4063</v>
      </c>
      <c r="P242" s="27" t="s">
        <v>4063</v>
      </c>
      <c r="Q242" s="27" t="s">
        <v>4063</v>
      </c>
      <c r="R242" s="27" t="s">
        <v>4063</v>
      </c>
      <c r="S242" s="27" t="s">
        <v>4063</v>
      </c>
      <c r="T242" s="27" t="s">
        <v>4063</v>
      </c>
      <c r="U242" s="27" t="s">
        <v>4063</v>
      </c>
      <c r="V242" s="27" t="s">
        <v>4063</v>
      </c>
      <c r="W242" s="27" t="s">
        <v>4063</v>
      </c>
      <c r="X242" s="27" t="s">
        <v>4063</v>
      </c>
      <c r="Y242" s="27" t="s">
        <v>4063</v>
      </c>
      <c r="Z242" s="27" t="s">
        <v>4063</v>
      </c>
      <c r="AA242" s="27" t="s">
        <v>4063</v>
      </c>
      <c r="AB242" s="27" t="s">
        <v>4063</v>
      </c>
      <c r="AC242" s="27" t="s">
        <v>4063</v>
      </c>
      <c r="AD242" s="29" t="s">
        <v>4063</v>
      </c>
      <c r="AE242" s="29" t="s">
        <v>4063</v>
      </c>
      <c r="AF242" s="29" t="s">
        <v>5625</v>
      </c>
      <c r="AG242" s="29" t="s">
        <v>5992</v>
      </c>
      <c r="AH242" s="29" t="str">
        <f t="shared" si="9"/>
        <v>Proterozoic</v>
      </c>
      <c r="AI242" s="29" t="str">
        <f t="shared" si="10"/>
        <v>Not determined</v>
      </c>
      <c r="AJ242" s="29" t="str">
        <f t="shared" si="11"/>
        <v>Not determined</v>
      </c>
      <c r="AK242" s="27" t="str">
        <f>IF(Y242="Not determined","No known occurrences","CHECK THIS ONE")</f>
        <v>No known occurrences</v>
      </c>
    </row>
    <row r="243" spans="1:37" ht="12" customHeight="1" x14ac:dyDescent="0.3">
      <c r="A243" s="23" t="s">
        <v>5467</v>
      </c>
      <c r="B243" s="23" t="s">
        <v>4603</v>
      </c>
      <c r="C243" s="23" t="s">
        <v>1734</v>
      </c>
      <c r="D243" s="46" t="s">
        <v>4679</v>
      </c>
      <c r="E243" s="46" t="s">
        <v>4063</v>
      </c>
      <c r="F243" s="19" t="s">
        <v>38</v>
      </c>
      <c r="G243" s="19">
        <v>62.14</v>
      </c>
      <c r="H243" s="19">
        <v>22.18</v>
      </c>
      <c r="I243" s="18">
        <v>6</v>
      </c>
      <c r="J243" s="18">
        <v>0.4</v>
      </c>
      <c r="K243" s="18" t="s">
        <v>98</v>
      </c>
      <c r="L243" s="18" t="s">
        <v>40</v>
      </c>
      <c r="M243" s="18">
        <v>1874</v>
      </c>
      <c r="N243" s="18">
        <v>17</v>
      </c>
      <c r="O243" s="18" t="s">
        <v>4352</v>
      </c>
      <c r="P243" s="27" t="s">
        <v>96</v>
      </c>
      <c r="Q243" s="18" t="s">
        <v>4063</v>
      </c>
      <c r="R243" s="22" t="s">
        <v>45</v>
      </c>
      <c r="S243" s="18" t="s">
        <v>616</v>
      </c>
      <c r="T243" s="27" t="s">
        <v>1769</v>
      </c>
      <c r="U243" s="27" t="s">
        <v>1770</v>
      </c>
      <c r="V243" s="27" t="s">
        <v>4063</v>
      </c>
      <c r="W243" s="19" t="s">
        <v>1771</v>
      </c>
      <c r="X243" s="18" t="s">
        <v>70</v>
      </c>
      <c r="Y243" s="18" t="s">
        <v>236</v>
      </c>
      <c r="Z243" s="18" t="s">
        <v>838</v>
      </c>
      <c r="AA243" s="18" t="s">
        <v>73</v>
      </c>
      <c r="AB243" s="18" t="s">
        <v>74</v>
      </c>
      <c r="AC243" s="18" t="s">
        <v>365</v>
      </c>
      <c r="AD243" s="16" t="s">
        <v>4063</v>
      </c>
      <c r="AE243" s="16" t="s">
        <v>5938</v>
      </c>
      <c r="AF243" s="29" t="s">
        <v>5626</v>
      </c>
      <c r="AG243" s="29" t="s">
        <v>5992</v>
      </c>
      <c r="AH243" s="29" t="str">
        <f t="shared" si="9"/>
        <v>Proterozoic</v>
      </c>
      <c r="AI243" s="29" t="str">
        <f t="shared" si="10"/>
        <v>Small</v>
      </c>
      <c r="AJ243" s="29" t="str">
        <f t="shared" si="11"/>
        <v>Small</v>
      </c>
      <c r="AK243" s="18" t="s">
        <v>236</v>
      </c>
    </row>
    <row r="244" spans="1:37" ht="12" customHeight="1" x14ac:dyDescent="0.3">
      <c r="A244" s="21" t="s">
        <v>1774</v>
      </c>
      <c r="B244" s="21" t="s">
        <v>4603</v>
      </c>
      <c r="C244" s="21" t="s">
        <v>1734</v>
      </c>
      <c r="D244" s="82" t="s">
        <v>1735</v>
      </c>
      <c r="E244" s="82" t="s">
        <v>1736</v>
      </c>
      <c r="F244" s="27" t="s">
        <v>79</v>
      </c>
      <c r="G244" s="27">
        <v>65.8</v>
      </c>
      <c r="H244" s="27">
        <v>24.9</v>
      </c>
      <c r="I244" s="27">
        <v>30</v>
      </c>
      <c r="J244" s="27">
        <v>2</v>
      </c>
      <c r="K244" s="27" t="s">
        <v>80</v>
      </c>
      <c r="L244" s="27" t="s">
        <v>95</v>
      </c>
      <c r="M244" s="27">
        <v>2430</v>
      </c>
      <c r="N244" s="27">
        <v>4</v>
      </c>
      <c r="O244" s="27" t="s">
        <v>4353</v>
      </c>
      <c r="P244" s="27" t="s">
        <v>84</v>
      </c>
      <c r="Q244" s="27" t="s">
        <v>4063</v>
      </c>
      <c r="R244" s="27" t="s">
        <v>345</v>
      </c>
      <c r="S244" s="37">
        <v>0.1</v>
      </c>
      <c r="T244" s="27" t="s">
        <v>1711</v>
      </c>
      <c r="U244" s="27" t="s">
        <v>1778</v>
      </c>
      <c r="V244" s="27" t="s">
        <v>1716</v>
      </c>
      <c r="W244" s="27" t="s">
        <v>1779</v>
      </c>
      <c r="X244" s="27" t="s">
        <v>1774</v>
      </c>
      <c r="Y244" s="27" t="s">
        <v>763</v>
      </c>
      <c r="Z244" s="27" t="s">
        <v>322</v>
      </c>
      <c r="AA244" s="27" t="s">
        <v>102</v>
      </c>
      <c r="AB244" s="27" t="s">
        <v>74</v>
      </c>
      <c r="AC244" s="27" t="s">
        <v>1780</v>
      </c>
      <c r="AD244" s="29">
        <v>50.1</v>
      </c>
      <c r="AE244" s="29" t="s">
        <v>5627</v>
      </c>
      <c r="AF244" s="29" t="s">
        <v>5628</v>
      </c>
      <c r="AG244" s="29" t="s">
        <v>5992</v>
      </c>
      <c r="AH244" s="29" t="str">
        <f t="shared" si="9"/>
        <v>Proterozoic</v>
      </c>
      <c r="AI244" s="29" t="str">
        <f t="shared" si="10"/>
        <v>Small</v>
      </c>
      <c r="AJ244" s="29" t="str">
        <f t="shared" si="11"/>
        <v>Medium</v>
      </c>
      <c r="AK244" s="27" t="s">
        <v>763</v>
      </c>
    </row>
    <row r="245" spans="1:37" ht="12" customHeight="1" x14ac:dyDescent="0.3">
      <c r="A245" s="21" t="s">
        <v>1784</v>
      </c>
      <c r="B245" s="21" t="s">
        <v>4603</v>
      </c>
      <c r="C245" s="21" t="s">
        <v>1734</v>
      </c>
      <c r="D245" s="82" t="s">
        <v>1785</v>
      </c>
      <c r="E245" s="82" t="s">
        <v>4706</v>
      </c>
      <c r="F245" s="27" t="s">
        <v>79</v>
      </c>
      <c r="G245" s="27">
        <v>67.41</v>
      </c>
      <c r="H245" s="27">
        <v>26.57</v>
      </c>
      <c r="I245" s="27">
        <v>16</v>
      </c>
      <c r="J245" s="27">
        <v>2.2000000000000002</v>
      </c>
      <c r="K245" s="27" t="s">
        <v>98</v>
      </c>
      <c r="L245" s="27" t="s">
        <v>95</v>
      </c>
      <c r="M245" s="27">
        <v>2058</v>
      </c>
      <c r="N245" s="27">
        <v>4</v>
      </c>
      <c r="O245" s="27" t="s">
        <v>4354</v>
      </c>
      <c r="P245" s="27" t="s">
        <v>732</v>
      </c>
      <c r="Q245" s="27" t="s">
        <v>4355</v>
      </c>
      <c r="R245" s="27" t="s">
        <v>975</v>
      </c>
      <c r="S245" s="27" t="s">
        <v>4063</v>
      </c>
      <c r="T245" s="27" t="s">
        <v>1789</v>
      </c>
      <c r="U245" s="27" t="s">
        <v>1790</v>
      </c>
      <c r="V245" s="27" t="s">
        <v>4063</v>
      </c>
      <c r="W245" s="27" t="s">
        <v>4063</v>
      </c>
      <c r="X245" s="27" t="s">
        <v>1791</v>
      </c>
      <c r="Y245" s="27" t="s">
        <v>71</v>
      </c>
      <c r="Z245" s="27" t="s">
        <v>72</v>
      </c>
      <c r="AA245" s="27" t="s">
        <v>73</v>
      </c>
      <c r="AB245" s="27" t="s">
        <v>74</v>
      </c>
      <c r="AC245" s="27" t="s">
        <v>111</v>
      </c>
      <c r="AD245" s="29" t="s">
        <v>4063</v>
      </c>
      <c r="AE245" s="29" t="s">
        <v>1792</v>
      </c>
      <c r="AF245" s="29" t="s">
        <v>5629</v>
      </c>
      <c r="AG245" s="29" t="s">
        <v>5992</v>
      </c>
      <c r="AH245" s="29" t="str">
        <f t="shared" si="9"/>
        <v>Proterozoic</v>
      </c>
      <c r="AI245" s="29" t="str">
        <f t="shared" si="10"/>
        <v>Small</v>
      </c>
      <c r="AJ245" s="29" t="str">
        <f t="shared" si="11"/>
        <v>Large</v>
      </c>
      <c r="AK245" s="27" t="s">
        <v>71</v>
      </c>
    </row>
    <row r="246" spans="1:37" ht="12" customHeight="1" x14ac:dyDescent="0.3">
      <c r="A246" s="21" t="s">
        <v>5853</v>
      </c>
      <c r="B246" s="21" t="s">
        <v>4603</v>
      </c>
      <c r="C246" s="21" t="s">
        <v>1734</v>
      </c>
      <c r="D246" s="82" t="s">
        <v>1735</v>
      </c>
      <c r="E246" s="82" t="s">
        <v>1736</v>
      </c>
      <c r="F246" s="27" t="s">
        <v>79</v>
      </c>
      <c r="G246" s="27">
        <v>65.5</v>
      </c>
      <c r="H246" s="27">
        <v>28.2</v>
      </c>
      <c r="I246" s="27">
        <v>350</v>
      </c>
      <c r="J246" s="27">
        <v>2</v>
      </c>
      <c r="K246" s="27" t="s">
        <v>1795</v>
      </c>
      <c r="L246" s="27" t="s">
        <v>95</v>
      </c>
      <c r="M246" s="27">
        <v>2426</v>
      </c>
      <c r="N246" s="27">
        <v>5</v>
      </c>
      <c r="O246" s="27" t="s">
        <v>5902</v>
      </c>
      <c r="P246" s="27" t="s">
        <v>96</v>
      </c>
      <c r="Q246" s="27" t="s">
        <v>4063</v>
      </c>
      <c r="R246" s="27" t="s">
        <v>4063</v>
      </c>
      <c r="S246" s="27" t="s">
        <v>4063</v>
      </c>
      <c r="T246" s="27" t="s">
        <v>4063</v>
      </c>
      <c r="U246" s="27" t="s">
        <v>4063</v>
      </c>
      <c r="V246" s="27" t="s">
        <v>4063</v>
      </c>
      <c r="W246" s="27" t="s">
        <v>4063</v>
      </c>
      <c r="X246" s="27" t="s">
        <v>1798</v>
      </c>
      <c r="Y246" s="27" t="s">
        <v>144</v>
      </c>
      <c r="Z246" s="27" t="s">
        <v>72</v>
      </c>
      <c r="AA246" s="27" t="s">
        <v>102</v>
      </c>
      <c r="AB246" s="27" t="s">
        <v>74</v>
      </c>
      <c r="AC246" s="27" t="s">
        <v>520</v>
      </c>
      <c r="AD246" s="29">
        <v>23.2</v>
      </c>
      <c r="AE246" s="29" t="s">
        <v>5939</v>
      </c>
      <c r="AF246" s="29" t="s">
        <v>5630</v>
      </c>
      <c r="AG246" s="29" t="s">
        <v>5992</v>
      </c>
      <c r="AH246" s="29" t="str">
        <f t="shared" si="9"/>
        <v>Proterozoic</v>
      </c>
      <c r="AI246" s="29" t="str">
        <f t="shared" si="10"/>
        <v>Medium</v>
      </c>
      <c r="AJ246" s="29" t="str">
        <f t="shared" si="11"/>
        <v>Medium</v>
      </c>
      <c r="AK246" s="27" t="s">
        <v>5982</v>
      </c>
    </row>
    <row r="247" spans="1:37" ht="12" customHeight="1" x14ac:dyDescent="0.3">
      <c r="A247" s="21" t="s">
        <v>1806</v>
      </c>
      <c r="B247" s="21" t="s">
        <v>4603</v>
      </c>
      <c r="C247" s="21" t="s">
        <v>1734</v>
      </c>
      <c r="D247" s="82" t="s">
        <v>1785</v>
      </c>
      <c r="E247" s="82" t="s">
        <v>1736</v>
      </c>
      <c r="F247" s="27" t="s">
        <v>79</v>
      </c>
      <c r="G247" s="27">
        <v>67.400000000000006</v>
      </c>
      <c r="H247" s="27">
        <v>27.1</v>
      </c>
      <c r="I247" s="27">
        <v>750</v>
      </c>
      <c r="J247" s="27">
        <v>3.2</v>
      </c>
      <c r="K247" s="27" t="s">
        <v>51</v>
      </c>
      <c r="L247" s="27" t="s">
        <v>95</v>
      </c>
      <c r="M247" s="27">
        <v>2439</v>
      </c>
      <c r="N247" s="27">
        <v>3</v>
      </c>
      <c r="O247" s="27" t="s">
        <v>4356</v>
      </c>
      <c r="P247" s="27" t="s">
        <v>1809</v>
      </c>
      <c r="Q247" s="27" t="s">
        <v>4357</v>
      </c>
      <c r="R247" s="27" t="s">
        <v>345</v>
      </c>
      <c r="S247" s="27" t="s">
        <v>560</v>
      </c>
      <c r="T247" s="27" t="s">
        <v>1452</v>
      </c>
      <c r="U247" s="27" t="s">
        <v>4063</v>
      </c>
      <c r="V247" s="27" t="s">
        <v>4063</v>
      </c>
      <c r="W247" s="27" t="s">
        <v>1811</v>
      </c>
      <c r="X247" s="27" t="s">
        <v>1806</v>
      </c>
      <c r="Y247" s="27" t="s">
        <v>321</v>
      </c>
      <c r="Z247" s="27" t="s">
        <v>838</v>
      </c>
      <c r="AA247" s="27" t="s">
        <v>258</v>
      </c>
      <c r="AB247" s="27" t="s">
        <v>74</v>
      </c>
      <c r="AC247" s="27" t="s">
        <v>1780</v>
      </c>
      <c r="AD247" s="29" t="s">
        <v>4063</v>
      </c>
      <c r="AE247" s="29" t="s">
        <v>5631</v>
      </c>
      <c r="AF247" s="29" t="s">
        <v>5632</v>
      </c>
      <c r="AG247" s="29" t="s">
        <v>5992</v>
      </c>
      <c r="AH247" s="29" t="str">
        <f t="shared" si="9"/>
        <v>Proterozoic</v>
      </c>
      <c r="AI247" s="29" t="str">
        <f t="shared" si="10"/>
        <v>Medium</v>
      </c>
      <c r="AJ247" s="29" t="str">
        <f t="shared" si="11"/>
        <v>Large</v>
      </c>
      <c r="AK247" s="27" t="s">
        <v>321</v>
      </c>
    </row>
    <row r="248" spans="1:37" ht="12" customHeight="1" x14ac:dyDescent="0.3">
      <c r="A248" s="30" t="s">
        <v>1813</v>
      </c>
      <c r="B248" s="30" t="s">
        <v>4603</v>
      </c>
      <c r="C248" s="30" t="s">
        <v>1734</v>
      </c>
      <c r="D248" s="83" t="s">
        <v>4674</v>
      </c>
      <c r="E248" s="83" t="s">
        <v>4063</v>
      </c>
      <c r="F248" s="31" t="s">
        <v>38</v>
      </c>
      <c r="G248" s="31">
        <v>63.35</v>
      </c>
      <c r="H248" s="31">
        <v>24.15</v>
      </c>
      <c r="I248" s="31">
        <v>2.4</v>
      </c>
      <c r="J248" s="31">
        <v>1</v>
      </c>
      <c r="K248" s="31" t="s">
        <v>127</v>
      </c>
      <c r="L248" s="31" t="s">
        <v>95</v>
      </c>
      <c r="M248" s="31">
        <v>1881</v>
      </c>
      <c r="N248" s="31">
        <v>6</v>
      </c>
      <c r="O248" s="27" t="s">
        <v>4358</v>
      </c>
      <c r="P248" s="27" t="s">
        <v>96</v>
      </c>
      <c r="Q248" s="27" t="s">
        <v>4063</v>
      </c>
      <c r="R248" s="27" t="s">
        <v>45</v>
      </c>
      <c r="S248" s="27" t="s">
        <v>616</v>
      </c>
      <c r="T248" s="27" t="s">
        <v>4063</v>
      </c>
      <c r="U248" s="27" t="s">
        <v>1816</v>
      </c>
      <c r="V248" s="27" t="s">
        <v>4063</v>
      </c>
      <c r="W248" s="27" t="s">
        <v>4063</v>
      </c>
      <c r="X248" s="27" t="s">
        <v>1813</v>
      </c>
      <c r="Y248" s="27" t="s">
        <v>236</v>
      </c>
      <c r="Z248" s="27" t="s">
        <v>838</v>
      </c>
      <c r="AA248" s="27" t="s">
        <v>73</v>
      </c>
      <c r="AB248" s="27" t="s">
        <v>74</v>
      </c>
      <c r="AC248" s="27" t="s">
        <v>242</v>
      </c>
      <c r="AD248" s="27">
        <v>44</v>
      </c>
      <c r="AE248" s="29" t="s">
        <v>5633</v>
      </c>
      <c r="AF248" s="29" t="s">
        <v>5634</v>
      </c>
      <c r="AG248" s="29" t="s">
        <v>5992</v>
      </c>
      <c r="AH248" s="29" t="str">
        <f t="shared" si="9"/>
        <v>Proterozoic</v>
      </c>
      <c r="AI248" s="29" t="str">
        <f t="shared" si="10"/>
        <v>Small</v>
      </c>
      <c r="AJ248" s="29" t="str">
        <f t="shared" si="11"/>
        <v>Medium</v>
      </c>
      <c r="AK248" s="27" t="s">
        <v>236</v>
      </c>
    </row>
    <row r="249" spans="1:37" ht="12" customHeight="1" x14ac:dyDescent="0.3">
      <c r="A249" s="21" t="s">
        <v>5855</v>
      </c>
      <c r="B249" s="21" t="s">
        <v>4603</v>
      </c>
      <c r="C249" s="21" t="s">
        <v>1734</v>
      </c>
      <c r="D249" s="82" t="s">
        <v>1735</v>
      </c>
      <c r="E249" s="82" t="s">
        <v>1736</v>
      </c>
      <c r="F249" s="27" t="s">
        <v>79</v>
      </c>
      <c r="G249" s="27">
        <v>66.14</v>
      </c>
      <c r="H249" s="27">
        <v>26.1</v>
      </c>
      <c r="I249" s="27">
        <v>0.18</v>
      </c>
      <c r="J249" s="27">
        <v>0.31</v>
      </c>
      <c r="K249" s="27" t="s">
        <v>51</v>
      </c>
      <c r="L249" s="27" t="s">
        <v>95</v>
      </c>
      <c r="M249" s="27">
        <v>2440</v>
      </c>
      <c r="N249" s="27" t="s">
        <v>4063</v>
      </c>
      <c r="O249" s="27" t="s">
        <v>4359</v>
      </c>
      <c r="P249" s="27" t="s">
        <v>63</v>
      </c>
      <c r="Q249" s="27" t="s">
        <v>4063</v>
      </c>
      <c r="R249" s="27" t="s">
        <v>141</v>
      </c>
      <c r="S249" s="27" t="s">
        <v>693</v>
      </c>
      <c r="T249" s="27" t="s">
        <v>4063</v>
      </c>
      <c r="U249" s="27" t="s">
        <v>4063</v>
      </c>
      <c r="V249" s="27" t="s">
        <v>4063</v>
      </c>
      <c r="W249" s="27" t="s">
        <v>4063</v>
      </c>
      <c r="X249" s="27" t="s">
        <v>1821</v>
      </c>
      <c r="Y249" s="27" t="s">
        <v>144</v>
      </c>
      <c r="Z249" s="27" t="s">
        <v>72</v>
      </c>
      <c r="AA249" s="27" t="s">
        <v>102</v>
      </c>
      <c r="AB249" s="27" t="s">
        <v>74</v>
      </c>
      <c r="AC249" s="27" t="s">
        <v>1822</v>
      </c>
      <c r="AD249" s="29">
        <v>75</v>
      </c>
      <c r="AE249" s="29" t="s">
        <v>5940</v>
      </c>
      <c r="AF249" s="29" t="s">
        <v>5635</v>
      </c>
      <c r="AG249" s="29" t="s">
        <v>5992</v>
      </c>
      <c r="AH249" s="29" t="str">
        <f t="shared" si="9"/>
        <v>Proterozoic</v>
      </c>
      <c r="AI249" s="29" t="str">
        <f t="shared" si="10"/>
        <v>Small</v>
      </c>
      <c r="AJ249" s="29" t="str">
        <f t="shared" si="11"/>
        <v>Small</v>
      </c>
      <c r="AK249" s="27" t="s">
        <v>144</v>
      </c>
    </row>
    <row r="250" spans="1:37" ht="12" customHeight="1" x14ac:dyDescent="0.3">
      <c r="A250" s="21" t="s">
        <v>1824</v>
      </c>
      <c r="B250" s="21" t="s">
        <v>4603</v>
      </c>
      <c r="C250" s="21" t="s">
        <v>1734</v>
      </c>
      <c r="D250" s="82" t="s">
        <v>4674</v>
      </c>
      <c r="E250" s="82" t="s">
        <v>4063</v>
      </c>
      <c r="F250" s="27" t="s">
        <v>38</v>
      </c>
      <c r="G250" s="27">
        <v>62.34</v>
      </c>
      <c r="H250" s="27">
        <v>27.36</v>
      </c>
      <c r="I250" s="27">
        <v>0.26</v>
      </c>
      <c r="J250" s="27">
        <v>0.9</v>
      </c>
      <c r="K250" s="27" t="s">
        <v>51</v>
      </c>
      <c r="L250" s="27" t="s">
        <v>95</v>
      </c>
      <c r="M250" s="27">
        <v>1883</v>
      </c>
      <c r="N250" s="27">
        <v>6</v>
      </c>
      <c r="O250" s="27" t="s">
        <v>4360</v>
      </c>
      <c r="P250" s="27" t="s">
        <v>96</v>
      </c>
      <c r="Q250" s="27" t="s">
        <v>4063</v>
      </c>
      <c r="R250" s="27" t="s">
        <v>345</v>
      </c>
      <c r="S250" s="27" t="s">
        <v>693</v>
      </c>
      <c r="T250" s="27" t="s">
        <v>4063</v>
      </c>
      <c r="U250" s="27" t="s">
        <v>4063</v>
      </c>
      <c r="V250" s="27" t="s">
        <v>4063</v>
      </c>
      <c r="W250" s="27" t="s">
        <v>4063</v>
      </c>
      <c r="X250" s="27" t="s">
        <v>1824</v>
      </c>
      <c r="Y250" s="27" t="s">
        <v>71</v>
      </c>
      <c r="Z250" s="27" t="s">
        <v>223</v>
      </c>
      <c r="AA250" s="27" t="s">
        <v>73</v>
      </c>
      <c r="AB250" s="27" t="s">
        <v>74</v>
      </c>
      <c r="AC250" s="27" t="s">
        <v>1828</v>
      </c>
      <c r="AD250" s="29">
        <v>13.2</v>
      </c>
      <c r="AE250" s="29" t="s">
        <v>1829</v>
      </c>
      <c r="AF250" s="29" t="s">
        <v>6034</v>
      </c>
      <c r="AG250" s="29" t="s">
        <v>5992</v>
      </c>
      <c r="AH250" s="29" t="str">
        <f t="shared" si="9"/>
        <v>Proterozoic</v>
      </c>
      <c r="AI250" s="29" t="str">
        <f t="shared" si="10"/>
        <v>Small</v>
      </c>
      <c r="AJ250" s="29" t="str">
        <f t="shared" si="11"/>
        <v>Medium</v>
      </c>
      <c r="AK250" s="27" t="s">
        <v>71</v>
      </c>
    </row>
    <row r="251" spans="1:37" ht="12" customHeight="1" x14ac:dyDescent="0.3">
      <c r="A251" s="21" t="s">
        <v>1830</v>
      </c>
      <c r="B251" s="21" t="s">
        <v>4603</v>
      </c>
      <c r="C251" s="21" t="s">
        <v>1734</v>
      </c>
      <c r="D251" s="82" t="s">
        <v>1735</v>
      </c>
      <c r="E251" s="82" t="s">
        <v>4675</v>
      </c>
      <c r="F251" s="27" t="s">
        <v>79</v>
      </c>
      <c r="G251" s="27">
        <v>63.38</v>
      </c>
      <c r="H251" s="27">
        <v>29.3</v>
      </c>
      <c r="I251" s="27">
        <v>0.2</v>
      </c>
      <c r="J251" s="27">
        <v>0.12</v>
      </c>
      <c r="K251" s="27" t="s">
        <v>996</v>
      </c>
      <c r="L251" s="27" t="s">
        <v>95</v>
      </c>
      <c r="M251" s="27">
        <v>2846</v>
      </c>
      <c r="N251" s="27">
        <v>5</v>
      </c>
      <c r="O251" s="27" t="s">
        <v>4361</v>
      </c>
      <c r="P251" s="27" t="s">
        <v>935</v>
      </c>
      <c r="Q251" s="27" t="s">
        <v>4063</v>
      </c>
      <c r="R251" s="37" t="s">
        <v>4063</v>
      </c>
      <c r="S251" s="27" t="s">
        <v>4063</v>
      </c>
      <c r="T251" s="27" t="s">
        <v>1647</v>
      </c>
      <c r="U251" s="27" t="s">
        <v>1833</v>
      </c>
      <c r="V251" s="27" t="s">
        <v>4063</v>
      </c>
      <c r="W251" s="27" t="s">
        <v>1834</v>
      </c>
      <c r="X251" s="27" t="s">
        <v>70</v>
      </c>
      <c r="Y251" s="27" t="s">
        <v>71</v>
      </c>
      <c r="Z251" s="27" t="s">
        <v>72</v>
      </c>
      <c r="AA251" s="27" t="s">
        <v>102</v>
      </c>
      <c r="AB251" s="27" t="s">
        <v>74</v>
      </c>
      <c r="AC251" s="27" t="s">
        <v>1835</v>
      </c>
      <c r="AD251" s="29" t="s">
        <v>4063</v>
      </c>
      <c r="AE251" s="29" t="s">
        <v>4063</v>
      </c>
      <c r="AF251" s="29" t="s">
        <v>1836</v>
      </c>
      <c r="AG251" s="29" t="s">
        <v>5992</v>
      </c>
      <c r="AH251" s="29" t="str">
        <f t="shared" si="9"/>
        <v>Archaean</v>
      </c>
      <c r="AI251" s="29" t="str">
        <f t="shared" si="10"/>
        <v>Small</v>
      </c>
      <c r="AJ251" s="29" t="str">
        <f t="shared" si="11"/>
        <v>Small</v>
      </c>
      <c r="AK251" s="27" t="s">
        <v>71</v>
      </c>
    </row>
    <row r="252" spans="1:37" ht="12" customHeight="1" x14ac:dyDescent="0.3">
      <c r="A252" s="21" t="s">
        <v>1837</v>
      </c>
      <c r="B252" s="21" t="s">
        <v>4603</v>
      </c>
      <c r="C252" s="21" t="s">
        <v>1734</v>
      </c>
      <c r="D252" s="82" t="s">
        <v>4674</v>
      </c>
      <c r="E252" s="82" t="s">
        <v>4063</v>
      </c>
      <c r="F252" s="27" t="s">
        <v>38</v>
      </c>
      <c r="G252" s="27">
        <v>63.22</v>
      </c>
      <c r="H252" s="27">
        <v>27.23</v>
      </c>
      <c r="I252" s="27">
        <v>44</v>
      </c>
      <c r="J252" s="27" t="s">
        <v>4063</v>
      </c>
      <c r="K252" s="27" t="s">
        <v>185</v>
      </c>
      <c r="L252" s="27" t="s">
        <v>95</v>
      </c>
      <c r="M252" s="27">
        <v>1895</v>
      </c>
      <c r="N252" s="27">
        <v>15</v>
      </c>
      <c r="O252" s="27" t="s">
        <v>4362</v>
      </c>
      <c r="P252" s="27" t="s">
        <v>1840</v>
      </c>
      <c r="Q252" s="27" t="s">
        <v>4068</v>
      </c>
      <c r="R252" s="27" t="s">
        <v>276</v>
      </c>
      <c r="S252" s="27" t="s">
        <v>4063</v>
      </c>
      <c r="T252" s="27" t="s">
        <v>4063</v>
      </c>
      <c r="U252" s="27" t="s">
        <v>4063</v>
      </c>
      <c r="V252" s="27" t="s">
        <v>4063</v>
      </c>
      <c r="W252" s="27" t="s">
        <v>4063</v>
      </c>
      <c r="X252" s="27" t="s">
        <v>4063</v>
      </c>
      <c r="Y252" s="27" t="s">
        <v>4063</v>
      </c>
      <c r="Z252" s="27" t="s">
        <v>4063</v>
      </c>
      <c r="AA252" s="27" t="s">
        <v>4063</v>
      </c>
      <c r="AB252" s="27" t="s">
        <v>4063</v>
      </c>
      <c r="AC252" s="27" t="s">
        <v>4063</v>
      </c>
      <c r="AD252" s="29" t="s">
        <v>4063</v>
      </c>
      <c r="AE252" s="29" t="s">
        <v>4063</v>
      </c>
      <c r="AF252" s="29" t="s">
        <v>1841</v>
      </c>
      <c r="AG252" s="29" t="s">
        <v>5992</v>
      </c>
      <c r="AH252" s="29" t="str">
        <f t="shared" si="9"/>
        <v>Proterozoic</v>
      </c>
      <c r="AI252" s="29" t="str">
        <f t="shared" si="10"/>
        <v>Small</v>
      </c>
      <c r="AJ252" s="29" t="str">
        <f t="shared" si="11"/>
        <v>Not determined</v>
      </c>
      <c r="AK252" s="27" t="str">
        <f>IF(Y252="Not determined","No known occurrences","CHECK THIS ONE")</f>
        <v>No known occurrences</v>
      </c>
    </row>
    <row r="253" spans="1:37" ht="12" customHeight="1" x14ac:dyDescent="0.3">
      <c r="A253" s="21" t="s">
        <v>1842</v>
      </c>
      <c r="B253" s="21" t="s">
        <v>4603</v>
      </c>
      <c r="C253" s="21" t="s">
        <v>1734</v>
      </c>
      <c r="D253" s="82" t="s">
        <v>4674</v>
      </c>
      <c r="E253" s="82" t="s">
        <v>4063</v>
      </c>
      <c r="F253" s="27" t="s">
        <v>38</v>
      </c>
      <c r="G253" s="27">
        <v>62.25</v>
      </c>
      <c r="H253" s="27">
        <v>28.46</v>
      </c>
      <c r="I253" s="27">
        <v>0.2</v>
      </c>
      <c r="J253" s="27">
        <v>0.8</v>
      </c>
      <c r="K253" s="27" t="s">
        <v>745</v>
      </c>
      <c r="L253" s="27" t="s">
        <v>95</v>
      </c>
      <c r="M253" s="27">
        <v>1880</v>
      </c>
      <c r="N253" s="27">
        <v>4</v>
      </c>
      <c r="O253" s="27" t="s">
        <v>4363</v>
      </c>
      <c r="P253" s="27" t="s">
        <v>84</v>
      </c>
      <c r="Q253" s="27" t="s">
        <v>4063</v>
      </c>
      <c r="R253" s="27" t="s">
        <v>4063</v>
      </c>
      <c r="S253" s="27" t="s">
        <v>4063</v>
      </c>
      <c r="T253" s="27" t="s">
        <v>4063</v>
      </c>
      <c r="U253" s="27" t="s">
        <v>4063</v>
      </c>
      <c r="V253" s="27" t="s">
        <v>4063</v>
      </c>
      <c r="W253" s="27" t="s">
        <v>4063</v>
      </c>
      <c r="X253" s="27" t="s">
        <v>1845</v>
      </c>
      <c r="Y253" s="27" t="s">
        <v>71</v>
      </c>
      <c r="Z253" s="27" t="s">
        <v>223</v>
      </c>
      <c r="AA253" s="27" t="s">
        <v>73</v>
      </c>
      <c r="AB253" s="27" t="s">
        <v>74</v>
      </c>
      <c r="AC253" s="27" t="s">
        <v>293</v>
      </c>
      <c r="AD253" s="29">
        <v>7.9</v>
      </c>
      <c r="AE253" s="29" t="s">
        <v>1846</v>
      </c>
      <c r="AF253" s="29" t="s">
        <v>6073</v>
      </c>
      <c r="AG253" s="29" t="s">
        <v>5992</v>
      </c>
      <c r="AH253" s="29" t="str">
        <f t="shared" si="9"/>
        <v>Proterozoic</v>
      </c>
      <c r="AI253" s="29" t="str">
        <f t="shared" si="10"/>
        <v>Small</v>
      </c>
      <c r="AJ253" s="29" t="str">
        <f t="shared" si="11"/>
        <v>Medium</v>
      </c>
      <c r="AK253" s="27" t="s">
        <v>71</v>
      </c>
    </row>
    <row r="254" spans="1:37" ht="12" customHeight="1" x14ac:dyDescent="0.25">
      <c r="A254" s="17" t="s">
        <v>1847</v>
      </c>
      <c r="B254" s="20" t="s">
        <v>6103</v>
      </c>
      <c r="C254" s="17" t="s">
        <v>1734</v>
      </c>
      <c r="D254" s="46" t="s">
        <v>4674</v>
      </c>
      <c r="E254" s="46" t="s">
        <v>4063</v>
      </c>
      <c r="F254" s="19" t="s">
        <v>38</v>
      </c>
      <c r="G254" s="18">
        <v>61.67</v>
      </c>
      <c r="H254" s="18">
        <v>27.83</v>
      </c>
      <c r="I254" s="18">
        <v>0.5</v>
      </c>
      <c r="J254" s="18" t="s">
        <v>4063</v>
      </c>
      <c r="K254" s="18" t="s">
        <v>51</v>
      </c>
      <c r="L254" s="18" t="s">
        <v>40</v>
      </c>
      <c r="M254" s="18">
        <v>1883</v>
      </c>
      <c r="N254" s="18">
        <v>8</v>
      </c>
      <c r="O254" s="18" t="s">
        <v>4243</v>
      </c>
      <c r="P254" s="18" t="s">
        <v>84</v>
      </c>
      <c r="Q254" s="18" t="s">
        <v>4063</v>
      </c>
      <c r="R254" s="18" t="s">
        <v>45</v>
      </c>
      <c r="S254" s="18" t="s">
        <v>4063</v>
      </c>
      <c r="T254" s="18" t="s">
        <v>1848</v>
      </c>
      <c r="U254" s="18" t="s">
        <v>4063</v>
      </c>
      <c r="V254" s="18" t="s">
        <v>4063</v>
      </c>
      <c r="W254" s="18" t="s">
        <v>4063</v>
      </c>
      <c r="X254" s="18" t="s">
        <v>4063</v>
      </c>
      <c r="Y254" s="18" t="s">
        <v>4063</v>
      </c>
      <c r="Z254" s="18" t="s">
        <v>4063</v>
      </c>
      <c r="AA254" s="18" t="s">
        <v>4063</v>
      </c>
      <c r="AB254" s="18" t="s">
        <v>4063</v>
      </c>
      <c r="AC254" s="18" t="s">
        <v>4063</v>
      </c>
      <c r="AD254" s="16" t="s">
        <v>4063</v>
      </c>
      <c r="AE254" s="16" t="s">
        <v>4063</v>
      </c>
      <c r="AF254" s="29" t="s">
        <v>4348</v>
      </c>
      <c r="AG254" s="29" t="s">
        <v>5992</v>
      </c>
      <c r="AH254" s="29" t="str">
        <f t="shared" si="9"/>
        <v>Proterozoic</v>
      </c>
      <c r="AI254" s="29" t="str">
        <f t="shared" si="10"/>
        <v>Small</v>
      </c>
      <c r="AJ254" s="29" t="str">
        <f t="shared" si="11"/>
        <v>Not determined</v>
      </c>
      <c r="AK254" s="27" t="str">
        <f>IF(Y254="Not determined","No known occurrences","CHECK THIS ONE")</f>
        <v>No known occurrences</v>
      </c>
    </row>
    <row r="255" spans="1:37" ht="12" customHeight="1" x14ac:dyDescent="0.25">
      <c r="A255" s="17" t="s">
        <v>1849</v>
      </c>
      <c r="B255" s="20" t="s">
        <v>6103</v>
      </c>
      <c r="C255" s="17" t="s">
        <v>1734</v>
      </c>
      <c r="D255" s="46" t="s">
        <v>4674</v>
      </c>
      <c r="E255" s="46" t="s">
        <v>4063</v>
      </c>
      <c r="F255" s="19" t="s">
        <v>38</v>
      </c>
      <c r="G255" s="18">
        <v>62.7</v>
      </c>
      <c r="H255" s="18">
        <v>24.14</v>
      </c>
      <c r="I255" s="18">
        <v>6</v>
      </c>
      <c r="J255" s="18" t="s">
        <v>4063</v>
      </c>
      <c r="K255" s="18" t="s">
        <v>817</v>
      </c>
      <c r="L255" s="18" t="s">
        <v>40</v>
      </c>
      <c r="M255" s="18">
        <v>1883</v>
      </c>
      <c r="N255" s="18">
        <v>8</v>
      </c>
      <c r="O255" s="18" t="s">
        <v>4364</v>
      </c>
      <c r="P255" s="18" t="s">
        <v>63</v>
      </c>
      <c r="Q255" s="18" t="s">
        <v>4063</v>
      </c>
      <c r="R255" s="18" t="s">
        <v>45</v>
      </c>
      <c r="S255" s="47" t="s">
        <v>4063</v>
      </c>
      <c r="T255" s="18" t="s">
        <v>1392</v>
      </c>
      <c r="U255" s="18" t="s">
        <v>4063</v>
      </c>
      <c r="V255" s="18" t="s">
        <v>4063</v>
      </c>
      <c r="W255" s="18" t="s">
        <v>4063</v>
      </c>
      <c r="X255" s="18" t="s">
        <v>4063</v>
      </c>
      <c r="Y255" s="18" t="s">
        <v>4063</v>
      </c>
      <c r="Z255" s="18" t="s">
        <v>4063</v>
      </c>
      <c r="AA255" s="18" t="s">
        <v>4063</v>
      </c>
      <c r="AB255" s="18" t="s">
        <v>4063</v>
      </c>
      <c r="AC255" s="18" t="s">
        <v>4063</v>
      </c>
      <c r="AD255" s="16" t="s">
        <v>4063</v>
      </c>
      <c r="AE255" s="16" t="s">
        <v>4063</v>
      </c>
      <c r="AF255" s="29" t="s">
        <v>4348</v>
      </c>
      <c r="AG255" s="29" t="s">
        <v>5992</v>
      </c>
      <c r="AH255" s="29" t="str">
        <f t="shared" si="9"/>
        <v>Proterozoic</v>
      </c>
      <c r="AI255" s="29" t="str">
        <f t="shared" si="10"/>
        <v>Small</v>
      </c>
      <c r="AJ255" s="29" t="str">
        <f t="shared" si="11"/>
        <v>Not determined</v>
      </c>
      <c r="AK255" s="27" t="str">
        <f>IF(Y255="Not determined","No known occurrences","CHECK THIS ONE")</f>
        <v>No known occurrences</v>
      </c>
    </row>
    <row r="256" spans="1:37" ht="12" customHeight="1" x14ac:dyDescent="0.3">
      <c r="A256" s="30" t="s">
        <v>1851</v>
      </c>
      <c r="B256" s="30" t="s">
        <v>4603</v>
      </c>
      <c r="C256" s="30" t="s">
        <v>1734</v>
      </c>
      <c r="D256" s="83" t="s">
        <v>4674</v>
      </c>
      <c r="E256" s="83" t="s">
        <v>4063</v>
      </c>
      <c r="F256" s="31" t="s">
        <v>38</v>
      </c>
      <c r="G256" s="31">
        <v>62.66</v>
      </c>
      <c r="H256" s="31">
        <v>24.12</v>
      </c>
      <c r="I256" s="31">
        <v>0.03</v>
      </c>
      <c r="J256" s="31" t="s">
        <v>4063</v>
      </c>
      <c r="K256" s="31" t="s">
        <v>51</v>
      </c>
      <c r="L256" s="31" t="s">
        <v>40</v>
      </c>
      <c r="M256" s="31">
        <v>1883</v>
      </c>
      <c r="N256" s="31">
        <v>8</v>
      </c>
      <c r="O256" s="27" t="s">
        <v>4365</v>
      </c>
      <c r="P256" s="27" t="s">
        <v>84</v>
      </c>
      <c r="Q256" s="27" t="s">
        <v>4063</v>
      </c>
      <c r="R256" s="27" t="s">
        <v>45</v>
      </c>
      <c r="S256" s="27" t="s">
        <v>4063</v>
      </c>
      <c r="T256" s="27" t="s">
        <v>1853</v>
      </c>
      <c r="U256" s="27" t="s">
        <v>4063</v>
      </c>
      <c r="V256" s="27" t="s">
        <v>4063</v>
      </c>
      <c r="W256" s="27" t="s">
        <v>4063</v>
      </c>
      <c r="X256" s="27" t="s">
        <v>70</v>
      </c>
      <c r="Y256" s="27" t="s">
        <v>71</v>
      </c>
      <c r="Z256" s="27" t="s">
        <v>72</v>
      </c>
      <c r="AA256" s="27" t="s">
        <v>73</v>
      </c>
      <c r="AB256" s="27" t="s">
        <v>74</v>
      </c>
      <c r="AC256" s="27" t="s">
        <v>1854</v>
      </c>
      <c r="AD256" s="27">
        <v>0.03</v>
      </c>
      <c r="AE256" s="29" t="s">
        <v>1855</v>
      </c>
      <c r="AF256" s="29" t="s">
        <v>4348</v>
      </c>
      <c r="AG256" s="29" t="s">
        <v>5992</v>
      </c>
      <c r="AH256" s="29" t="str">
        <f t="shared" si="9"/>
        <v>Proterozoic</v>
      </c>
      <c r="AI256" s="29" t="str">
        <f t="shared" si="10"/>
        <v>Small</v>
      </c>
      <c r="AJ256" s="29" t="str">
        <f t="shared" si="11"/>
        <v>Not determined</v>
      </c>
      <c r="AK256" s="27" t="s">
        <v>71</v>
      </c>
    </row>
    <row r="257" spans="1:37" ht="12" customHeight="1" x14ac:dyDescent="0.25">
      <c r="A257" s="20" t="s">
        <v>5854</v>
      </c>
      <c r="B257" s="20" t="s">
        <v>4603</v>
      </c>
      <c r="C257" s="21" t="s">
        <v>1734</v>
      </c>
      <c r="D257" s="82" t="s">
        <v>1735</v>
      </c>
      <c r="E257" s="82" t="s">
        <v>1736</v>
      </c>
      <c r="F257" s="27" t="s">
        <v>79</v>
      </c>
      <c r="G257" s="27">
        <v>66.16</v>
      </c>
      <c r="H257" s="27">
        <v>26.65</v>
      </c>
      <c r="I257" s="27">
        <v>23.400000000000002</v>
      </c>
      <c r="J257" s="27">
        <v>0.8</v>
      </c>
      <c r="K257" s="27" t="s">
        <v>127</v>
      </c>
      <c r="L257" s="27" t="s">
        <v>95</v>
      </c>
      <c r="M257" s="27">
        <v>2440</v>
      </c>
      <c r="N257" s="27" t="s">
        <v>4063</v>
      </c>
      <c r="O257" s="27" t="s">
        <v>4366</v>
      </c>
      <c r="P257" s="27" t="s">
        <v>63</v>
      </c>
      <c r="Q257" s="27" t="s">
        <v>4063</v>
      </c>
      <c r="R257" s="38" t="s">
        <v>141</v>
      </c>
      <c r="S257" s="27" t="s">
        <v>693</v>
      </c>
      <c r="T257" s="27" t="s">
        <v>4063</v>
      </c>
      <c r="U257" s="27" t="s">
        <v>4063</v>
      </c>
      <c r="V257" s="27" t="s">
        <v>4063</v>
      </c>
      <c r="W257" s="27" t="s">
        <v>4063</v>
      </c>
      <c r="X257" s="27" t="s">
        <v>5636</v>
      </c>
      <c r="Y257" s="27" t="s">
        <v>144</v>
      </c>
      <c r="Z257" s="27" t="s">
        <v>72</v>
      </c>
      <c r="AA257" s="27" t="s">
        <v>258</v>
      </c>
      <c r="AB257" s="27" t="s">
        <v>74</v>
      </c>
      <c r="AC257" s="27" t="s">
        <v>1859</v>
      </c>
      <c r="AD257" s="29" t="s">
        <v>4063</v>
      </c>
      <c r="AE257" s="29" t="s">
        <v>5941</v>
      </c>
      <c r="AF257" s="29" t="s">
        <v>6074</v>
      </c>
      <c r="AG257" s="29" t="s">
        <v>5992</v>
      </c>
      <c r="AH257" s="29" t="str">
        <f t="shared" si="9"/>
        <v>Proterozoic</v>
      </c>
      <c r="AI257" s="29" t="str">
        <f t="shared" si="10"/>
        <v>Small</v>
      </c>
      <c r="AJ257" s="29" t="str">
        <f t="shared" si="11"/>
        <v>Medium</v>
      </c>
      <c r="AK257" s="27" t="s">
        <v>144</v>
      </c>
    </row>
    <row r="258" spans="1:37" ht="12" customHeight="1" x14ac:dyDescent="0.25">
      <c r="A258" s="30" t="s">
        <v>1861</v>
      </c>
      <c r="B258" s="20" t="s">
        <v>6103</v>
      </c>
      <c r="C258" s="30" t="s">
        <v>1734</v>
      </c>
      <c r="D258" s="83" t="s">
        <v>4674</v>
      </c>
      <c r="E258" s="83" t="s">
        <v>4063</v>
      </c>
      <c r="F258" s="31" t="s">
        <v>38</v>
      </c>
      <c r="G258" s="31">
        <v>61.48</v>
      </c>
      <c r="H258" s="31">
        <v>28.41</v>
      </c>
      <c r="I258" s="31">
        <v>1</v>
      </c>
      <c r="J258" s="31">
        <v>0.3</v>
      </c>
      <c r="K258" s="31" t="s">
        <v>51</v>
      </c>
      <c r="L258" s="31" t="s">
        <v>40</v>
      </c>
      <c r="M258" s="31">
        <v>1883</v>
      </c>
      <c r="N258" s="31">
        <v>8</v>
      </c>
      <c r="O258" s="27" t="s">
        <v>4367</v>
      </c>
      <c r="P258" s="27" t="s">
        <v>84</v>
      </c>
      <c r="Q258" s="27" t="s">
        <v>4063</v>
      </c>
      <c r="R258" s="27" t="s">
        <v>45</v>
      </c>
      <c r="S258" s="27" t="s">
        <v>4063</v>
      </c>
      <c r="T258" s="27" t="s">
        <v>1863</v>
      </c>
      <c r="U258" s="27" t="s">
        <v>4063</v>
      </c>
      <c r="V258" s="27" t="s">
        <v>4063</v>
      </c>
      <c r="W258" s="27" t="s">
        <v>4063</v>
      </c>
      <c r="X258" s="27" t="s">
        <v>70</v>
      </c>
      <c r="Y258" s="27" t="s">
        <v>71</v>
      </c>
      <c r="Z258" s="27" t="s">
        <v>72</v>
      </c>
      <c r="AA258" s="27" t="s">
        <v>102</v>
      </c>
      <c r="AB258" s="27" t="s">
        <v>74</v>
      </c>
      <c r="AC258" s="27" t="s">
        <v>1864</v>
      </c>
      <c r="AD258" s="27">
        <v>3.2</v>
      </c>
      <c r="AE258" s="29" t="s">
        <v>5942</v>
      </c>
      <c r="AF258" s="29" t="s">
        <v>4348</v>
      </c>
      <c r="AG258" s="29" t="s">
        <v>5992</v>
      </c>
      <c r="AH258" s="29" t="str">
        <f t="shared" ref="AH258:AH321" si="12">IF(M258 = "Not determined",M258,IF(M258&gt;2500,"Archaean",IF(M258&gt;541,"Proterozoic", "Phanerozoic")))</f>
        <v>Proterozoic</v>
      </c>
      <c r="AI258" s="29" t="str">
        <f t="shared" ref="AI258:AI321" si="13">IF(I258="Not determined",I258,IF(I258&gt;10000,"Giant",IF(I258&gt;1000,"Large",IF(I258&gt;250,"Medium","Small"))))</f>
        <v>Small</v>
      </c>
      <c r="AJ258" s="29" t="str">
        <f t="shared" ref="AJ258:AJ321" si="14">IF(J258="Not determined",J258,IF(J258&gt;5,"Giant",IF(J258&gt;2,"Large",IF(J258&gt;0.5,"Medium","Small"))))</f>
        <v>Small</v>
      </c>
      <c r="AK258" s="27" t="s">
        <v>71</v>
      </c>
    </row>
    <row r="259" spans="1:37" ht="12" customHeight="1" x14ac:dyDescent="0.3">
      <c r="A259" s="17" t="s">
        <v>5468</v>
      </c>
      <c r="B259" s="17" t="s">
        <v>4603</v>
      </c>
      <c r="C259" s="17" t="s">
        <v>1734</v>
      </c>
      <c r="D259" s="86" t="s">
        <v>4702</v>
      </c>
      <c r="E259" s="86" t="s">
        <v>4707</v>
      </c>
      <c r="F259" s="19" t="s">
        <v>38</v>
      </c>
      <c r="G259" s="18">
        <v>64.7</v>
      </c>
      <c r="H259" s="18">
        <v>27.5</v>
      </c>
      <c r="I259" s="18">
        <v>20</v>
      </c>
      <c r="J259" s="18">
        <v>0.8</v>
      </c>
      <c r="K259" s="18" t="s">
        <v>94</v>
      </c>
      <c r="L259" s="18" t="s">
        <v>95</v>
      </c>
      <c r="M259" s="18">
        <v>2065</v>
      </c>
      <c r="N259" s="18">
        <v>4</v>
      </c>
      <c r="O259" s="18" t="s">
        <v>4368</v>
      </c>
      <c r="P259" s="18" t="s">
        <v>63</v>
      </c>
      <c r="Q259" s="18" t="s">
        <v>4063</v>
      </c>
      <c r="R259" s="18" t="s">
        <v>45</v>
      </c>
      <c r="S259" s="18" t="s">
        <v>4063</v>
      </c>
      <c r="T259" s="18" t="s">
        <v>4063</v>
      </c>
      <c r="U259" s="18" t="s">
        <v>4063</v>
      </c>
      <c r="V259" s="47" t="s">
        <v>4063</v>
      </c>
      <c r="W259" s="18" t="s">
        <v>1868</v>
      </c>
      <c r="X259" s="18" t="s">
        <v>1869</v>
      </c>
      <c r="Y259" s="18" t="s">
        <v>236</v>
      </c>
      <c r="Z259" s="18" t="s">
        <v>764</v>
      </c>
      <c r="AA259" s="18" t="s">
        <v>146</v>
      </c>
      <c r="AB259" s="18" t="s">
        <v>74</v>
      </c>
      <c r="AC259" s="18" t="s">
        <v>1870</v>
      </c>
      <c r="AD259" s="16">
        <v>31</v>
      </c>
      <c r="AE259" s="16" t="s">
        <v>1871</v>
      </c>
      <c r="AF259" s="29" t="s">
        <v>6075</v>
      </c>
      <c r="AG259" s="29" t="s">
        <v>5992</v>
      </c>
      <c r="AH259" s="29" t="str">
        <f t="shared" si="12"/>
        <v>Proterozoic</v>
      </c>
      <c r="AI259" s="29" t="str">
        <f t="shared" si="13"/>
        <v>Small</v>
      </c>
      <c r="AJ259" s="29" t="str">
        <f t="shared" si="14"/>
        <v>Medium</v>
      </c>
      <c r="AK259" s="18" t="s">
        <v>236</v>
      </c>
    </row>
    <row r="260" spans="1:37" ht="12" customHeight="1" x14ac:dyDescent="0.25">
      <c r="A260" s="20" t="s">
        <v>1872</v>
      </c>
      <c r="B260" s="20" t="s">
        <v>4603</v>
      </c>
      <c r="C260" s="21" t="s">
        <v>1734</v>
      </c>
      <c r="D260" s="82" t="s">
        <v>1735</v>
      </c>
      <c r="E260" s="82" t="s">
        <v>1736</v>
      </c>
      <c r="F260" s="27" t="s">
        <v>79</v>
      </c>
      <c r="G260" s="27">
        <v>65.989999999999995</v>
      </c>
      <c r="H260" s="27">
        <v>25</v>
      </c>
      <c r="I260" s="27">
        <v>50</v>
      </c>
      <c r="J260" s="27">
        <v>2.4</v>
      </c>
      <c r="K260" s="27" t="s">
        <v>253</v>
      </c>
      <c r="L260" s="27" t="s">
        <v>95</v>
      </c>
      <c r="M260" s="27">
        <v>2430</v>
      </c>
      <c r="N260" s="27">
        <v>5</v>
      </c>
      <c r="O260" s="27" t="s">
        <v>4369</v>
      </c>
      <c r="P260" s="27" t="s">
        <v>96</v>
      </c>
      <c r="Q260" s="27" t="s">
        <v>4063</v>
      </c>
      <c r="R260" s="38" t="s">
        <v>345</v>
      </c>
      <c r="S260" s="37">
        <v>0.1</v>
      </c>
      <c r="T260" s="27" t="s">
        <v>4063</v>
      </c>
      <c r="U260" s="27" t="s">
        <v>1212</v>
      </c>
      <c r="V260" s="27" t="s">
        <v>4063</v>
      </c>
      <c r="W260" s="27" t="s">
        <v>1875</v>
      </c>
      <c r="X260" s="27" t="s">
        <v>1876</v>
      </c>
      <c r="Y260" s="27" t="s">
        <v>144</v>
      </c>
      <c r="Z260" s="27" t="s">
        <v>1877</v>
      </c>
      <c r="AA260" s="27" t="s">
        <v>146</v>
      </c>
      <c r="AB260" s="27" t="s">
        <v>74</v>
      </c>
      <c r="AC260" s="27" t="s">
        <v>1270</v>
      </c>
      <c r="AD260" s="29" t="s">
        <v>4063</v>
      </c>
      <c r="AE260" s="29" t="s">
        <v>5943</v>
      </c>
      <c r="AF260" s="29" t="s">
        <v>6076</v>
      </c>
      <c r="AG260" s="29" t="s">
        <v>5992</v>
      </c>
      <c r="AH260" s="29" t="str">
        <f t="shared" si="12"/>
        <v>Proterozoic</v>
      </c>
      <c r="AI260" s="29" t="str">
        <f t="shared" si="13"/>
        <v>Small</v>
      </c>
      <c r="AJ260" s="29" t="str">
        <f t="shared" si="14"/>
        <v>Large</v>
      </c>
      <c r="AK260" s="27" t="s">
        <v>144</v>
      </c>
    </row>
    <row r="261" spans="1:37" ht="12" customHeight="1" x14ac:dyDescent="0.3">
      <c r="A261" s="30" t="s">
        <v>5469</v>
      </c>
      <c r="B261" s="30" t="s">
        <v>4603</v>
      </c>
      <c r="C261" s="30" t="s">
        <v>1734</v>
      </c>
      <c r="D261" s="83" t="s">
        <v>4676</v>
      </c>
      <c r="E261" s="83" t="s">
        <v>4063</v>
      </c>
      <c r="F261" s="31" t="s">
        <v>38</v>
      </c>
      <c r="G261" s="31">
        <v>62.7</v>
      </c>
      <c r="H261" s="31">
        <v>22.22</v>
      </c>
      <c r="I261" s="31">
        <v>150</v>
      </c>
      <c r="J261" s="31" t="s">
        <v>4063</v>
      </c>
      <c r="K261" s="31" t="s">
        <v>98</v>
      </c>
      <c r="L261" s="31" t="s">
        <v>95</v>
      </c>
      <c r="M261" s="31">
        <v>1876</v>
      </c>
      <c r="N261" s="31">
        <v>3</v>
      </c>
      <c r="O261" s="27" t="s">
        <v>4370</v>
      </c>
      <c r="P261" s="27" t="s">
        <v>2526</v>
      </c>
      <c r="Q261" s="27" t="s">
        <v>4063</v>
      </c>
      <c r="R261" s="27" t="s">
        <v>45</v>
      </c>
      <c r="S261" s="27" t="s">
        <v>616</v>
      </c>
      <c r="T261" s="27" t="s">
        <v>4063</v>
      </c>
      <c r="U261" s="27" t="s">
        <v>4063</v>
      </c>
      <c r="V261" s="27" t="s">
        <v>4063</v>
      </c>
      <c r="W261" s="27" t="s">
        <v>4063</v>
      </c>
      <c r="X261" s="27" t="s">
        <v>70</v>
      </c>
      <c r="Y261" s="27" t="s">
        <v>236</v>
      </c>
      <c r="Z261" s="27" t="s">
        <v>764</v>
      </c>
      <c r="AA261" s="27" t="s">
        <v>73</v>
      </c>
      <c r="AB261" s="27" t="s">
        <v>74</v>
      </c>
      <c r="AC261" s="27" t="s">
        <v>4700</v>
      </c>
      <c r="AD261" s="27" t="s">
        <v>4063</v>
      </c>
      <c r="AE261" s="29" t="s">
        <v>4063</v>
      </c>
      <c r="AF261" s="29" t="s">
        <v>5637</v>
      </c>
      <c r="AG261" s="29" t="s">
        <v>5992</v>
      </c>
      <c r="AH261" s="29" t="str">
        <f t="shared" si="12"/>
        <v>Proterozoic</v>
      </c>
      <c r="AI261" s="29" t="str">
        <f t="shared" si="13"/>
        <v>Small</v>
      </c>
      <c r="AJ261" s="29" t="str">
        <f t="shared" si="14"/>
        <v>Not determined</v>
      </c>
      <c r="AK261" s="27" t="s">
        <v>236</v>
      </c>
    </row>
    <row r="262" spans="1:37" ht="12" customHeight="1" x14ac:dyDescent="0.3">
      <c r="A262" s="30" t="s">
        <v>1884</v>
      </c>
      <c r="B262" s="30" t="s">
        <v>4603</v>
      </c>
      <c r="C262" s="30" t="s">
        <v>1734</v>
      </c>
      <c r="D262" s="83" t="s">
        <v>1785</v>
      </c>
      <c r="E262" s="83" t="s">
        <v>1736</v>
      </c>
      <c r="F262" s="31" t="s">
        <v>79</v>
      </c>
      <c r="G262" s="31">
        <v>67.37</v>
      </c>
      <c r="H262" s="31">
        <v>29.48</v>
      </c>
      <c r="I262" s="31">
        <v>0.3</v>
      </c>
      <c r="J262" s="31" t="s">
        <v>4063</v>
      </c>
      <c r="K262" s="31" t="s">
        <v>127</v>
      </c>
      <c r="L262" s="31" t="s">
        <v>388</v>
      </c>
      <c r="M262" s="31">
        <v>2448</v>
      </c>
      <c r="N262" s="31">
        <v>30</v>
      </c>
      <c r="O262" s="27" t="s">
        <v>4092</v>
      </c>
      <c r="P262" s="27" t="s">
        <v>1886</v>
      </c>
      <c r="Q262" s="27" t="s">
        <v>4063</v>
      </c>
      <c r="R262" s="27" t="s">
        <v>4063</v>
      </c>
      <c r="S262" s="27" t="s">
        <v>4063</v>
      </c>
      <c r="T262" s="27" t="s">
        <v>4063</v>
      </c>
      <c r="U262" s="27" t="s">
        <v>4063</v>
      </c>
      <c r="V262" s="27" t="s">
        <v>4063</v>
      </c>
      <c r="W262" s="27" t="s">
        <v>4063</v>
      </c>
      <c r="X262" s="27" t="s">
        <v>4063</v>
      </c>
      <c r="Y262" s="27" t="s">
        <v>4063</v>
      </c>
      <c r="Z262" s="27" t="s">
        <v>4063</v>
      </c>
      <c r="AA262" s="27" t="s">
        <v>4063</v>
      </c>
      <c r="AB262" s="27" t="s">
        <v>4063</v>
      </c>
      <c r="AC262" s="27" t="s">
        <v>4063</v>
      </c>
      <c r="AD262" s="27" t="s">
        <v>4063</v>
      </c>
      <c r="AE262" s="29" t="s">
        <v>4063</v>
      </c>
      <c r="AF262" s="29" t="s">
        <v>5638</v>
      </c>
      <c r="AG262" s="29" t="s">
        <v>5992</v>
      </c>
      <c r="AH262" s="29" t="str">
        <f t="shared" si="12"/>
        <v>Proterozoic</v>
      </c>
      <c r="AI262" s="29" t="str">
        <f t="shared" si="13"/>
        <v>Small</v>
      </c>
      <c r="AJ262" s="29" t="str">
        <f t="shared" si="14"/>
        <v>Not determined</v>
      </c>
      <c r="AK262" s="27" t="str">
        <f>IF(Y262="Not determined","No known occurrences","CHECK THIS ONE")</f>
        <v>No known occurrences</v>
      </c>
    </row>
    <row r="263" spans="1:37" ht="12" customHeight="1" x14ac:dyDescent="0.3">
      <c r="A263" s="17" t="s">
        <v>1888</v>
      </c>
      <c r="B263" s="17" t="s">
        <v>4603</v>
      </c>
      <c r="C263" s="17" t="s">
        <v>1734</v>
      </c>
      <c r="D263" s="46" t="s">
        <v>4676</v>
      </c>
      <c r="E263" s="46" t="s">
        <v>4063</v>
      </c>
      <c r="F263" s="19" t="s">
        <v>38</v>
      </c>
      <c r="G263" s="18">
        <v>61.25</v>
      </c>
      <c r="H263" s="18">
        <v>24.56</v>
      </c>
      <c r="I263" s="18">
        <v>2</v>
      </c>
      <c r="J263" s="18">
        <v>0.4</v>
      </c>
      <c r="K263" s="18" t="s">
        <v>1890</v>
      </c>
      <c r="L263" s="18" t="s">
        <v>388</v>
      </c>
      <c r="M263" s="18">
        <v>1880</v>
      </c>
      <c r="N263" s="18" t="s">
        <v>4063</v>
      </c>
      <c r="O263" s="18" t="s">
        <v>4371</v>
      </c>
      <c r="P263" s="18" t="s">
        <v>84</v>
      </c>
      <c r="Q263" s="18" t="s">
        <v>4063</v>
      </c>
      <c r="R263" s="18" t="s">
        <v>4063</v>
      </c>
      <c r="S263" s="18" t="s">
        <v>4063</v>
      </c>
      <c r="T263" s="18" t="s">
        <v>4063</v>
      </c>
      <c r="U263" s="18" t="s">
        <v>4063</v>
      </c>
      <c r="V263" s="18" t="s">
        <v>4063</v>
      </c>
      <c r="W263" s="18" t="s">
        <v>4063</v>
      </c>
      <c r="X263" s="18" t="s">
        <v>4063</v>
      </c>
      <c r="Y263" s="18" t="s">
        <v>4063</v>
      </c>
      <c r="Z263" s="18" t="s">
        <v>4063</v>
      </c>
      <c r="AA263" s="18" t="s">
        <v>4063</v>
      </c>
      <c r="AB263" s="18" t="s">
        <v>4063</v>
      </c>
      <c r="AC263" s="18" t="s">
        <v>4063</v>
      </c>
      <c r="AD263" s="16" t="s">
        <v>4063</v>
      </c>
      <c r="AE263" s="16" t="s">
        <v>4063</v>
      </c>
      <c r="AF263" s="29" t="s">
        <v>1892</v>
      </c>
      <c r="AG263" s="29" t="s">
        <v>5992</v>
      </c>
      <c r="AH263" s="29" t="str">
        <f t="shared" si="12"/>
        <v>Proterozoic</v>
      </c>
      <c r="AI263" s="29" t="str">
        <f t="shared" si="13"/>
        <v>Small</v>
      </c>
      <c r="AJ263" s="29" t="str">
        <f t="shared" si="14"/>
        <v>Small</v>
      </c>
      <c r="AK263" s="27" t="str">
        <f>IF(Y263="Not determined","No known occurrences","CHECK THIS ONE")</f>
        <v>No known occurrences</v>
      </c>
    </row>
    <row r="264" spans="1:37" ht="12" customHeight="1" x14ac:dyDescent="0.3">
      <c r="A264" s="30" t="s">
        <v>1893</v>
      </c>
      <c r="B264" s="30" t="s">
        <v>4603</v>
      </c>
      <c r="C264" s="30" t="s">
        <v>1734</v>
      </c>
      <c r="D264" s="83" t="s">
        <v>4674</v>
      </c>
      <c r="E264" s="83" t="s">
        <v>4063</v>
      </c>
      <c r="F264" s="31" t="s">
        <v>38</v>
      </c>
      <c r="G264" s="31">
        <v>62.33</v>
      </c>
      <c r="H264" s="31">
        <v>27.38</v>
      </c>
      <c r="I264" s="31">
        <v>0.5</v>
      </c>
      <c r="J264" s="31">
        <v>0.4</v>
      </c>
      <c r="K264" s="31" t="s">
        <v>253</v>
      </c>
      <c r="L264" s="31" t="s">
        <v>40</v>
      </c>
      <c r="M264" s="31">
        <v>1883</v>
      </c>
      <c r="N264" s="31" t="s">
        <v>4063</v>
      </c>
      <c r="O264" s="27" t="s">
        <v>4163</v>
      </c>
      <c r="P264" s="27" t="s">
        <v>96</v>
      </c>
      <c r="Q264" s="27" t="s">
        <v>4063</v>
      </c>
      <c r="R264" s="27" t="s">
        <v>345</v>
      </c>
      <c r="S264" s="27" t="s">
        <v>693</v>
      </c>
      <c r="T264" s="27" t="s">
        <v>1391</v>
      </c>
      <c r="U264" s="27" t="s">
        <v>4063</v>
      </c>
      <c r="V264" s="27" t="s">
        <v>4063</v>
      </c>
      <c r="W264" s="27" t="s">
        <v>4063</v>
      </c>
      <c r="X264" s="27" t="s">
        <v>1893</v>
      </c>
      <c r="Y264" s="27" t="s">
        <v>71</v>
      </c>
      <c r="Z264" s="27" t="s">
        <v>237</v>
      </c>
      <c r="AA264" s="27" t="s">
        <v>102</v>
      </c>
      <c r="AB264" s="27" t="s">
        <v>74</v>
      </c>
      <c r="AC264" s="27" t="s">
        <v>1425</v>
      </c>
      <c r="AD264" s="27">
        <v>1.54</v>
      </c>
      <c r="AE264" s="29" t="s">
        <v>1895</v>
      </c>
      <c r="AF264" s="29" t="s">
        <v>5639</v>
      </c>
      <c r="AG264" s="29" t="s">
        <v>5992</v>
      </c>
      <c r="AH264" s="29" t="str">
        <f t="shared" si="12"/>
        <v>Proterozoic</v>
      </c>
      <c r="AI264" s="29" t="str">
        <f t="shared" si="13"/>
        <v>Small</v>
      </c>
      <c r="AJ264" s="29" t="str">
        <f t="shared" si="14"/>
        <v>Small</v>
      </c>
      <c r="AK264" s="27" t="s">
        <v>71</v>
      </c>
    </row>
    <row r="265" spans="1:37" ht="12" customHeight="1" x14ac:dyDescent="0.25">
      <c r="A265" s="17" t="s">
        <v>1897</v>
      </c>
      <c r="B265" s="20" t="s">
        <v>6103</v>
      </c>
      <c r="C265" s="17" t="s">
        <v>1734</v>
      </c>
      <c r="D265" s="46" t="s">
        <v>4674</v>
      </c>
      <c r="E265" s="46" t="s">
        <v>4063</v>
      </c>
      <c r="F265" s="18" t="s">
        <v>38</v>
      </c>
      <c r="G265" s="18">
        <v>62.33</v>
      </c>
      <c r="H265" s="18">
        <v>27.39</v>
      </c>
      <c r="I265" s="18">
        <v>0.02</v>
      </c>
      <c r="J265" s="18">
        <v>0.12</v>
      </c>
      <c r="K265" s="18" t="s">
        <v>51</v>
      </c>
      <c r="L265" s="18" t="s">
        <v>40</v>
      </c>
      <c r="M265" s="18">
        <v>1883</v>
      </c>
      <c r="N265" s="18" t="s">
        <v>4063</v>
      </c>
      <c r="O265" s="18" t="s">
        <v>4372</v>
      </c>
      <c r="P265" s="18" t="s">
        <v>84</v>
      </c>
      <c r="Q265" s="18" t="s">
        <v>4063</v>
      </c>
      <c r="R265" s="18" t="s">
        <v>345</v>
      </c>
      <c r="S265" s="18">
        <v>0.08</v>
      </c>
      <c r="T265" s="18" t="s">
        <v>1900</v>
      </c>
      <c r="U265" s="18" t="s">
        <v>4063</v>
      </c>
      <c r="V265" s="18" t="s">
        <v>4063</v>
      </c>
      <c r="W265" s="18" t="s">
        <v>4063</v>
      </c>
      <c r="X265" s="18" t="s">
        <v>1897</v>
      </c>
      <c r="Y265" s="18" t="s">
        <v>71</v>
      </c>
      <c r="Z265" s="18" t="s">
        <v>1062</v>
      </c>
      <c r="AA265" s="18" t="s">
        <v>73</v>
      </c>
      <c r="AB265" s="18" t="s">
        <v>74</v>
      </c>
      <c r="AC265" s="18" t="s">
        <v>1901</v>
      </c>
      <c r="AD265" s="16">
        <v>0.28999999999999998</v>
      </c>
      <c r="AE265" s="16" t="s">
        <v>1902</v>
      </c>
      <c r="AF265" s="29" t="s">
        <v>1903</v>
      </c>
      <c r="AG265" s="29" t="s">
        <v>5992</v>
      </c>
      <c r="AH265" s="29" t="str">
        <f t="shared" si="12"/>
        <v>Proterozoic</v>
      </c>
      <c r="AI265" s="29" t="str">
        <f t="shared" si="13"/>
        <v>Small</v>
      </c>
      <c r="AJ265" s="29" t="str">
        <f t="shared" si="14"/>
        <v>Small</v>
      </c>
      <c r="AK265" s="18" t="s">
        <v>71</v>
      </c>
    </row>
    <row r="266" spans="1:37" ht="12" customHeight="1" x14ac:dyDescent="0.25">
      <c r="A266" s="20" t="s">
        <v>1904</v>
      </c>
      <c r="B266" s="20" t="s">
        <v>6103</v>
      </c>
      <c r="C266" s="21" t="s">
        <v>1734</v>
      </c>
      <c r="D266" s="82" t="s">
        <v>1735</v>
      </c>
      <c r="E266" s="82" t="s">
        <v>4063</v>
      </c>
      <c r="F266" s="27" t="s">
        <v>38</v>
      </c>
      <c r="G266" s="27">
        <v>66.27</v>
      </c>
      <c r="H266" s="27">
        <v>26.16</v>
      </c>
      <c r="I266" s="27">
        <v>3.75</v>
      </c>
      <c r="J266" s="27">
        <v>0.45</v>
      </c>
      <c r="K266" s="27" t="s">
        <v>94</v>
      </c>
      <c r="L266" s="27" t="s">
        <v>4063</v>
      </c>
      <c r="M266" s="27" t="s">
        <v>4063</v>
      </c>
      <c r="N266" s="27" t="s">
        <v>4063</v>
      </c>
      <c r="O266" s="27" t="s">
        <v>4373</v>
      </c>
      <c r="P266" s="27" t="s">
        <v>935</v>
      </c>
      <c r="Q266" s="27" t="s">
        <v>4063</v>
      </c>
      <c r="R266" s="27" t="s">
        <v>345</v>
      </c>
      <c r="S266" s="27" t="s">
        <v>4063</v>
      </c>
      <c r="T266" s="27" t="s">
        <v>4063</v>
      </c>
      <c r="U266" s="27" t="s">
        <v>4063</v>
      </c>
      <c r="V266" s="27" t="s">
        <v>4063</v>
      </c>
      <c r="W266" s="27" t="s">
        <v>4063</v>
      </c>
      <c r="X266" s="27" t="s">
        <v>70</v>
      </c>
      <c r="Y266" s="27" t="s">
        <v>144</v>
      </c>
      <c r="Z266" s="27" t="s">
        <v>72</v>
      </c>
      <c r="AA266" s="27" t="s">
        <v>73</v>
      </c>
      <c r="AB266" s="27" t="s">
        <v>74</v>
      </c>
      <c r="AC266" s="27" t="s">
        <v>111</v>
      </c>
      <c r="AD266" s="29" t="s">
        <v>4063</v>
      </c>
      <c r="AE266" s="29" t="s">
        <v>5944</v>
      </c>
      <c r="AF266" s="29" t="s">
        <v>5640</v>
      </c>
      <c r="AG266" s="29" t="s">
        <v>5992</v>
      </c>
      <c r="AH266" s="29" t="str">
        <f t="shared" si="12"/>
        <v>Not determined</v>
      </c>
      <c r="AI266" s="29" t="str">
        <f t="shared" si="13"/>
        <v>Small</v>
      </c>
      <c r="AJ266" s="29" t="str">
        <f t="shared" si="14"/>
        <v>Small</v>
      </c>
      <c r="AK266" s="27" t="s">
        <v>144</v>
      </c>
    </row>
    <row r="267" spans="1:37" ht="12" customHeight="1" x14ac:dyDescent="0.3">
      <c r="A267" s="21" t="s">
        <v>5857</v>
      </c>
      <c r="B267" s="21" t="s">
        <v>4603</v>
      </c>
      <c r="C267" s="21" t="s">
        <v>1734</v>
      </c>
      <c r="D267" s="82" t="s">
        <v>1735</v>
      </c>
      <c r="E267" s="82" t="s">
        <v>1736</v>
      </c>
      <c r="F267" s="27" t="s">
        <v>79</v>
      </c>
      <c r="G267" s="27">
        <v>66.14</v>
      </c>
      <c r="H267" s="27">
        <v>26.1</v>
      </c>
      <c r="I267" s="27">
        <v>35</v>
      </c>
      <c r="J267" s="27">
        <v>0.5</v>
      </c>
      <c r="K267" s="27" t="s">
        <v>1910</v>
      </c>
      <c r="L267" s="27" t="s">
        <v>95</v>
      </c>
      <c r="M267" s="27">
        <v>2440</v>
      </c>
      <c r="N267" s="27" t="s">
        <v>4063</v>
      </c>
      <c r="O267" s="27" t="s">
        <v>4374</v>
      </c>
      <c r="P267" s="27" t="s">
        <v>63</v>
      </c>
      <c r="Q267" s="27" t="s">
        <v>4063</v>
      </c>
      <c r="R267" s="27" t="s">
        <v>141</v>
      </c>
      <c r="S267" s="27" t="s">
        <v>693</v>
      </c>
      <c r="T267" s="27" t="s">
        <v>4063</v>
      </c>
      <c r="U267" s="27" t="s">
        <v>4063</v>
      </c>
      <c r="V267" s="27" t="s">
        <v>4063</v>
      </c>
      <c r="W267" s="27" t="s">
        <v>4063</v>
      </c>
      <c r="X267" s="27" t="s">
        <v>1912</v>
      </c>
      <c r="Y267" s="27" t="s">
        <v>144</v>
      </c>
      <c r="Z267" s="27" t="s">
        <v>223</v>
      </c>
      <c r="AA267" s="27" t="s">
        <v>102</v>
      </c>
      <c r="AB267" s="27" t="s">
        <v>74</v>
      </c>
      <c r="AC267" s="27" t="s">
        <v>1822</v>
      </c>
      <c r="AD267" s="29">
        <v>187</v>
      </c>
      <c r="AE267" s="29" t="s">
        <v>5945</v>
      </c>
      <c r="AF267" s="29" t="s">
        <v>5641</v>
      </c>
      <c r="AG267" s="29" t="s">
        <v>5992</v>
      </c>
      <c r="AH267" s="29" t="str">
        <f t="shared" si="12"/>
        <v>Proterozoic</v>
      </c>
      <c r="AI267" s="29" t="str">
        <f t="shared" si="13"/>
        <v>Small</v>
      </c>
      <c r="AJ267" s="29" t="str">
        <f t="shared" si="14"/>
        <v>Small</v>
      </c>
      <c r="AK267" s="27" t="s">
        <v>144</v>
      </c>
    </row>
    <row r="268" spans="1:37" ht="12" customHeight="1" x14ac:dyDescent="0.25">
      <c r="A268" s="21" t="s">
        <v>1917</v>
      </c>
      <c r="B268" s="20" t="s">
        <v>6103</v>
      </c>
      <c r="C268" s="21" t="s">
        <v>1734</v>
      </c>
      <c r="D268" s="82" t="s">
        <v>4674</v>
      </c>
      <c r="E268" s="82" t="s">
        <v>4063</v>
      </c>
      <c r="F268" s="27" t="s">
        <v>38</v>
      </c>
      <c r="G268" s="29">
        <v>65.55</v>
      </c>
      <c r="H268" s="27">
        <v>25.54</v>
      </c>
      <c r="I268" s="27">
        <v>8.0000000000000002E-3</v>
      </c>
      <c r="J268" s="27">
        <v>4.0000000000000001E-3</v>
      </c>
      <c r="K268" s="27" t="s">
        <v>51</v>
      </c>
      <c r="L268" s="27" t="s">
        <v>40</v>
      </c>
      <c r="M268" s="27">
        <v>1883</v>
      </c>
      <c r="N268" s="27">
        <v>8</v>
      </c>
      <c r="O268" s="27" t="s">
        <v>4375</v>
      </c>
      <c r="P268" s="27" t="s">
        <v>84</v>
      </c>
      <c r="Q268" s="27" t="s">
        <v>4063</v>
      </c>
      <c r="R268" s="27" t="s">
        <v>45</v>
      </c>
      <c r="S268" s="27" t="s">
        <v>4063</v>
      </c>
      <c r="T268" s="27" t="s">
        <v>1919</v>
      </c>
      <c r="U268" s="27" t="s">
        <v>4063</v>
      </c>
      <c r="V268" s="27" t="s">
        <v>4063</v>
      </c>
      <c r="W268" s="29" t="s">
        <v>4063</v>
      </c>
      <c r="X268" s="29" t="s">
        <v>70</v>
      </c>
      <c r="Y268" s="29" t="s">
        <v>71</v>
      </c>
      <c r="Z268" s="29" t="s">
        <v>72</v>
      </c>
      <c r="AA268" s="29" t="s">
        <v>102</v>
      </c>
      <c r="AB268" s="29" t="s">
        <v>74</v>
      </c>
      <c r="AC268" s="29" t="s">
        <v>111</v>
      </c>
      <c r="AD268" s="29">
        <v>0.12</v>
      </c>
      <c r="AE268" s="29" t="s">
        <v>1920</v>
      </c>
      <c r="AF268" s="29" t="s">
        <v>4348</v>
      </c>
      <c r="AG268" s="29" t="s">
        <v>5992</v>
      </c>
      <c r="AH268" s="29" t="str">
        <f t="shared" si="12"/>
        <v>Proterozoic</v>
      </c>
      <c r="AI268" s="29" t="str">
        <f t="shared" si="13"/>
        <v>Small</v>
      </c>
      <c r="AJ268" s="29" t="str">
        <f t="shared" si="14"/>
        <v>Small</v>
      </c>
      <c r="AK268" s="27" t="s">
        <v>71</v>
      </c>
    </row>
    <row r="269" spans="1:37" ht="12" customHeight="1" x14ac:dyDescent="0.3">
      <c r="A269" s="21" t="s">
        <v>1927</v>
      </c>
      <c r="B269" s="21" t="s">
        <v>4603</v>
      </c>
      <c r="C269" s="21" t="s">
        <v>1734</v>
      </c>
      <c r="D269" s="82" t="s">
        <v>4673</v>
      </c>
      <c r="E269" s="82" t="s">
        <v>1736</v>
      </c>
      <c r="F269" s="27" t="s">
        <v>79</v>
      </c>
      <c r="G269" s="27">
        <v>68.61</v>
      </c>
      <c r="H269" s="27">
        <v>22.02</v>
      </c>
      <c r="I269" s="27" t="s">
        <v>4063</v>
      </c>
      <c r="J269" s="27">
        <v>0.1</v>
      </c>
      <c r="K269" s="27" t="s">
        <v>1928</v>
      </c>
      <c r="L269" s="27" t="s">
        <v>388</v>
      </c>
      <c r="M269" s="27">
        <v>2460</v>
      </c>
      <c r="N269" s="27" t="s">
        <v>4063</v>
      </c>
      <c r="O269" s="27" t="s">
        <v>242</v>
      </c>
      <c r="P269" s="27" t="s">
        <v>1929</v>
      </c>
      <c r="Q269" s="27" t="s">
        <v>4063</v>
      </c>
      <c r="R269" s="27" t="s">
        <v>4063</v>
      </c>
      <c r="S269" s="27" t="s">
        <v>4063</v>
      </c>
      <c r="T269" s="27" t="s">
        <v>4063</v>
      </c>
      <c r="U269" s="27" t="s">
        <v>4063</v>
      </c>
      <c r="V269" s="27" t="s">
        <v>4063</v>
      </c>
      <c r="W269" s="27" t="s">
        <v>4063</v>
      </c>
      <c r="X269" s="27" t="s">
        <v>4063</v>
      </c>
      <c r="Y269" s="27" t="s">
        <v>4063</v>
      </c>
      <c r="Z269" s="27" t="s">
        <v>4063</v>
      </c>
      <c r="AA269" s="27" t="s">
        <v>4063</v>
      </c>
      <c r="AB269" s="27" t="s">
        <v>4063</v>
      </c>
      <c r="AC269" s="27" t="s">
        <v>4063</v>
      </c>
      <c r="AD269" s="29" t="s">
        <v>4063</v>
      </c>
      <c r="AE269" s="29" t="s">
        <v>4063</v>
      </c>
      <c r="AF269" s="29" t="s">
        <v>6077</v>
      </c>
      <c r="AG269" s="29" t="s">
        <v>5992</v>
      </c>
      <c r="AH269" s="29" t="str">
        <f t="shared" si="12"/>
        <v>Proterozoic</v>
      </c>
      <c r="AI269" s="29" t="str">
        <f t="shared" si="13"/>
        <v>Not determined</v>
      </c>
      <c r="AJ269" s="29" t="str">
        <f t="shared" si="14"/>
        <v>Small</v>
      </c>
      <c r="AK269" s="27" t="str">
        <f>IF(Y269="Not determined","No known occurrences","CHECK THIS ONE")</f>
        <v>No known occurrences</v>
      </c>
    </row>
    <row r="270" spans="1:37" ht="12" customHeight="1" x14ac:dyDescent="0.3">
      <c r="A270" s="21" t="s">
        <v>1930</v>
      </c>
      <c r="B270" s="21" t="s">
        <v>4603</v>
      </c>
      <c r="C270" s="21" t="s">
        <v>1734</v>
      </c>
      <c r="D270" s="82" t="s">
        <v>1785</v>
      </c>
      <c r="E270" s="82" t="s">
        <v>4704</v>
      </c>
      <c r="F270" s="27" t="s">
        <v>79</v>
      </c>
      <c r="G270" s="27">
        <v>69.849999999999994</v>
      </c>
      <c r="H270" s="27">
        <v>28.21</v>
      </c>
      <c r="I270" s="27">
        <v>8</v>
      </c>
      <c r="J270" s="27" t="s">
        <v>4063</v>
      </c>
      <c r="K270" s="27" t="s">
        <v>51</v>
      </c>
      <c r="L270" s="27" t="s">
        <v>4703</v>
      </c>
      <c r="M270" s="27">
        <v>1900</v>
      </c>
      <c r="N270" s="27" t="s">
        <v>4063</v>
      </c>
      <c r="O270" s="27" t="s">
        <v>4376</v>
      </c>
      <c r="P270" s="27" t="s">
        <v>1932</v>
      </c>
      <c r="Q270" s="27" t="s">
        <v>4063</v>
      </c>
      <c r="R270" s="27" t="s">
        <v>4063</v>
      </c>
      <c r="S270" s="27" t="s">
        <v>4063</v>
      </c>
      <c r="T270" s="27" t="s">
        <v>4063</v>
      </c>
      <c r="U270" s="27" t="s">
        <v>4063</v>
      </c>
      <c r="V270" s="27" t="s">
        <v>4063</v>
      </c>
      <c r="W270" s="27" t="s">
        <v>4063</v>
      </c>
      <c r="X270" s="27" t="s">
        <v>4063</v>
      </c>
      <c r="Y270" s="27" t="s">
        <v>4063</v>
      </c>
      <c r="Z270" s="27" t="s">
        <v>4063</v>
      </c>
      <c r="AA270" s="27" t="s">
        <v>4063</v>
      </c>
      <c r="AB270" s="27" t="s">
        <v>4063</v>
      </c>
      <c r="AC270" s="27" t="s">
        <v>4063</v>
      </c>
      <c r="AD270" s="29" t="s">
        <v>4063</v>
      </c>
      <c r="AE270" s="29" t="s">
        <v>4063</v>
      </c>
      <c r="AF270" s="29" t="s">
        <v>1933</v>
      </c>
      <c r="AG270" s="29" t="s">
        <v>5992</v>
      </c>
      <c r="AH270" s="29" t="str">
        <f t="shared" si="12"/>
        <v>Proterozoic</v>
      </c>
      <c r="AI270" s="29" t="str">
        <f t="shared" si="13"/>
        <v>Small</v>
      </c>
      <c r="AJ270" s="29" t="str">
        <f t="shared" si="14"/>
        <v>Not determined</v>
      </c>
      <c r="AK270" s="27" t="str">
        <f>IF(Y270="Not determined","No known occurrences","CHECK THIS ONE")</f>
        <v>No known occurrences</v>
      </c>
    </row>
    <row r="271" spans="1:37" ht="12" customHeight="1" x14ac:dyDescent="0.25">
      <c r="A271" s="20" t="s">
        <v>1934</v>
      </c>
      <c r="B271" s="20" t="s">
        <v>4603</v>
      </c>
      <c r="C271" s="21" t="s">
        <v>1734</v>
      </c>
      <c r="D271" s="82" t="s">
        <v>4674</v>
      </c>
      <c r="E271" s="82" t="s">
        <v>4063</v>
      </c>
      <c r="F271" s="27" t="s">
        <v>38</v>
      </c>
      <c r="G271" s="27">
        <v>64.73</v>
      </c>
      <c r="H271" s="27">
        <v>24.45</v>
      </c>
      <c r="I271" s="27">
        <v>18</v>
      </c>
      <c r="J271" s="27" t="s">
        <v>4063</v>
      </c>
      <c r="K271" s="27" t="s">
        <v>51</v>
      </c>
      <c r="L271" s="27" t="s">
        <v>95</v>
      </c>
      <c r="M271" s="27">
        <v>1883</v>
      </c>
      <c r="N271" s="27">
        <v>8</v>
      </c>
      <c r="O271" s="27" t="s">
        <v>4377</v>
      </c>
      <c r="P271" s="27" t="s">
        <v>1936</v>
      </c>
      <c r="Q271" s="27" t="s">
        <v>4063</v>
      </c>
      <c r="R271" s="27" t="s">
        <v>45</v>
      </c>
      <c r="S271" s="27" t="s">
        <v>4063</v>
      </c>
      <c r="T271" s="27" t="s">
        <v>1937</v>
      </c>
      <c r="U271" s="27" t="s">
        <v>4063</v>
      </c>
      <c r="V271" s="27" t="s">
        <v>4063</v>
      </c>
      <c r="W271" s="27" t="s">
        <v>4063</v>
      </c>
      <c r="X271" s="27" t="s">
        <v>70</v>
      </c>
      <c r="Y271" s="27" t="s">
        <v>71</v>
      </c>
      <c r="Z271" s="27" t="s">
        <v>72</v>
      </c>
      <c r="AA271" s="27" t="s">
        <v>102</v>
      </c>
      <c r="AB271" s="27" t="s">
        <v>74</v>
      </c>
      <c r="AC271" s="27" t="s">
        <v>480</v>
      </c>
      <c r="AD271" s="29" t="s">
        <v>4063</v>
      </c>
      <c r="AE271" s="29" t="s">
        <v>1938</v>
      </c>
      <c r="AF271" s="29" t="s">
        <v>4348</v>
      </c>
      <c r="AG271" s="29" t="s">
        <v>5992</v>
      </c>
      <c r="AH271" s="29" t="str">
        <f t="shared" si="12"/>
        <v>Proterozoic</v>
      </c>
      <c r="AI271" s="29" t="str">
        <f t="shared" si="13"/>
        <v>Small</v>
      </c>
      <c r="AJ271" s="29" t="str">
        <f t="shared" si="14"/>
        <v>Not determined</v>
      </c>
      <c r="AK271" s="27" t="s">
        <v>71</v>
      </c>
    </row>
    <row r="272" spans="1:37" ht="12" customHeight="1" x14ac:dyDescent="0.3">
      <c r="A272" s="30" t="s">
        <v>1921</v>
      </c>
      <c r="B272" s="30" t="s">
        <v>4603</v>
      </c>
      <c r="C272" s="30" t="s">
        <v>1922</v>
      </c>
      <c r="D272" s="83" t="s">
        <v>1735</v>
      </c>
      <c r="E272" s="83" t="s">
        <v>1736</v>
      </c>
      <c r="F272" s="31" t="s">
        <v>79</v>
      </c>
      <c r="G272" s="31">
        <v>65.5</v>
      </c>
      <c r="H272" s="31">
        <v>24.85</v>
      </c>
      <c r="I272" s="31">
        <v>3</v>
      </c>
      <c r="J272" s="31">
        <v>0.5</v>
      </c>
      <c r="K272" s="31" t="s">
        <v>51</v>
      </c>
      <c r="L272" s="31" t="s">
        <v>40</v>
      </c>
      <c r="M272" s="31">
        <v>2440</v>
      </c>
      <c r="N272" s="31" t="s">
        <v>4063</v>
      </c>
      <c r="O272" s="27" t="s">
        <v>4378</v>
      </c>
      <c r="P272" s="27" t="s">
        <v>447</v>
      </c>
      <c r="Q272" s="27" t="s">
        <v>4063</v>
      </c>
      <c r="R272" s="27" t="s">
        <v>4063</v>
      </c>
      <c r="S272" s="27" t="s">
        <v>4063</v>
      </c>
      <c r="T272" s="27" t="s">
        <v>4063</v>
      </c>
      <c r="U272" s="27" t="s">
        <v>4063</v>
      </c>
      <c r="V272" s="27" t="s">
        <v>4063</v>
      </c>
      <c r="W272" s="27" t="s">
        <v>4063</v>
      </c>
      <c r="X272" s="27" t="s">
        <v>1924</v>
      </c>
      <c r="Y272" s="27" t="s">
        <v>321</v>
      </c>
      <c r="Z272" s="27" t="s">
        <v>838</v>
      </c>
      <c r="AA272" s="27" t="s">
        <v>73</v>
      </c>
      <c r="AB272" s="27" t="s">
        <v>74</v>
      </c>
      <c r="AC272" s="27" t="s">
        <v>265</v>
      </c>
      <c r="AD272" s="27" t="s">
        <v>4063</v>
      </c>
      <c r="AE272" s="29" t="s">
        <v>5642</v>
      </c>
      <c r="AF272" s="29" t="s">
        <v>1926</v>
      </c>
      <c r="AG272" s="29" t="s">
        <v>5992</v>
      </c>
      <c r="AH272" s="29" t="str">
        <f t="shared" si="12"/>
        <v>Proterozoic</v>
      </c>
      <c r="AI272" s="29" t="str">
        <f t="shared" si="13"/>
        <v>Small</v>
      </c>
      <c r="AJ272" s="29" t="str">
        <f t="shared" si="14"/>
        <v>Small</v>
      </c>
      <c r="AK272" s="27" t="s">
        <v>321</v>
      </c>
    </row>
    <row r="273" spans="1:37" ht="12" customHeight="1" x14ac:dyDescent="0.25">
      <c r="A273" s="20" t="s">
        <v>4379</v>
      </c>
      <c r="B273" s="20" t="s">
        <v>4603</v>
      </c>
      <c r="C273" s="21" t="s">
        <v>1940</v>
      </c>
      <c r="D273" s="82" t="s">
        <v>1941</v>
      </c>
      <c r="E273" s="82" t="s">
        <v>4063</v>
      </c>
      <c r="F273" s="27" t="s">
        <v>197</v>
      </c>
      <c r="G273" s="27">
        <v>48.58</v>
      </c>
      <c r="H273" s="27">
        <v>-3.81</v>
      </c>
      <c r="I273" s="27">
        <v>200</v>
      </c>
      <c r="J273" s="27">
        <v>1.5</v>
      </c>
      <c r="K273" s="27" t="s">
        <v>51</v>
      </c>
      <c r="L273" s="27" t="s">
        <v>95</v>
      </c>
      <c r="M273" s="27">
        <v>345.5</v>
      </c>
      <c r="N273" s="27">
        <v>0.5</v>
      </c>
      <c r="O273" s="27" t="s">
        <v>1944</v>
      </c>
      <c r="P273" s="27" t="s">
        <v>1945</v>
      </c>
      <c r="Q273" s="27" t="s">
        <v>4063</v>
      </c>
      <c r="R273" s="27" t="s">
        <v>975</v>
      </c>
      <c r="S273" s="27" t="s">
        <v>4063</v>
      </c>
      <c r="T273" s="27" t="s">
        <v>4063</v>
      </c>
      <c r="U273" s="27" t="s">
        <v>4063</v>
      </c>
      <c r="V273" s="27" t="s">
        <v>4063</v>
      </c>
      <c r="W273" s="27" t="s">
        <v>4063</v>
      </c>
      <c r="X273" s="27" t="s">
        <v>4063</v>
      </c>
      <c r="Y273" s="27" t="s">
        <v>4063</v>
      </c>
      <c r="Z273" s="27" t="s">
        <v>4063</v>
      </c>
      <c r="AA273" s="27" t="s">
        <v>4063</v>
      </c>
      <c r="AB273" s="27" t="s">
        <v>4063</v>
      </c>
      <c r="AC273" s="27" t="s">
        <v>4063</v>
      </c>
      <c r="AD273" s="29" t="s">
        <v>4063</v>
      </c>
      <c r="AE273" s="29" t="s">
        <v>4063</v>
      </c>
      <c r="AF273" s="29" t="s">
        <v>5643</v>
      </c>
      <c r="AG273" s="29" t="s">
        <v>5992</v>
      </c>
      <c r="AH273" s="29" t="str">
        <f t="shared" si="12"/>
        <v>Phanerozoic</v>
      </c>
      <c r="AI273" s="29" t="str">
        <f t="shared" si="13"/>
        <v>Small</v>
      </c>
      <c r="AJ273" s="29" t="str">
        <f t="shared" si="14"/>
        <v>Medium</v>
      </c>
      <c r="AK273" s="27" t="str">
        <f>IF(Y273="Not determined","No known occurrences","CHECK THIS ONE")</f>
        <v>No known occurrences</v>
      </c>
    </row>
    <row r="274" spans="1:37" ht="12" customHeight="1" x14ac:dyDescent="0.3">
      <c r="A274" s="21" t="s">
        <v>5856</v>
      </c>
      <c r="B274" s="21" t="s">
        <v>4603</v>
      </c>
      <c r="C274" s="21" t="s">
        <v>1948</v>
      </c>
      <c r="D274" s="82" t="s">
        <v>1949</v>
      </c>
      <c r="E274" s="82" t="s">
        <v>4063</v>
      </c>
      <c r="F274" s="27" t="s">
        <v>229</v>
      </c>
      <c r="G274" s="27">
        <v>0.9</v>
      </c>
      <c r="H274" s="27">
        <v>10.5</v>
      </c>
      <c r="I274" s="27">
        <v>300</v>
      </c>
      <c r="J274" s="27">
        <v>1.7</v>
      </c>
      <c r="K274" s="27" t="s">
        <v>1950</v>
      </c>
      <c r="L274" s="27" t="s">
        <v>372</v>
      </c>
      <c r="M274" s="27">
        <v>2765</v>
      </c>
      <c r="N274" s="27">
        <v>11</v>
      </c>
      <c r="O274" s="27" t="s">
        <v>4380</v>
      </c>
      <c r="P274" s="27" t="s">
        <v>1953</v>
      </c>
      <c r="Q274" s="27" t="s">
        <v>4186</v>
      </c>
      <c r="R274" s="27" t="s">
        <v>345</v>
      </c>
      <c r="S274" s="27">
        <v>0.1</v>
      </c>
      <c r="T274" s="27" t="s">
        <v>1954</v>
      </c>
      <c r="U274" s="27" t="s">
        <v>4063</v>
      </c>
      <c r="V274" s="27" t="s">
        <v>4063</v>
      </c>
      <c r="W274" s="27" t="s">
        <v>1955</v>
      </c>
      <c r="X274" s="27" t="s">
        <v>70</v>
      </c>
      <c r="Y274" s="27" t="s">
        <v>144</v>
      </c>
      <c r="Z274" s="27" t="s">
        <v>1956</v>
      </c>
      <c r="AA274" s="27" t="s">
        <v>73</v>
      </c>
      <c r="AB274" s="27" t="s">
        <v>74</v>
      </c>
      <c r="AC274" s="27" t="s">
        <v>1957</v>
      </c>
      <c r="AD274" s="29" t="s">
        <v>4063</v>
      </c>
      <c r="AE274" s="29" t="s">
        <v>1958</v>
      </c>
      <c r="AF274" s="29" t="s">
        <v>5644</v>
      </c>
      <c r="AG274" s="29" t="s">
        <v>4066</v>
      </c>
      <c r="AH274" s="29" t="str">
        <f t="shared" si="12"/>
        <v>Archaean</v>
      </c>
      <c r="AI274" s="29" t="str">
        <f t="shared" si="13"/>
        <v>Medium</v>
      </c>
      <c r="AJ274" s="29" t="str">
        <f t="shared" si="14"/>
        <v>Medium</v>
      </c>
      <c r="AK274" s="27" t="s">
        <v>144</v>
      </c>
    </row>
    <row r="275" spans="1:37" ht="12" customHeight="1" x14ac:dyDescent="0.25">
      <c r="A275" s="30" t="s">
        <v>1960</v>
      </c>
      <c r="B275" s="20" t="s">
        <v>6103</v>
      </c>
      <c r="C275" s="30" t="s">
        <v>1961</v>
      </c>
      <c r="D275" s="83" t="s">
        <v>1962</v>
      </c>
      <c r="E275" s="83" t="s">
        <v>4063</v>
      </c>
      <c r="F275" s="31" t="s">
        <v>38</v>
      </c>
      <c r="G275" s="31">
        <v>51.72</v>
      </c>
      <c r="H275" s="31">
        <v>10.69</v>
      </c>
      <c r="I275" s="31">
        <v>10</v>
      </c>
      <c r="J275" s="31" t="s">
        <v>4063</v>
      </c>
      <c r="K275" s="31" t="s">
        <v>1963</v>
      </c>
      <c r="L275" s="31" t="s">
        <v>40</v>
      </c>
      <c r="M275" s="31" t="s">
        <v>1964</v>
      </c>
      <c r="N275" s="31" t="s">
        <v>4063</v>
      </c>
      <c r="O275" s="27" t="s">
        <v>4381</v>
      </c>
      <c r="P275" s="27" t="s">
        <v>1966</v>
      </c>
      <c r="Q275" s="27" t="s">
        <v>4382</v>
      </c>
      <c r="R275" s="27" t="s">
        <v>45</v>
      </c>
      <c r="S275" s="27" t="s">
        <v>4063</v>
      </c>
      <c r="T275" s="27" t="s">
        <v>1689</v>
      </c>
      <c r="U275" s="27" t="s">
        <v>4063</v>
      </c>
      <c r="V275" s="27" t="s">
        <v>4063</v>
      </c>
      <c r="W275" s="27" t="s">
        <v>1968</v>
      </c>
      <c r="X275" s="27" t="s">
        <v>4063</v>
      </c>
      <c r="Y275" s="27" t="s">
        <v>4063</v>
      </c>
      <c r="Z275" s="27" t="s">
        <v>4063</v>
      </c>
      <c r="AA275" s="27" t="s">
        <v>4063</v>
      </c>
      <c r="AB275" s="27" t="s">
        <v>4063</v>
      </c>
      <c r="AC275" s="27" t="s">
        <v>4063</v>
      </c>
      <c r="AD275" s="27" t="s">
        <v>4063</v>
      </c>
      <c r="AE275" s="29" t="s">
        <v>4063</v>
      </c>
      <c r="AF275" s="29" t="s">
        <v>5645</v>
      </c>
      <c r="AG275" s="29" t="s">
        <v>5992</v>
      </c>
      <c r="AH275" s="29" t="str">
        <f t="shared" si="12"/>
        <v>Archaean</v>
      </c>
      <c r="AI275" s="29" t="str">
        <f t="shared" si="13"/>
        <v>Small</v>
      </c>
      <c r="AJ275" s="29" t="str">
        <f t="shared" si="14"/>
        <v>Not determined</v>
      </c>
      <c r="AK275" s="27" t="str">
        <f>IF(Y275="Not determined","No known occurrences","CHECK THIS ONE")</f>
        <v>No known occurrences</v>
      </c>
    </row>
    <row r="276" spans="1:37" ht="12" customHeight="1" x14ac:dyDescent="0.3">
      <c r="A276" s="21" t="s">
        <v>1970</v>
      </c>
      <c r="B276" s="21" t="s">
        <v>4603</v>
      </c>
      <c r="C276" s="21" t="s">
        <v>1971</v>
      </c>
      <c r="D276" s="82" t="s">
        <v>1972</v>
      </c>
      <c r="E276" s="82" t="s">
        <v>1973</v>
      </c>
      <c r="F276" s="27" t="s">
        <v>79</v>
      </c>
      <c r="G276" s="27">
        <v>64.8</v>
      </c>
      <c r="H276" s="27">
        <v>-51.4</v>
      </c>
      <c r="I276" s="27">
        <v>25</v>
      </c>
      <c r="J276" s="27">
        <v>0.15</v>
      </c>
      <c r="K276" s="27" t="s">
        <v>1975</v>
      </c>
      <c r="L276" s="27" t="s">
        <v>95</v>
      </c>
      <c r="M276" s="27">
        <v>2990</v>
      </c>
      <c r="N276" s="27">
        <v>13</v>
      </c>
      <c r="O276" s="27" t="s">
        <v>4383</v>
      </c>
      <c r="P276" s="27" t="s">
        <v>1241</v>
      </c>
      <c r="Q276" s="27" t="s">
        <v>4063</v>
      </c>
      <c r="R276" s="27" t="s">
        <v>4063</v>
      </c>
      <c r="S276" s="27" t="s">
        <v>4063</v>
      </c>
      <c r="T276" s="27" t="s">
        <v>4063</v>
      </c>
      <c r="U276" s="27" t="s">
        <v>4063</v>
      </c>
      <c r="V276" s="27" t="s">
        <v>4063</v>
      </c>
      <c r="W276" s="27" t="s">
        <v>4063</v>
      </c>
      <c r="X276" s="27" t="s">
        <v>70</v>
      </c>
      <c r="Y276" s="27" t="s">
        <v>144</v>
      </c>
      <c r="Z276" s="27" t="s">
        <v>72</v>
      </c>
      <c r="AA276" s="27" t="s">
        <v>258</v>
      </c>
      <c r="AB276" s="27" t="s">
        <v>74</v>
      </c>
      <c r="AC276" s="27" t="s">
        <v>293</v>
      </c>
      <c r="AD276" s="29" t="s">
        <v>4063</v>
      </c>
      <c r="AE276" s="29" t="s">
        <v>1978</v>
      </c>
      <c r="AF276" s="29" t="s">
        <v>6078</v>
      </c>
      <c r="AG276" s="29" t="s">
        <v>4212</v>
      </c>
      <c r="AH276" s="29" t="str">
        <f t="shared" si="12"/>
        <v>Archaean</v>
      </c>
      <c r="AI276" s="29" t="str">
        <f t="shared" si="13"/>
        <v>Small</v>
      </c>
      <c r="AJ276" s="29" t="str">
        <f t="shared" si="14"/>
        <v>Small</v>
      </c>
      <c r="AK276" s="27" t="s">
        <v>144</v>
      </c>
    </row>
    <row r="277" spans="1:37" ht="12" customHeight="1" x14ac:dyDescent="0.3">
      <c r="A277" s="21" t="s">
        <v>1979</v>
      </c>
      <c r="B277" s="21" t="s">
        <v>4603</v>
      </c>
      <c r="C277" s="21" t="s">
        <v>1971</v>
      </c>
      <c r="D277" s="82" t="s">
        <v>1980</v>
      </c>
      <c r="E277" s="82" t="s">
        <v>4063</v>
      </c>
      <c r="F277" s="27" t="s">
        <v>38</v>
      </c>
      <c r="G277" s="27">
        <v>63.11</v>
      </c>
      <c r="H277" s="27">
        <v>-50.35</v>
      </c>
      <c r="I277" s="27">
        <v>500</v>
      </c>
      <c r="J277" s="27">
        <v>0.55000000000000004</v>
      </c>
      <c r="K277" s="27" t="s">
        <v>1982</v>
      </c>
      <c r="L277" s="27" t="s">
        <v>388</v>
      </c>
      <c r="M277" s="27">
        <v>2973</v>
      </c>
      <c r="N277" s="27">
        <v>28</v>
      </c>
      <c r="O277" s="27" t="s">
        <v>5811</v>
      </c>
      <c r="P277" s="27" t="s">
        <v>514</v>
      </c>
      <c r="Q277" s="27" t="s">
        <v>4063</v>
      </c>
      <c r="R277" s="37" t="s">
        <v>141</v>
      </c>
      <c r="S277" s="27" t="s">
        <v>4063</v>
      </c>
      <c r="T277" s="27" t="s">
        <v>4063</v>
      </c>
      <c r="U277" s="27" t="s">
        <v>4063</v>
      </c>
      <c r="V277" s="27" t="s">
        <v>4063</v>
      </c>
      <c r="W277" s="27" t="s">
        <v>4063</v>
      </c>
      <c r="X277" s="27" t="s">
        <v>1985</v>
      </c>
      <c r="Y277" s="27" t="s">
        <v>144</v>
      </c>
      <c r="Z277" s="27" t="s">
        <v>72</v>
      </c>
      <c r="AA277" s="27" t="s">
        <v>73</v>
      </c>
      <c r="AB277" s="27" t="s">
        <v>74</v>
      </c>
      <c r="AC277" s="27" t="s">
        <v>1220</v>
      </c>
      <c r="AD277" s="29" t="s">
        <v>4063</v>
      </c>
      <c r="AE277" s="29" t="s">
        <v>1986</v>
      </c>
      <c r="AF277" s="29" t="s">
        <v>4384</v>
      </c>
      <c r="AG277" s="29" t="s">
        <v>4212</v>
      </c>
      <c r="AH277" s="29" t="str">
        <f t="shared" si="12"/>
        <v>Archaean</v>
      </c>
      <c r="AI277" s="29" t="str">
        <f t="shared" si="13"/>
        <v>Medium</v>
      </c>
      <c r="AJ277" s="29" t="str">
        <f t="shared" si="14"/>
        <v>Medium</v>
      </c>
      <c r="AK277" s="27" t="s">
        <v>5982</v>
      </c>
    </row>
    <row r="278" spans="1:37" ht="12" customHeight="1" x14ac:dyDescent="0.3">
      <c r="A278" s="21" t="s">
        <v>1993</v>
      </c>
      <c r="B278" s="21" t="s">
        <v>4601</v>
      </c>
      <c r="C278" s="21" t="s">
        <v>1971</v>
      </c>
      <c r="D278" s="82" t="s">
        <v>1994</v>
      </c>
      <c r="E278" s="82" t="s">
        <v>1995</v>
      </c>
      <c r="F278" s="27" t="s">
        <v>135</v>
      </c>
      <c r="G278" s="27">
        <v>60.55</v>
      </c>
      <c r="H278" s="27">
        <v>-45.55</v>
      </c>
      <c r="I278" s="27">
        <v>136</v>
      </c>
      <c r="J278" s="27">
        <v>1</v>
      </c>
      <c r="K278" s="27" t="s">
        <v>51</v>
      </c>
      <c r="L278" s="27" t="s">
        <v>372</v>
      </c>
      <c r="M278" s="27">
        <v>1160</v>
      </c>
      <c r="N278" s="27">
        <v>2.2999999999999998</v>
      </c>
      <c r="O278" s="27" t="s">
        <v>1997</v>
      </c>
      <c r="P278" s="27" t="s">
        <v>63</v>
      </c>
      <c r="Q278" s="27" t="s">
        <v>4063</v>
      </c>
      <c r="R278" s="27" t="s">
        <v>276</v>
      </c>
      <c r="S278" s="27" t="s">
        <v>4063</v>
      </c>
      <c r="T278" s="27" t="s">
        <v>1998</v>
      </c>
      <c r="U278" s="27" t="s">
        <v>4063</v>
      </c>
      <c r="V278" s="27" t="s">
        <v>4063</v>
      </c>
      <c r="W278" s="27" t="s">
        <v>4063</v>
      </c>
      <c r="X278" s="27" t="s">
        <v>1999</v>
      </c>
      <c r="Y278" s="27" t="s">
        <v>2000</v>
      </c>
      <c r="Z278" s="27" t="s">
        <v>838</v>
      </c>
      <c r="AA278" s="27" t="s">
        <v>146</v>
      </c>
      <c r="AB278" s="27" t="s">
        <v>74</v>
      </c>
      <c r="AC278" s="27" t="s">
        <v>2001</v>
      </c>
      <c r="AD278" s="29">
        <v>437</v>
      </c>
      <c r="AE278" s="29" t="s">
        <v>2002</v>
      </c>
      <c r="AF278" s="29" t="s">
        <v>6079</v>
      </c>
      <c r="AG278" s="29" t="s">
        <v>4212</v>
      </c>
      <c r="AH278" s="29" t="str">
        <f t="shared" si="12"/>
        <v>Proterozoic</v>
      </c>
      <c r="AI278" s="29" t="str">
        <f t="shared" si="13"/>
        <v>Small</v>
      </c>
      <c r="AJ278" s="29" t="str">
        <f t="shared" si="14"/>
        <v>Medium</v>
      </c>
      <c r="AK278" s="27" t="s">
        <v>2000</v>
      </c>
    </row>
    <row r="279" spans="1:37" ht="12" customHeight="1" x14ac:dyDescent="0.3">
      <c r="A279" s="23" t="s">
        <v>2003</v>
      </c>
      <c r="B279" s="23" t="s">
        <v>4603</v>
      </c>
      <c r="C279" s="23" t="s">
        <v>1971</v>
      </c>
      <c r="D279" s="86" t="s">
        <v>1972</v>
      </c>
      <c r="E279" s="86" t="s">
        <v>1973</v>
      </c>
      <c r="F279" s="19" t="s">
        <v>79</v>
      </c>
      <c r="G279" s="16">
        <v>66.44</v>
      </c>
      <c r="H279" s="19">
        <v>-34</v>
      </c>
      <c r="I279" s="19">
        <v>62</v>
      </c>
      <c r="J279" s="19" t="s">
        <v>4063</v>
      </c>
      <c r="K279" s="19" t="s">
        <v>98</v>
      </c>
      <c r="L279" s="19" t="s">
        <v>99</v>
      </c>
      <c r="M279" s="19">
        <v>49.2</v>
      </c>
      <c r="N279" s="18">
        <v>0.2</v>
      </c>
      <c r="O279" s="18" t="s">
        <v>4385</v>
      </c>
      <c r="P279" s="18" t="s">
        <v>96</v>
      </c>
      <c r="Q279" s="18" t="s">
        <v>4063</v>
      </c>
      <c r="R279" s="18" t="s">
        <v>345</v>
      </c>
      <c r="S279" s="18" t="s">
        <v>4063</v>
      </c>
      <c r="T279" s="18" t="s">
        <v>4063</v>
      </c>
      <c r="U279" s="18" t="s">
        <v>4063</v>
      </c>
      <c r="V279" s="18" t="s">
        <v>4063</v>
      </c>
      <c r="W279" s="18" t="s">
        <v>4063</v>
      </c>
      <c r="X279" s="18" t="s">
        <v>4063</v>
      </c>
      <c r="Y279" s="18" t="s">
        <v>4063</v>
      </c>
      <c r="Z279" s="18" t="s">
        <v>4063</v>
      </c>
      <c r="AA279" s="18" t="s">
        <v>4063</v>
      </c>
      <c r="AB279" s="18" t="s">
        <v>4063</v>
      </c>
      <c r="AC279" s="18" t="s">
        <v>4063</v>
      </c>
      <c r="AD279" s="16" t="s">
        <v>4063</v>
      </c>
      <c r="AE279" s="16" t="s">
        <v>4063</v>
      </c>
      <c r="AF279" s="29" t="s">
        <v>6080</v>
      </c>
      <c r="AG279" s="29" t="s">
        <v>4212</v>
      </c>
      <c r="AH279" s="29" t="str">
        <f t="shared" si="12"/>
        <v>Phanerozoic</v>
      </c>
      <c r="AI279" s="29" t="str">
        <f t="shared" si="13"/>
        <v>Small</v>
      </c>
      <c r="AJ279" s="29" t="str">
        <f t="shared" si="14"/>
        <v>Not determined</v>
      </c>
      <c r="AK279" s="27" t="str">
        <f>IF(Y279="Not determined","No known occurrences","CHECK THIS ONE")</f>
        <v>No known occurrences</v>
      </c>
    </row>
    <row r="280" spans="1:37" ht="12" customHeight="1" x14ac:dyDescent="0.3">
      <c r="A280" s="21" t="s">
        <v>2006</v>
      </c>
      <c r="B280" s="21" t="s">
        <v>4603</v>
      </c>
      <c r="C280" s="21" t="s">
        <v>1971</v>
      </c>
      <c r="D280" s="82" t="s">
        <v>1972</v>
      </c>
      <c r="E280" s="82" t="s">
        <v>1973</v>
      </c>
      <c r="F280" s="27" t="s">
        <v>79</v>
      </c>
      <c r="G280" s="27">
        <v>68</v>
      </c>
      <c r="H280" s="27">
        <v>-31.9</v>
      </c>
      <c r="I280" s="27">
        <v>360</v>
      </c>
      <c r="J280" s="27">
        <v>7.5</v>
      </c>
      <c r="K280" s="27" t="s">
        <v>98</v>
      </c>
      <c r="L280" s="27" t="s">
        <v>99</v>
      </c>
      <c r="M280" s="27">
        <v>49.7</v>
      </c>
      <c r="N280" s="27">
        <v>0.4</v>
      </c>
      <c r="O280" s="27" t="s">
        <v>4235</v>
      </c>
      <c r="P280" s="27" t="s">
        <v>84</v>
      </c>
      <c r="Q280" s="27" t="s">
        <v>4063</v>
      </c>
      <c r="R280" s="27" t="s">
        <v>45</v>
      </c>
      <c r="S280" s="27">
        <v>0.13300000000000001</v>
      </c>
      <c r="T280" s="27" t="s">
        <v>2008</v>
      </c>
      <c r="U280" s="27" t="s">
        <v>4063</v>
      </c>
      <c r="V280" s="27" t="s">
        <v>1679</v>
      </c>
      <c r="W280" s="27" t="s">
        <v>2009</v>
      </c>
      <c r="X280" s="27" t="s">
        <v>2010</v>
      </c>
      <c r="Y280" s="27" t="s">
        <v>144</v>
      </c>
      <c r="Z280" s="27" t="s">
        <v>72</v>
      </c>
      <c r="AA280" s="27" t="s">
        <v>146</v>
      </c>
      <c r="AB280" s="27" t="s">
        <v>74</v>
      </c>
      <c r="AC280" s="27" t="s">
        <v>242</v>
      </c>
      <c r="AD280" s="29" t="s">
        <v>4063</v>
      </c>
      <c r="AE280" s="29" t="s">
        <v>5946</v>
      </c>
      <c r="AF280" s="29" t="s">
        <v>6081</v>
      </c>
      <c r="AG280" s="29" t="s">
        <v>4212</v>
      </c>
      <c r="AH280" s="29" t="str">
        <f t="shared" si="12"/>
        <v>Phanerozoic</v>
      </c>
      <c r="AI280" s="29" t="str">
        <f t="shared" si="13"/>
        <v>Medium</v>
      </c>
      <c r="AJ280" s="29" t="str">
        <f t="shared" si="14"/>
        <v>Giant</v>
      </c>
      <c r="AK280" s="27" t="s">
        <v>144</v>
      </c>
    </row>
    <row r="281" spans="1:37" ht="12" customHeight="1" x14ac:dyDescent="0.3">
      <c r="A281" s="21" t="s">
        <v>2012</v>
      </c>
      <c r="B281" s="21" t="s">
        <v>4603</v>
      </c>
      <c r="C281" s="21" t="s">
        <v>1971</v>
      </c>
      <c r="D281" s="82" t="s">
        <v>1972</v>
      </c>
      <c r="E281" s="82" t="s">
        <v>1973</v>
      </c>
      <c r="F281" s="27" t="s">
        <v>79</v>
      </c>
      <c r="G281" s="27">
        <v>66.599999999999994</v>
      </c>
      <c r="H281" s="27">
        <v>-34.299999999999997</v>
      </c>
      <c r="I281" s="27" t="s">
        <v>4063</v>
      </c>
      <c r="J281" s="27">
        <v>2.2999999999999998</v>
      </c>
      <c r="K281" s="27" t="s">
        <v>51</v>
      </c>
      <c r="L281" s="27" t="s">
        <v>40</v>
      </c>
      <c r="M281" s="27">
        <v>55.59</v>
      </c>
      <c r="N281" s="27">
        <v>0.13</v>
      </c>
      <c r="O281" s="27" t="s">
        <v>4385</v>
      </c>
      <c r="P281" s="27" t="s">
        <v>96</v>
      </c>
      <c r="Q281" s="27" t="s">
        <v>4063</v>
      </c>
      <c r="R281" s="39" t="s">
        <v>345</v>
      </c>
      <c r="S281" s="27" t="s">
        <v>4063</v>
      </c>
      <c r="T281" s="27" t="s">
        <v>2014</v>
      </c>
      <c r="U281" s="27" t="s">
        <v>4063</v>
      </c>
      <c r="V281" s="27" t="s">
        <v>4063</v>
      </c>
      <c r="W281" s="27" t="s">
        <v>2015</v>
      </c>
      <c r="X281" s="27" t="s">
        <v>4063</v>
      </c>
      <c r="Y281" s="27" t="s">
        <v>4063</v>
      </c>
      <c r="Z281" s="27" t="s">
        <v>4063</v>
      </c>
      <c r="AA281" s="27" t="s">
        <v>4063</v>
      </c>
      <c r="AB281" s="27" t="s">
        <v>4063</v>
      </c>
      <c r="AC281" s="27" t="s">
        <v>4063</v>
      </c>
      <c r="AD281" s="29" t="s">
        <v>4063</v>
      </c>
      <c r="AE281" s="29" t="s">
        <v>4063</v>
      </c>
      <c r="AF281" s="29" t="s">
        <v>4386</v>
      </c>
      <c r="AG281" s="29" t="s">
        <v>4212</v>
      </c>
      <c r="AH281" s="29" t="str">
        <f t="shared" si="12"/>
        <v>Phanerozoic</v>
      </c>
      <c r="AI281" s="29" t="str">
        <f t="shared" si="13"/>
        <v>Not determined</v>
      </c>
      <c r="AJ281" s="29" t="str">
        <f t="shared" si="14"/>
        <v>Large</v>
      </c>
      <c r="AK281" s="27" t="str">
        <f>IF(Y281="Not determined","No known occurrences","CHECK THIS ONE")</f>
        <v>No known occurrences</v>
      </c>
    </row>
    <row r="282" spans="1:37" ht="12" customHeight="1" x14ac:dyDescent="0.3">
      <c r="A282" s="21" t="s">
        <v>2017</v>
      </c>
      <c r="B282" s="21" t="s">
        <v>4601</v>
      </c>
      <c r="C282" s="21" t="s">
        <v>1971</v>
      </c>
      <c r="D282" s="82" t="s">
        <v>1994</v>
      </c>
      <c r="E282" s="82" t="s">
        <v>1995</v>
      </c>
      <c r="F282" s="27" t="s">
        <v>135</v>
      </c>
      <c r="G282" s="27">
        <v>60.56</v>
      </c>
      <c r="H282" s="29">
        <v>-45.05</v>
      </c>
      <c r="I282" s="27">
        <v>7.5</v>
      </c>
      <c r="J282" s="27">
        <v>0.7</v>
      </c>
      <c r="K282" s="27" t="s">
        <v>51</v>
      </c>
      <c r="L282" s="27" t="s">
        <v>95</v>
      </c>
      <c r="M282" s="27">
        <v>1166</v>
      </c>
      <c r="N282" s="27">
        <v>5</v>
      </c>
      <c r="O282" s="27" t="s">
        <v>4387</v>
      </c>
      <c r="P282" s="29" t="s">
        <v>96</v>
      </c>
      <c r="Q282" s="27" t="s">
        <v>4063</v>
      </c>
      <c r="R282" s="27" t="s">
        <v>276</v>
      </c>
      <c r="S282" s="29" t="s">
        <v>4063</v>
      </c>
      <c r="T282" s="29" t="s">
        <v>2020</v>
      </c>
      <c r="U282" s="29" t="s">
        <v>4063</v>
      </c>
      <c r="V282" s="27" t="s">
        <v>4063</v>
      </c>
      <c r="W282" s="27" t="s">
        <v>2021</v>
      </c>
      <c r="X282" s="27" t="s">
        <v>4063</v>
      </c>
      <c r="Y282" s="27" t="s">
        <v>4063</v>
      </c>
      <c r="Z282" s="27" t="s">
        <v>4063</v>
      </c>
      <c r="AA282" s="27" t="s">
        <v>4063</v>
      </c>
      <c r="AB282" s="27" t="s">
        <v>4063</v>
      </c>
      <c r="AC282" s="27" t="s">
        <v>4063</v>
      </c>
      <c r="AD282" s="29" t="s">
        <v>4063</v>
      </c>
      <c r="AE282" s="29" t="s">
        <v>4063</v>
      </c>
      <c r="AF282" s="29" t="s">
        <v>6023</v>
      </c>
      <c r="AG282" s="29" t="s">
        <v>4212</v>
      </c>
      <c r="AH282" s="29" t="str">
        <f t="shared" si="12"/>
        <v>Proterozoic</v>
      </c>
      <c r="AI282" s="29" t="str">
        <f t="shared" si="13"/>
        <v>Small</v>
      </c>
      <c r="AJ282" s="29" t="str">
        <f t="shared" si="14"/>
        <v>Medium</v>
      </c>
      <c r="AK282" s="27" t="str">
        <f>IF(Y282="Not determined","No known occurrences","CHECK THIS ONE")</f>
        <v>No known occurrences</v>
      </c>
    </row>
    <row r="283" spans="1:37" ht="12" customHeight="1" x14ac:dyDescent="0.3">
      <c r="A283" s="30" t="s">
        <v>2022</v>
      </c>
      <c r="B283" s="21" t="s">
        <v>4603</v>
      </c>
      <c r="C283" s="21" t="s">
        <v>1971</v>
      </c>
      <c r="D283" s="82" t="s">
        <v>1972</v>
      </c>
      <c r="E283" s="82" t="s">
        <v>1973</v>
      </c>
      <c r="F283" s="27" t="s">
        <v>79</v>
      </c>
      <c r="G283" s="27">
        <v>67.599999999999994</v>
      </c>
      <c r="H283" s="27">
        <v>-31.6</v>
      </c>
      <c r="I283" s="27">
        <v>260</v>
      </c>
      <c r="J283" s="27">
        <v>5</v>
      </c>
      <c r="K283" s="27" t="s">
        <v>51</v>
      </c>
      <c r="L283" s="27" t="s">
        <v>99</v>
      </c>
      <c r="M283" s="27">
        <v>48</v>
      </c>
      <c r="N283" s="27">
        <v>1.2</v>
      </c>
      <c r="O283" s="27" t="s">
        <v>4388</v>
      </c>
      <c r="P283" s="27" t="s">
        <v>84</v>
      </c>
      <c r="Q283" s="27" t="s">
        <v>4389</v>
      </c>
      <c r="R283" s="27" t="s">
        <v>345</v>
      </c>
      <c r="S283" s="27">
        <v>8.5000000000000006E-2</v>
      </c>
      <c r="T283" s="27" t="s">
        <v>2028</v>
      </c>
      <c r="U283" s="27" t="s">
        <v>4063</v>
      </c>
      <c r="V283" s="27" t="s">
        <v>2029</v>
      </c>
      <c r="W283" s="27" t="s">
        <v>2030</v>
      </c>
      <c r="X283" s="27" t="s">
        <v>70</v>
      </c>
      <c r="Y283" s="27" t="s">
        <v>144</v>
      </c>
      <c r="Z283" s="27" t="s">
        <v>72</v>
      </c>
      <c r="AA283" s="27" t="s">
        <v>258</v>
      </c>
      <c r="AB283" s="27" t="s">
        <v>74</v>
      </c>
      <c r="AC283" s="27" t="s">
        <v>2031</v>
      </c>
      <c r="AD283" s="29" t="s">
        <v>4063</v>
      </c>
      <c r="AE283" s="29" t="s">
        <v>5947</v>
      </c>
      <c r="AF283" s="29" t="s">
        <v>6082</v>
      </c>
      <c r="AG283" s="29" t="s">
        <v>4212</v>
      </c>
      <c r="AH283" s="29" t="str">
        <f t="shared" si="12"/>
        <v>Phanerozoic</v>
      </c>
      <c r="AI283" s="29" t="str">
        <f t="shared" si="13"/>
        <v>Medium</v>
      </c>
      <c r="AJ283" s="29" t="str">
        <f t="shared" si="14"/>
        <v>Large</v>
      </c>
      <c r="AK283" s="27" t="s">
        <v>144</v>
      </c>
    </row>
    <row r="284" spans="1:37" ht="12" customHeight="1" x14ac:dyDescent="0.3">
      <c r="A284" s="21" t="s">
        <v>2033</v>
      </c>
      <c r="B284" s="21" t="s">
        <v>4603</v>
      </c>
      <c r="C284" s="21" t="s">
        <v>1971</v>
      </c>
      <c r="D284" s="82" t="s">
        <v>1972</v>
      </c>
      <c r="E284" s="82" t="s">
        <v>1973</v>
      </c>
      <c r="F284" s="27" t="s">
        <v>79</v>
      </c>
      <c r="G284" s="27">
        <v>68.3</v>
      </c>
      <c r="H284" s="27">
        <v>-28.5</v>
      </c>
      <c r="I284" s="27">
        <v>32</v>
      </c>
      <c r="J284" s="27">
        <v>2.8</v>
      </c>
      <c r="K284" s="27" t="s">
        <v>98</v>
      </c>
      <c r="L284" s="27" t="s">
        <v>99</v>
      </c>
      <c r="M284" s="27">
        <v>50.2</v>
      </c>
      <c r="N284" s="27">
        <v>1</v>
      </c>
      <c r="O284" s="27" t="s">
        <v>4390</v>
      </c>
      <c r="P284" s="27" t="s">
        <v>84</v>
      </c>
      <c r="Q284" s="27" t="s">
        <v>4391</v>
      </c>
      <c r="R284" s="27" t="s">
        <v>276</v>
      </c>
      <c r="S284" s="27" t="s">
        <v>4063</v>
      </c>
      <c r="T284" s="27" t="s">
        <v>2037</v>
      </c>
      <c r="U284" s="27" t="s">
        <v>4063</v>
      </c>
      <c r="V284" s="27" t="s">
        <v>4063</v>
      </c>
      <c r="W284" s="27" t="s">
        <v>2038</v>
      </c>
      <c r="X284" s="27" t="s">
        <v>4063</v>
      </c>
      <c r="Y284" s="27" t="s">
        <v>4063</v>
      </c>
      <c r="Z284" s="27" t="s">
        <v>4063</v>
      </c>
      <c r="AA284" s="27" t="s">
        <v>4063</v>
      </c>
      <c r="AB284" s="27" t="s">
        <v>4063</v>
      </c>
      <c r="AC284" s="27" t="s">
        <v>4063</v>
      </c>
      <c r="AD284" s="29" t="s">
        <v>4063</v>
      </c>
      <c r="AE284" s="29" t="s">
        <v>4063</v>
      </c>
      <c r="AF284" s="29" t="s">
        <v>5646</v>
      </c>
      <c r="AG284" s="29" t="s">
        <v>4212</v>
      </c>
      <c r="AH284" s="29" t="str">
        <f t="shared" si="12"/>
        <v>Phanerozoic</v>
      </c>
      <c r="AI284" s="29" t="str">
        <f t="shared" si="13"/>
        <v>Small</v>
      </c>
      <c r="AJ284" s="29" t="str">
        <f t="shared" si="14"/>
        <v>Large</v>
      </c>
      <c r="AK284" s="27" t="str">
        <f>IF(Y284="Not determined","No known occurrences","CHECK THIS ONE")</f>
        <v>No known occurrences</v>
      </c>
    </row>
    <row r="285" spans="1:37" ht="12" customHeight="1" x14ac:dyDescent="0.3">
      <c r="A285" s="21" t="s">
        <v>2040</v>
      </c>
      <c r="B285" s="21" t="s">
        <v>4601</v>
      </c>
      <c r="C285" s="21" t="s">
        <v>1971</v>
      </c>
      <c r="D285" s="82" t="s">
        <v>1994</v>
      </c>
      <c r="E285" s="82" t="s">
        <v>1995</v>
      </c>
      <c r="F285" s="27" t="s">
        <v>135</v>
      </c>
      <c r="G285" s="27">
        <v>61.7</v>
      </c>
      <c r="H285" s="27">
        <v>-45.1</v>
      </c>
      <c r="I285" s="27">
        <v>140</v>
      </c>
      <c r="J285" s="27">
        <v>1.7</v>
      </c>
      <c r="K285" s="27" t="s">
        <v>98</v>
      </c>
      <c r="L285" s="27" t="s">
        <v>95</v>
      </c>
      <c r="M285" s="27">
        <v>1273</v>
      </c>
      <c r="N285" s="27">
        <v>6</v>
      </c>
      <c r="O285" s="27" t="s">
        <v>1997</v>
      </c>
      <c r="P285" s="27" t="s">
        <v>96</v>
      </c>
      <c r="Q285" s="27" t="s">
        <v>4063</v>
      </c>
      <c r="R285" s="27" t="s">
        <v>276</v>
      </c>
      <c r="S285" s="27" t="s">
        <v>4063</v>
      </c>
      <c r="T285" s="27" t="s">
        <v>4063</v>
      </c>
      <c r="U285" s="27" t="s">
        <v>4063</v>
      </c>
      <c r="V285" s="27" t="s">
        <v>4063</v>
      </c>
      <c r="W285" s="27" t="s">
        <v>4063</v>
      </c>
      <c r="X285" s="27" t="s">
        <v>2043</v>
      </c>
      <c r="Y285" s="27" t="s">
        <v>2000</v>
      </c>
      <c r="Z285" s="27" t="s">
        <v>838</v>
      </c>
      <c r="AA285" s="27" t="s">
        <v>146</v>
      </c>
      <c r="AB285" s="27" t="s">
        <v>74</v>
      </c>
      <c r="AC285" s="36" t="s">
        <v>2044</v>
      </c>
      <c r="AD285" s="29" t="s">
        <v>2045</v>
      </c>
      <c r="AE285" s="29" t="s">
        <v>4392</v>
      </c>
      <c r="AF285" s="29" t="s">
        <v>6024</v>
      </c>
      <c r="AG285" s="29" t="s">
        <v>4212</v>
      </c>
      <c r="AH285" s="29" t="str">
        <f t="shared" si="12"/>
        <v>Proterozoic</v>
      </c>
      <c r="AI285" s="29" t="str">
        <f t="shared" si="13"/>
        <v>Small</v>
      </c>
      <c r="AJ285" s="29" t="str">
        <f t="shared" si="14"/>
        <v>Medium</v>
      </c>
      <c r="AK285" s="27" t="s">
        <v>2000</v>
      </c>
    </row>
    <row r="286" spans="1:37" ht="12" customHeight="1" x14ac:dyDescent="0.3">
      <c r="A286" s="21" t="s">
        <v>2047</v>
      </c>
      <c r="B286" s="21" t="s">
        <v>4603</v>
      </c>
      <c r="C286" s="21" t="s">
        <v>1971</v>
      </c>
      <c r="D286" s="82" t="s">
        <v>1972</v>
      </c>
      <c r="E286" s="82" t="s">
        <v>1973</v>
      </c>
      <c r="F286" s="27" t="s">
        <v>79</v>
      </c>
      <c r="G286" s="27">
        <v>66.8</v>
      </c>
      <c r="H286" s="27">
        <v>-34.200000000000003</v>
      </c>
      <c r="I286" s="27">
        <v>10</v>
      </c>
      <c r="J286" s="27" t="s">
        <v>4063</v>
      </c>
      <c r="K286" s="27" t="s">
        <v>98</v>
      </c>
      <c r="L286" s="27" t="s">
        <v>40</v>
      </c>
      <c r="M286" s="27">
        <v>55.59</v>
      </c>
      <c r="N286" s="27">
        <v>0.13</v>
      </c>
      <c r="O286" s="27" t="s">
        <v>4393</v>
      </c>
      <c r="P286" s="27" t="s">
        <v>96</v>
      </c>
      <c r="Q286" s="27" t="s">
        <v>4196</v>
      </c>
      <c r="R286" s="27" t="s">
        <v>345</v>
      </c>
      <c r="S286" s="27" t="s">
        <v>4063</v>
      </c>
      <c r="T286" s="27" t="s">
        <v>55</v>
      </c>
      <c r="U286" s="27" t="s">
        <v>4063</v>
      </c>
      <c r="V286" s="27" t="s">
        <v>4063</v>
      </c>
      <c r="W286" s="27" t="s">
        <v>2049</v>
      </c>
      <c r="X286" s="27" t="s">
        <v>4063</v>
      </c>
      <c r="Y286" s="27" t="s">
        <v>4063</v>
      </c>
      <c r="Z286" s="27" t="s">
        <v>4063</v>
      </c>
      <c r="AA286" s="27" t="s">
        <v>4063</v>
      </c>
      <c r="AB286" s="27" t="s">
        <v>4063</v>
      </c>
      <c r="AC286" s="27" t="s">
        <v>4063</v>
      </c>
      <c r="AD286" s="29" t="s">
        <v>4063</v>
      </c>
      <c r="AE286" s="29" t="s">
        <v>4063</v>
      </c>
      <c r="AF286" s="29" t="s">
        <v>2050</v>
      </c>
      <c r="AG286" s="29" t="s">
        <v>4212</v>
      </c>
      <c r="AH286" s="29" t="str">
        <f t="shared" si="12"/>
        <v>Phanerozoic</v>
      </c>
      <c r="AI286" s="29" t="str">
        <f t="shared" si="13"/>
        <v>Small</v>
      </c>
      <c r="AJ286" s="29" t="str">
        <f t="shared" si="14"/>
        <v>Not determined</v>
      </c>
      <c r="AK286" s="27" t="str">
        <f>IF(Y286="Not determined","No known occurrences","CHECK THIS ONE")</f>
        <v>No known occurrences</v>
      </c>
    </row>
    <row r="287" spans="1:37" ht="12" customHeight="1" x14ac:dyDescent="0.3">
      <c r="A287" s="21" t="s">
        <v>2051</v>
      </c>
      <c r="B287" s="21" t="s">
        <v>4603</v>
      </c>
      <c r="C287" s="21" t="s">
        <v>1971</v>
      </c>
      <c r="D287" s="82" t="s">
        <v>1972</v>
      </c>
      <c r="E287" s="82" t="s">
        <v>1973</v>
      </c>
      <c r="F287" s="27" t="s">
        <v>79</v>
      </c>
      <c r="G287" s="27">
        <v>67.8</v>
      </c>
      <c r="H287" s="27">
        <v>-32.4</v>
      </c>
      <c r="I287" s="27">
        <v>5</v>
      </c>
      <c r="J287" s="27" t="s">
        <v>4063</v>
      </c>
      <c r="K287" s="27" t="s">
        <v>51</v>
      </c>
      <c r="L287" s="27" t="s">
        <v>99</v>
      </c>
      <c r="M287" s="27">
        <v>48</v>
      </c>
      <c r="N287" s="27">
        <v>0.2</v>
      </c>
      <c r="O287" s="27" t="s">
        <v>4385</v>
      </c>
      <c r="P287" s="27" t="s">
        <v>96</v>
      </c>
      <c r="Q287" s="27" t="s">
        <v>4063</v>
      </c>
      <c r="R287" s="27" t="s">
        <v>345</v>
      </c>
      <c r="S287" s="27" t="s">
        <v>4063</v>
      </c>
      <c r="T287" s="27" t="s">
        <v>4063</v>
      </c>
      <c r="U287" s="27" t="s">
        <v>4063</v>
      </c>
      <c r="V287" s="27" t="s">
        <v>4063</v>
      </c>
      <c r="W287" s="27" t="s">
        <v>4063</v>
      </c>
      <c r="X287" s="27" t="s">
        <v>4063</v>
      </c>
      <c r="Y287" s="27" t="s">
        <v>4063</v>
      </c>
      <c r="Z287" s="27" t="s">
        <v>4063</v>
      </c>
      <c r="AA287" s="27" t="s">
        <v>4063</v>
      </c>
      <c r="AB287" s="27" t="s">
        <v>4063</v>
      </c>
      <c r="AC287" s="41" t="s">
        <v>4063</v>
      </c>
      <c r="AD287" s="29" t="s">
        <v>4063</v>
      </c>
      <c r="AE287" s="29" t="s">
        <v>4063</v>
      </c>
      <c r="AF287" s="29" t="s">
        <v>2053</v>
      </c>
      <c r="AG287" s="29" t="s">
        <v>4212</v>
      </c>
      <c r="AH287" s="29" t="str">
        <f t="shared" si="12"/>
        <v>Phanerozoic</v>
      </c>
      <c r="AI287" s="29" t="str">
        <f t="shared" si="13"/>
        <v>Small</v>
      </c>
      <c r="AJ287" s="29" t="str">
        <f t="shared" si="14"/>
        <v>Not determined</v>
      </c>
      <c r="AK287" s="27" t="str">
        <f>IF(Y287="Not determined","No known occurrences","CHECK THIS ONE")</f>
        <v>No known occurrences</v>
      </c>
    </row>
    <row r="288" spans="1:37" ht="12" customHeight="1" x14ac:dyDescent="0.3">
      <c r="A288" s="21" t="s">
        <v>2054</v>
      </c>
      <c r="B288" s="21" t="s">
        <v>4601</v>
      </c>
      <c r="C288" s="21" t="s">
        <v>1971</v>
      </c>
      <c r="D288" s="82" t="s">
        <v>1994</v>
      </c>
      <c r="E288" s="82" t="s">
        <v>1995</v>
      </c>
      <c r="F288" s="27" t="s">
        <v>135</v>
      </c>
      <c r="G288" s="27">
        <v>60.48</v>
      </c>
      <c r="H288" s="27">
        <v>-48</v>
      </c>
      <c r="I288" s="27">
        <v>1125</v>
      </c>
      <c r="J288" s="27">
        <v>3</v>
      </c>
      <c r="K288" s="27" t="s">
        <v>98</v>
      </c>
      <c r="L288" s="27" t="s">
        <v>95</v>
      </c>
      <c r="M288" s="27">
        <v>1171</v>
      </c>
      <c r="N288" s="27">
        <v>5</v>
      </c>
      <c r="O288" s="27" t="s">
        <v>1997</v>
      </c>
      <c r="P288" s="27" t="s">
        <v>96</v>
      </c>
      <c r="Q288" s="27" t="s">
        <v>4063</v>
      </c>
      <c r="R288" s="37" t="s">
        <v>276</v>
      </c>
      <c r="S288" s="27" t="s">
        <v>4063</v>
      </c>
      <c r="T288" s="27" t="s">
        <v>4063</v>
      </c>
      <c r="U288" s="27" t="s">
        <v>4063</v>
      </c>
      <c r="V288" s="27" t="s">
        <v>4063</v>
      </c>
      <c r="W288" s="27" t="s">
        <v>4063</v>
      </c>
      <c r="X288" s="27" t="s">
        <v>4063</v>
      </c>
      <c r="Y288" s="27" t="s">
        <v>4063</v>
      </c>
      <c r="Z288" s="27" t="s">
        <v>4063</v>
      </c>
      <c r="AA288" s="27" t="s">
        <v>4063</v>
      </c>
      <c r="AB288" s="27" t="s">
        <v>4063</v>
      </c>
      <c r="AC288" s="27" t="s">
        <v>4063</v>
      </c>
      <c r="AD288" s="29" t="s">
        <v>4063</v>
      </c>
      <c r="AE288" s="29" t="s">
        <v>4063</v>
      </c>
      <c r="AF288" s="29" t="s">
        <v>6025</v>
      </c>
      <c r="AG288" s="29" t="s">
        <v>4212</v>
      </c>
      <c r="AH288" s="29" t="str">
        <f t="shared" si="12"/>
        <v>Proterozoic</v>
      </c>
      <c r="AI288" s="29" t="str">
        <f t="shared" si="13"/>
        <v>Large</v>
      </c>
      <c r="AJ288" s="29" t="str">
        <f t="shared" si="14"/>
        <v>Large</v>
      </c>
      <c r="AK288" s="27" t="str">
        <f>IF(Y288="Not determined","No known occurrences","CHECK THIS ONE")</f>
        <v>No known occurrences</v>
      </c>
    </row>
    <row r="289" spans="1:37" ht="12" customHeight="1" x14ac:dyDescent="0.3">
      <c r="A289" s="17" t="s">
        <v>2056</v>
      </c>
      <c r="B289" s="17" t="s">
        <v>4603</v>
      </c>
      <c r="C289" s="17" t="s">
        <v>1971</v>
      </c>
      <c r="D289" s="46" t="s">
        <v>1972</v>
      </c>
      <c r="E289" s="46" t="s">
        <v>1973</v>
      </c>
      <c r="F289" s="18" t="s">
        <v>79</v>
      </c>
      <c r="G289" s="18">
        <v>67.5</v>
      </c>
      <c r="H289" s="18">
        <v>-32.799999999999997</v>
      </c>
      <c r="I289" s="18" t="s">
        <v>4063</v>
      </c>
      <c r="J289" s="18" t="s">
        <v>4063</v>
      </c>
      <c r="K289" s="18" t="s">
        <v>51</v>
      </c>
      <c r="L289" s="18" t="s">
        <v>40</v>
      </c>
      <c r="M289" s="18">
        <v>55.59</v>
      </c>
      <c r="N289" s="18">
        <v>0.13</v>
      </c>
      <c r="O289" s="18" t="s">
        <v>4385</v>
      </c>
      <c r="P289" s="18" t="s">
        <v>96</v>
      </c>
      <c r="Q289" s="18" t="s">
        <v>4063</v>
      </c>
      <c r="R289" s="18" t="s">
        <v>345</v>
      </c>
      <c r="S289" s="18" t="s">
        <v>4063</v>
      </c>
      <c r="T289" s="18" t="s">
        <v>4063</v>
      </c>
      <c r="U289" s="18" t="s">
        <v>4063</v>
      </c>
      <c r="V289" s="18" t="s">
        <v>4063</v>
      </c>
      <c r="W289" s="18" t="s">
        <v>4063</v>
      </c>
      <c r="X289" s="18" t="s">
        <v>4063</v>
      </c>
      <c r="Y289" s="18" t="s">
        <v>4063</v>
      </c>
      <c r="Z289" s="18" t="s">
        <v>4063</v>
      </c>
      <c r="AA289" s="18" t="s">
        <v>4063</v>
      </c>
      <c r="AB289" s="18" t="s">
        <v>4063</v>
      </c>
      <c r="AC289" s="18" t="s">
        <v>4063</v>
      </c>
      <c r="AD289" s="16" t="s">
        <v>4063</v>
      </c>
      <c r="AE289" s="16" t="s">
        <v>4063</v>
      </c>
      <c r="AF289" s="29" t="s">
        <v>2050</v>
      </c>
      <c r="AG289" s="29" t="s">
        <v>4212</v>
      </c>
      <c r="AH289" s="29" t="str">
        <f t="shared" si="12"/>
        <v>Phanerozoic</v>
      </c>
      <c r="AI289" s="29" t="str">
        <f t="shared" si="13"/>
        <v>Not determined</v>
      </c>
      <c r="AJ289" s="29" t="str">
        <f t="shared" si="14"/>
        <v>Not determined</v>
      </c>
      <c r="AK289" s="27" t="str">
        <f>IF(Y289="Not determined","No known occurrences","CHECK THIS ONE")</f>
        <v>No known occurrences</v>
      </c>
    </row>
    <row r="290" spans="1:37" ht="12" customHeight="1" x14ac:dyDescent="0.3">
      <c r="A290" s="21" t="s">
        <v>2057</v>
      </c>
      <c r="B290" s="21" t="s">
        <v>4601</v>
      </c>
      <c r="C290" s="21" t="s">
        <v>1971</v>
      </c>
      <c r="D290" s="82" t="s">
        <v>1994</v>
      </c>
      <c r="E290" s="82" t="s">
        <v>1995</v>
      </c>
      <c r="F290" s="27" t="s">
        <v>135</v>
      </c>
      <c r="G290" s="27">
        <v>61.6</v>
      </c>
      <c r="H290" s="27">
        <v>-45.17</v>
      </c>
      <c r="I290" s="27">
        <v>105</v>
      </c>
      <c r="J290" s="27" t="s">
        <v>4063</v>
      </c>
      <c r="K290" s="27" t="s">
        <v>98</v>
      </c>
      <c r="L290" s="27" t="s">
        <v>613</v>
      </c>
      <c r="M290" s="27">
        <v>1268</v>
      </c>
      <c r="N290" s="27">
        <v>60</v>
      </c>
      <c r="O290" s="27" t="s">
        <v>1997</v>
      </c>
      <c r="P290" s="27" t="s">
        <v>96</v>
      </c>
      <c r="Q290" s="27" t="s">
        <v>4063</v>
      </c>
      <c r="R290" s="27" t="s">
        <v>276</v>
      </c>
      <c r="S290" s="27" t="s">
        <v>4063</v>
      </c>
      <c r="T290" s="27" t="s">
        <v>4063</v>
      </c>
      <c r="U290" s="27" t="s">
        <v>4063</v>
      </c>
      <c r="V290" s="27" t="s">
        <v>4063</v>
      </c>
      <c r="W290" s="27" t="s">
        <v>4063</v>
      </c>
      <c r="X290" s="27" t="s">
        <v>2057</v>
      </c>
      <c r="Y290" s="27" t="s">
        <v>2000</v>
      </c>
      <c r="Z290" s="27" t="s">
        <v>838</v>
      </c>
      <c r="AA290" s="27" t="s">
        <v>146</v>
      </c>
      <c r="AB290" s="27" t="s">
        <v>74</v>
      </c>
      <c r="AC290" s="27" t="s">
        <v>2044</v>
      </c>
      <c r="AD290" s="29" t="s">
        <v>4063</v>
      </c>
      <c r="AE290" s="29" t="s">
        <v>4063</v>
      </c>
      <c r="AF290" s="29" t="s">
        <v>6031</v>
      </c>
      <c r="AG290" s="29" t="s">
        <v>4212</v>
      </c>
      <c r="AH290" s="29" t="str">
        <f t="shared" si="12"/>
        <v>Proterozoic</v>
      </c>
      <c r="AI290" s="29" t="str">
        <f t="shared" si="13"/>
        <v>Small</v>
      </c>
      <c r="AJ290" s="29" t="str">
        <f t="shared" si="14"/>
        <v>Not determined</v>
      </c>
      <c r="AK290" s="27" t="s">
        <v>5989</v>
      </c>
    </row>
    <row r="291" spans="1:37" ht="12" customHeight="1" x14ac:dyDescent="0.3">
      <c r="A291" s="21" t="s">
        <v>2066</v>
      </c>
      <c r="B291" s="21" t="s">
        <v>4603</v>
      </c>
      <c r="C291" s="21" t="s">
        <v>1971</v>
      </c>
      <c r="D291" s="82" t="s">
        <v>1972</v>
      </c>
      <c r="E291" s="82" t="s">
        <v>1973</v>
      </c>
      <c r="F291" s="27" t="s">
        <v>79</v>
      </c>
      <c r="G291" s="27">
        <v>68.099999999999994</v>
      </c>
      <c r="H291" s="27">
        <v>-32.200000000000003</v>
      </c>
      <c r="I291" s="27">
        <v>70</v>
      </c>
      <c r="J291" s="27">
        <v>3.5</v>
      </c>
      <c r="K291" s="27" t="s">
        <v>51</v>
      </c>
      <c r="L291" s="27" t="s">
        <v>95</v>
      </c>
      <c r="M291" s="27">
        <v>55.59</v>
      </c>
      <c r="N291" s="27">
        <v>0.13</v>
      </c>
      <c r="O291" s="27" t="s">
        <v>4394</v>
      </c>
      <c r="P291" s="27" t="s">
        <v>84</v>
      </c>
      <c r="Q291" s="27" t="s">
        <v>4395</v>
      </c>
      <c r="R291" s="27" t="s">
        <v>345</v>
      </c>
      <c r="S291" s="27" t="s">
        <v>4063</v>
      </c>
      <c r="T291" s="27" t="s">
        <v>2069</v>
      </c>
      <c r="U291" s="27" t="s">
        <v>4063</v>
      </c>
      <c r="V291" s="27" t="s">
        <v>4063</v>
      </c>
      <c r="W291" s="27" t="s">
        <v>517</v>
      </c>
      <c r="X291" s="27" t="s">
        <v>2070</v>
      </c>
      <c r="Y291" s="27" t="s">
        <v>144</v>
      </c>
      <c r="Z291" s="27" t="s">
        <v>72</v>
      </c>
      <c r="AA291" s="27" t="s">
        <v>146</v>
      </c>
      <c r="AB291" s="27" t="s">
        <v>74</v>
      </c>
      <c r="AC291" s="27" t="s">
        <v>242</v>
      </c>
      <c r="AD291" s="29">
        <v>23</v>
      </c>
      <c r="AE291" s="29" t="s">
        <v>2071</v>
      </c>
      <c r="AF291" s="29" t="s">
        <v>5648</v>
      </c>
      <c r="AG291" s="29" t="s">
        <v>4212</v>
      </c>
      <c r="AH291" s="29" t="str">
        <f t="shared" si="12"/>
        <v>Phanerozoic</v>
      </c>
      <c r="AI291" s="29" t="str">
        <f t="shared" si="13"/>
        <v>Small</v>
      </c>
      <c r="AJ291" s="29" t="str">
        <f t="shared" si="14"/>
        <v>Large</v>
      </c>
      <c r="AK291" s="27" t="s">
        <v>144</v>
      </c>
    </row>
    <row r="292" spans="1:37" ht="12" customHeight="1" x14ac:dyDescent="0.25">
      <c r="A292" s="23" t="s">
        <v>2059</v>
      </c>
      <c r="B292" s="23" t="s">
        <v>2060</v>
      </c>
      <c r="C292" s="48" t="s">
        <v>1971</v>
      </c>
      <c r="D292" s="86" t="s">
        <v>2061</v>
      </c>
      <c r="E292" s="86" t="s">
        <v>4063</v>
      </c>
      <c r="F292" s="18" t="s">
        <v>4063</v>
      </c>
      <c r="G292" s="19">
        <v>65.02</v>
      </c>
      <c r="H292" s="19">
        <v>-50.9</v>
      </c>
      <c r="I292" s="19">
        <v>8.0000000000000016E-2</v>
      </c>
      <c r="J292" s="19" t="s">
        <v>4063</v>
      </c>
      <c r="K292" s="19" t="s">
        <v>2062</v>
      </c>
      <c r="L292" s="19" t="s">
        <v>40</v>
      </c>
      <c r="M292" s="19">
        <v>3811</v>
      </c>
      <c r="N292" s="18" t="s">
        <v>4063</v>
      </c>
      <c r="O292" s="18" t="s">
        <v>2064</v>
      </c>
      <c r="P292" s="18" t="s">
        <v>84</v>
      </c>
      <c r="Q292" s="18" t="s">
        <v>4063</v>
      </c>
      <c r="R292" s="18" t="s">
        <v>345</v>
      </c>
      <c r="S292" s="18" t="s">
        <v>4063</v>
      </c>
      <c r="T292" s="18" t="s">
        <v>835</v>
      </c>
      <c r="U292" s="18" t="s">
        <v>4063</v>
      </c>
      <c r="V292" s="18" t="s">
        <v>4063</v>
      </c>
      <c r="W292" s="18" t="s">
        <v>4063</v>
      </c>
      <c r="X292" s="18" t="s">
        <v>4063</v>
      </c>
      <c r="Y292" s="18" t="s">
        <v>4063</v>
      </c>
      <c r="Z292" s="18" t="s">
        <v>4063</v>
      </c>
      <c r="AA292" s="18" t="s">
        <v>4063</v>
      </c>
      <c r="AB292" s="18" t="s">
        <v>4063</v>
      </c>
      <c r="AC292" s="18" t="s">
        <v>4063</v>
      </c>
      <c r="AD292" s="16" t="s">
        <v>4063</v>
      </c>
      <c r="AE292" s="16" t="s">
        <v>4063</v>
      </c>
      <c r="AF292" s="29" t="s">
        <v>5647</v>
      </c>
      <c r="AG292" s="29" t="s">
        <v>4212</v>
      </c>
      <c r="AH292" s="29" t="str">
        <f t="shared" si="12"/>
        <v>Archaean</v>
      </c>
      <c r="AI292" s="29" t="str">
        <f t="shared" si="13"/>
        <v>Small</v>
      </c>
      <c r="AJ292" s="29" t="str">
        <f t="shared" si="14"/>
        <v>Not determined</v>
      </c>
      <c r="AK292" s="27" t="str">
        <f t="shared" ref="AK292:AK301" si="15">IF(Y292="Not determined","No known occurrences","CHECK THIS ONE")</f>
        <v>No known occurrences</v>
      </c>
    </row>
    <row r="293" spans="1:37" ht="12" customHeight="1" x14ac:dyDescent="0.25">
      <c r="A293" s="23" t="s">
        <v>5858</v>
      </c>
      <c r="B293" s="23" t="s">
        <v>4603</v>
      </c>
      <c r="C293" s="48" t="s">
        <v>2073</v>
      </c>
      <c r="D293" s="86" t="s">
        <v>5155</v>
      </c>
      <c r="E293" s="86" t="s">
        <v>2904</v>
      </c>
      <c r="F293" s="19" t="s">
        <v>284</v>
      </c>
      <c r="G293" s="19">
        <v>64.25</v>
      </c>
      <c r="H293" s="19">
        <v>-14.33</v>
      </c>
      <c r="I293" s="19">
        <v>11</v>
      </c>
      <c r="J293" s="19">
        <v>0.8</v>
      </c>
      <c r="K293" s="19" t="s">
        <v>51</v>
      </c>
      <c r="L293" s="19" t="s">
        <v>95</v>
      </c>
      <c r="M293" s="19">
        <v>6.5</v>
      </c>
      <c r="N293" s="18">
        <v>0.2</v>
      </c>
      <c r="O293" s="18" t="s">
        <v>4396</v>
      </c>
      <c r="P293" s="18" t="s">
        <v>222</v>
      </c>
      <c r="Q293" s="18" t="s">
        <v>4397</v>
      </c>
      <c r="R293" s="18" t="s">
        <v>45</v>
      </c>
      <c r="S293" s="18" t="s">
        <v>4063</v>
      </c>
      <c r="T293" s="18" t="s">
        <v>2076</v>
      </c>
      <c r="U293" s="18" t="s">
        <v>4063</v>
      </c>
      <c r="V293" s="18" t="s">
        <v>2077</v>
      </c>
      <c r="W293" s="18" t="s">
        <v>2078</v>
      </c>
      <c r="X293" s="18" t="s">
        <v>4063</v>
      </c>
      <c r="Y293" s="18" t="s">
        <v>4063</v>
      </c>
      <c r="Z293" s="18" t="s">
        <v>4063</v>
      </c>
      <c r="AA293" s="18" t="s">
        <v>4063</v>
      </c>
      <c r="AB293" s="18" t="s">
        <v>4063</v>
      </c>
      <c r="AC293" s="18" t="s">
        <v>4063</v>
      </c>
      <c r="AD293" s="16" t="s">
        <v>4063</v>
      </c>
      <c r="AE293" s="16" t="s">
        <v>4063</v>
      </c>
      <c r="AF293" s="29" t="s">
        <v>5649</v>
      </c>
      <c r="AG293" s="29" t="s">
        <v>5992</v>
      </c>
      <c r="AH293" s="29" t="str">
        <f t="shared" si="12"/>
        <v>Phanerozoic</v>
      </c>
      <c r="AI293" s="29" t="str">
        <f t="shared" si="13"/>
        <v>Small</v>
      </c>
      <c r="AJ293" s="29" t="str">
        <f t="shared" si="14"/>
        <v>Medium</v>
      </c>
      <c r="AK293" s="27" t="str">
        <f t="shared" si="15"/>
        <v>No known occurrences</v>
      </c>
    </row>
    <row r="294" spans="1:37" ht="12" customHeight="1" x14ac:dyDescent="0.3">
      <c r="A294" s="21" t="s">
        <v>5859</v>
      </c>
      <c r="B294" s="21" t="s">
        <v>4603</v>
      </c>
      <c r="C294" s="21" t="s">
        <v>2073</v>
      </c>
      <c r="D294" s="82" t="s">
        <v>2080</v>
      </c>
      <c r="E294" s="82" t="s">
        <v>4063</v>
      </c>
      <c r="F294" s="27" t="s">
        <v>284</v>
      </c>
      <c r="G294" s="27">
        <v>64.52</v>
      </c>
      <c r="H294" s="27">
        <v>-23.1</v>
      </c>
      <c r="I294" s="27">
        <v>3</v>
      </c>
      <c r="J294" s="27" t="s">
        <v>4063</v>
      </c>
      <c r="K294" s="27" t="s">
        <v>51</v>
      </c>
      <c r="L294" s="27" t="s">
        <v>95</v>
      </c>
      <c r="M294" s="27">
        <v>1.44</v>
      </c>
      <c r="N294" s="27">
        <v>0.02</v>
      </c>
      <c r="O294" s="27" t="s">
        <v>5812</v>
      </c>
      <c r="P294" s="27" t="s">
        <v>222</v>
      </c>
      <c r="Q294" s="27" t="s">
        <v>4063</v>
      </c>
      <c r="R294" s="27" t="s">
        <v>345</v>
      </c>
      <c r="S294" s="27" t="s">
        <v>4063</v>
      </c>
      <c r="T294" s="27" t="s">
        <v>4063</v>
      </c>
      <c r="U294" s="27" t="s">
        <v>4063</v>
      </c>
      <c r="V294" s="27" t="s">
        <v>4063</v>
      </c>
      <c r="W294" s="27" t="s">
        <v>4063</v>
      </c>
      <c r="X294" s="27" t="s">
        <v>4063</v>
      </c>
      <c r="Y294" s="27" t="s">
        <v>4063</v>
      </c>
      <c r="Z294" s="27" t="s">
        <v>4063</v>
      </c>
      <c r="AA294" s="27" t="s">
        <v>4063</v>
      </c>
      <c r="AB294" s="27" t="s">
        <v>4063</v>
      </c>
      <c r="AC294" s="27" t="s">
        <v>4063</v>
      </c>
      <c r="AD294" s="29" t="s">
        <v>4063</v>
      </c>
      <c r="AE294" s="29" t="s">
        <v>4063</v>
      </c>
      <c r="AF294" s="29" t="s">
        <v>5650</v>
      </c>
      <c r="AG294" s="29" t="s">
        <v>5992</v>
      </c>
      <c r="AH294" s="29" t="str">
        <f t="shared" si="12"/>
        <v>Phanerozoic</v>
      </c>
      <c r="AI294" s="29" t="str">
        <f t="shared" si="13"/>
        <v>Small</v>
      </c>
      <c r="AJ294" s="29" t="str">
        <f t="shared" si="14"/>
        <v>Not determined</v>
      </c>
      <c r="AK294" s="27" t="str">
        <f t="shared" si="15"/>
        <v>No known occurrences</v>
      </c>
    </row>
    <row r="295" spans="1:37" ht="12" customHeight="1" x14ac:dyDescent="0.3">
      <c r="A295" s="30" t="s">
        <v>2079</v>
      </c>
      <c r="B295" s="30" t="s">
        <v>4603</v>
      </c>
      <c r="C295" s="30" t="s">
        <v>2073</v>
      </c>
      <c r="D295" s="83" t="s">
        <v>2080</v>
      </c>
      <c r="E295" s="83" t="s">
        <v>4063</v>
      </c>
      <c r="F295" s="31" t="s">
        <v>284</v>
      </c>
      <c r="G295" s="31">
        <v>64.8</v>
      </c>
      <c r="H295" s="31">
        <v>-23</v>
      </c>
      <c r="I295" s="31" t="s">
        <v>4063</v>
      </c>
      <c r="J295" s="31" t="s">
        <v>4063</v>
      </c>
      <c r="K295" s="31" t="s">
        <v>51</v>
      </c>
      <c r="L295" s="31" t="s">
        <v>40</v>
      </c>
      <c r="M295" s="31">
        <v>1.44</v>
      </c>
      <c r="N295" s="31">
        <v>0.02</v>
      </c>
      <c r="O295" s="27" t="s">
        <v>4111</v>
      </c>
      <c r="P295" s="27" t="s">
        <v>222</v>
      </c>
      <c r="Q295" s="27" t="s">
        <v>4063</v>
      </c>
      <c r="R295" s="27" t="s">
        <v>345</v>
      </c>
      <c r="S295" s="27" t="s">
        <v>4063</v>
      </c>
      <c r="T295" s="27" t="s">
        <v>4063</v>
      </c>
      <c r="U295" s="27" t="s">
        <v>4063</v>
      </c>
      <c r="V295" s="27" t="s">
        <v>4063</v>
      </c>
      <c r="W295" s="27" t="s">
        <v>4063</v>
      </c>
      <c r="X295" s="27" t="s">
        <v>4063</v>
      </c>
      <c r="Y295" s="27" t="s">
        <v>4063</v>
      </c>
      <c r="Z295" s="27" t="s">
        <v>4063</v>
      </c>
      <c r="AA295" s="27" t="s">
        <v>4063</v>
      </c>
      <c r="AB295" s="27" t="s">
        <v>4063</v>
      </c>
      <c r="AC295" s="27" t="s">
        <v>4063</v>
      </c>
      <c r="AD295" s="27" t="s">
        <v>4063</v>
      </c>
      <c r="AE295" s="29" t="s">
        <v>4063</v>
      </c>
      <c r="AF295" s="29" t="s">
        <v>5651</v>
      </c>
      <c r="AG295" s="29" t="s">
        <v>5992</v>
      </c>
      <c r="AH295" s="29" t="str">
        <f t="shared" si="12"/>
        <v>Phanerozoic</v>
      </c>
      <c r="AI295" s="29" t="str">
        <f t="shared" si="13"/>
        <v>Not determined</v>
      </c>
      <c r="AJ295" s="29" t="str">
        <f t="shared" si="14"/>
        <v>Not determined</v>
      </c>
      <c r="AK295" s="27" t="str">
        <f t="shared" si="15"/>
        <v>No known occurrences</v>
      </c>
    </row>
    <row r="296" spans="1:37" ht="12" customHeight="1" x14ac:dyDescent="0.3">
      <c r="A296" s="21" t="s">
        <v>5860</v>
      </c>
      <c r="B296" s="21" t="s">
        <v>4601</v>
      </c>
      <c r="C296" s="21" t="s">
        <v>2073</v>
      </c>
      <c r="D296" s="82" t="s">
        <v>5156</v>
      </c>
      <c r="E296" s="82" t="s">
        <v>2904</v>
      </c>
      <c r="F296" s="27" t="s">
        <v>284</v>
      </c>
      <c r="G296" s="27">
        <v>64.58</v>
      </c>
      <c r="H296" s="27">
        <v>-13.9</v>
      </c>
      <c r="I296" s="27">
        <v>4.5</v>
      </c>
      <c r="J296" s="27" t="s">
        <v>4063</v>
      </c>
      <c r="K296" s="27" t="s">
        <v>51</v>
      </c>
      <c r="L296" s="27" t="s">
        <v>95</v>
      </c>
      <c r="M296" s="27">
        <v>7.3</v>
      </c>
      <c r="N296" s="27">
        <v>0.06</v>
      </c>
      <c r="O296" s="27" t="s">
        <v>5151</v>
      </c>
      <c r="P296" s="27" t="s">
        <v>222</v>
      </c>
      <c r="Q296" s="27" t="s">
        <v>4063</v>
      </c>
      <c r="R296" s="27" t="s">
        <v>276</v>
      </c>
      <c r="S296" s="27" t="s">
        <v>4063</v>
      </c>
      <c r="T296" s="29" t="s">
        <v>4063</v>
      </c>
      <c r="U296" s="27" t="s">
        <v>4063</v>
      </c>
      <c r="V296" s="27" t="s">
        <v>4063</v>
      </c>
      <c r="W296" s="27" t="s">
        <v>4063</v>
      </c>
      <c r="X296" s="27" t="s">
        <v>4063</v>
      </c>
      <c r="Y296" s="27" t="s">
        <v>4063</v>
      </c>
      <c r="Z296" s="27" t="s">
        <v>4063</v>
      </c>
      <c r="AA296" s="27" t="s">
        <v>4063</v>
      </c>
      <c r="AB296" s="27" t="s">
        <v>4063</v>
      </c>
      <c r="AC296" s="27" t="s">
        <v>4063</v>
      </c>
      <c r="AD296" s="29" t="s">
        <v>4063</v>
      </c>
      <c r="AE296" s="29" t="s">
        <v>4063</v>
      </c>
      <c r="AF296" s="29" t="s">
        <v>5149</v>
      </c>
      <c r="AG296" s="29" t="s">
        <v>5992</v>
      </c>
      <c r="AH296" s="29" t="str">
        <f t="shared" si="12"/>
        <v>Phanerozoic</v>
      </c>
      <c r="AI296" s="29" t="str">
        <f t="shared" si="13"/>
        <v>Small</v>
      </c>
      <c r="AJ296" s="29" t="str">
        <f t="shared" si="14"/>
        <v>Not determined</v>
      </c>
      <c r="AK296" s="27" t="str">
        <f t="shared" si="15"/>
        <v>No known occurrences</v>
      </c>
    </row>
    <row r="297" spans="1:37" ht="12" customHeight="1" x14ac:dyDescent="0.3">
      <c r="A297" s="23" t="s">
        <v>5861</v>
      </c>
      <c r="B297" s="23" t="s">
        <v>4601</v>
      </c>
      <c r="C297" s="17" t="s">
        <v>2073</v>
      </c>
      <c r="D297" s="86" t="s">
        <v>5156</v>
      </c>
      <c r="E297" s="86" t="s">
        <v>2904</v>
      </c>
      <c r="F297" s="18" t="s">
        <v>284</v>
      </c>
      <c r="G297" s="19">
        <v>64.2</v>
      </c>
      <c r="H297" s="19">
        <v>-15.03</v>
      </c>
      <c r="I297" s="19">
        <v>15</v>
      </c>
      <c r="J297" s="19" t="s">
        <v>4063</v>
      </c>
      <c r="K297" s="19" t="s">
        <v>51</v>
      </c>
      <c r="L297" s="19" t="s">
        <v>95</v>
      </c>
      <c r="M297" s="19">
        <v>6.38</v>
      </c>
      <c r="N297" s="18">
        <v>0.05</v>
      </c>
      <c r="O297" s="18" t="s">
        <v>5151</v>
      </c>
      <c r="P297" s="18" t="s">
        <v>222</v>
      </c>
      <c r="Q297" s="18" t="s">
        <v>4063</v>
      </c>
      <c r="R297" s="18" t="s">
        <v>276</v>
      </c>
      <c r="S297" s="18" t="s">
        <v>4063</v>
      </c>
      <c r="T297" s="18" t="s">
        <v>4063</v>
      </c>
      <c r="U297" s="18" t="s">
        <v>4063</v>
      </c>
      <c r="V297" s="18" t="s">
        <v>4063</v>
      </c>
      <c r="W297" s="18" t="s">
        <v>4063</v>
      </c>
      <c r="X297" s="18" t="s">
        <v>4063</v>
      </c>
      <c r="Y297" s="18" t="s">
        <v>4063</v>
      </c>
      <c r="Z297" s="18" t="s">
        <v>4063</v>
      </c>
      <c r="AA297" s="18" t="s">
        <v>4063</v>
      </c>
      <c r="AB297" s="18" t="s">
        <v>4063</v>
      </c>
      <c r="AC297" s="18" t="s">
        <v>4063</v>
      </c>
      <c r="AD297" s="16" t="s">
        <v>4063</v>
      </c>
      <c r="AE297" s="16" t="s">
        <v>4063</v>
      </c>
      <c r="AF297" s="29" t="s">
        <v>5149</v>
      </c>
      <c r="AG297" s="29" t="s">
        <v>5992</v>
      </c>
      <c r="AH297" s="29" t="str">
        <f t="shared" si="12"/>
        <v>Phanerozoic</v>
      </c>
      <c r="AI297" s="29" t="str">
        <f t="shared" si="13"/>
        <v>Small</v>
      </c>
      <c r="AJ297" s="29" t="str">
        <f t="shared" si="14"/>
        <v>Not determined</v>
      </c>
      <c r="AK297" s="27" t="str">
        <f t="shared" si="15"/>
        <v>No known occurrences</v>
      </c>
    </row>
    <row r="298" spans="1:37" ht="12.6" customHeight="1" x14ac:dyDescent="0.3">
      <c r="A298" s="30" t="s">
        <v>2082</v>
      </c>
      <c r="B298" s="30" t="s">
        <v>4603</v>
      </c>
      <c r="C298" s="30" t="s">
        <v>2073</v>
      </c>
      <c r="D298" s="83" t="s">
        <v>5157</v>
      </c>
      <c r="E298" s="83" t="s">
        <v>2904</v>
      </c>
      <c r="F298" s="31" t="s">
        <v>284</v>
      </c>
      <c r="G298" s="31">
        <v>64.16</v>
      </c>
      <c r="H298" s="31">
        <v>-14.59</v>
      </c>
      <c r="I298" s="31">
        <v>19</v>
      </c>
      <c r="J298" s="31" t="s">
        <v>4063</v>
      </c>
      <c r="K298" s="31" t="s">
        <v>98</v>
      </c>
      <c r="L298" s="31" t="s">
        <v>95</v>
      </c>
      <c r="M298" s="31">
        <v>4.0199999999999996</v>
      </c>
      <c r="N298" s="27">
        <v>0.03</v>
      </c>
      <c r="O298" s="27" t="s">
        <v>5812</v>
      </c>
      <c r="P298" s="27" t="s">
        <v>222</v>
      </c>
      <c r="Q298" s="27" t="s">
        <v>4063</v>
      </c>
      <c r="R298" s="27" t="s">
        <v>345</v>
      </c>
      <c r="S298" s="27" t="s">
        <v>4063</v>
      </c>
      <c r="T298" s="27" t="s">
        <v>4063</v>
      </c>
      <c r="U298" s="27" t="s">
        <v>4063</v>
      </c>
      <c r="V298" s="27" t="s">
        <v>4063</v>
      </c>
      <c r="W298" s="27" t="s">
        <v>4063</v>
      </c>
      <c r="X298" s="27" t="s">
        <v>4063</v>
      </c>
      <c r="Y298" s="27" t="s">
        <v>4063</v>
      </c>
      <c r="Z298" s="27" t="s">
        <v>4063</v>
      </c>
      <c r="AA298" s="27" t="s">
        <v>4063</v>
      </c>
      <c r="AB298" s="27" t="s">
        <v>4063</v>
      </c>
      <c r="AC298" s="27" t="s">
        <v>4063</v>
      </c>
      <c r="AD298" s="27" t="s">
        <v>4063</v>
      </c>
      <c r="AE298" s="29" t="s">
        <v>4063</v>
      </c>
      <c r="AF298" s="29" t="s">
        <v>5652</v>
      </c>
      <c r="AG298" s="29" t="s">
        <v>5992</v>
      </c>
      <c r="AH298" s="29" t="str">
        <f t="shared" si="12"/>
        <v>Phanerozoic</v>
      </c>
      <c r="AI298" s="29" t="str">
        <f t="shared" si="13"/>
        <v>Small</v>
      </c>
      <c r="AJ298" s="29" t="str">
        <f t="shared" si="14"/>
        <v>Not determined</v>
      </c>
      <c r="AK298" s="27" t="str">
        <f t="shared" si="15"/>
        <v>No known occurrences</v>
      </c>
    </row>
    <row r="299" spans="1:37" ht="12.6" customHeight="1" x14ac:dyDescent="0.3">
      <c r="A299" s="21" t="s">
        <v>4398</v>
      </c>
      <c r="B299" s="21" t="s">
        <v>4603</v>
      </c>
      <c r="C299" s="21" t="s">
        <v>2084</v>
      </c>
      <c r="D299" s="82" t="s">
        <v>2085</v>
      </c>
      <c r="E299" s="82" t="s">
        <v>4063</v>
      </c>
      <c r="F299" s="27" t="s">
        <v>38</v>
      </c>
      <c r="G299" s="27">
        <v>15.16</v>
      </c>
      <c r="H299" s="27">
        <v>74.069999999999993</v>
      </c>
      <c r="I299" s="27">
        <v>48</v>
      </c>
      <c r="J299" s="27">
        <v>1.5</v>
      </c>
      <c r="K299" s="27" t="s">
        <v>253</v>
      </c>
      <c r="L299" s="27" t="s">
        <v>613</v>
      </c>
      <c r="M299" s="27">
        <v>1590</v>
      </c>
      <c r="N299" s="27" t="s">
        <v>4063</v>
      </c>
      <c r="O299" s="27" t="s">
        <v>4399</v>
      </c>
      <c r="P299" s="27" t="s">
        <v>2088</v>
      </c>
      <c r="Q299" s="27" t="s">
        <v>4400</v>
      </c>
      <c r="R299" s="27" t="s">
        <v>45</v>
      </c>
      <c r="S299" s="27" t="s">
        <v>4063</v>
      </c>
      <c r="T299" s="27" t="s">
        <v>2090</v>
      </c>
      <c r="U299" s="27" t="s">
        <v>4063</v>
      </c>
      <c r="V299" s="27" t="s">
        <v>2091</v>
      </c>
      <c r="W299" s="27" t="s">
        <v>2092</v>
      </c>
      <c r="X299" s="27" t="s">
        <v>4063</v>
      </c>
      <c r="Y299" s="27" t="s">
        <v>4063</v>
      </c>
      <c r="Z299" s="27" t="s">
        <v>4063</v>
      </c>
      <c r="AA299" s="27" t="s">
        <v>4063</v>
      </c>
      <c r="AB299" s="27" t="s">
        <v>4063</v>
      </c>
      <c r="AC299" s="27" t="s">
        <v>4063</v>
      </c>
      <c r="AD299" s="29" t="s">
        <v>4063</v>
      </c>
      <c r="AE299" s="29" t="s">
        <v>4063</v>
      </c>
      <c r="AF299" s="29" t="s">
        <v>5653</v>
      </c>
      <c r="AG299" s="29" t="s">
        <v>4281</v>
      </c>
      <c r="AH299" s="29" t="str">
        <f t="shared" si="12"/>
        <v>Proterozoic</v>
      </c>
      <c r="AI299" s="29" t="str">
        <f t="shared" si="13"/>
        <v>Small</v>
      </c>
      <c r="AJ299" s="29" t="str">
        <f t="shared" si="14"/>
        <v>Medium</v>
      </c>
      <c r="AK299" s="27" t="str">
        <f t="shared" si="15"/>
        <v>No known occurrences</v>
      </c>
    </row>
    <row r="300" spans="1:37" ht="12.6" customHeight="1" x14ac:dyDescent="0.3">
      <c r="A300" s="21" t="s">
        <v>2094</v>
      </c>
      <c r="B300" s="21" t="s">
        <v>4603</v>
      </c>
      <c r="C300" s="21" t="s">
        <v>2084</v>
      </c>
      <c r="D300" s="82" t="s">
        <v>2095</v>
      </c>
      <c r="E300" s="82" t="s">
        <v>4063</v>
      </c>
      <c r="F300" s="27" t="s">
        <v>38</v>
      </c>
      <c r="G300" s="27">
        <v>17.170000000000002</v>
      </c>
      <c r="H300" s="27">
        <v>80.22</v>
      </c>
      <c r="I300" s="27">
        <v>150</v>
      </c>
      <c r="J300" s="27" t="s">
        <v>4063</v>
      </c>
      <c r="K300" s="27" t="s">
        <v>51</v>
      </c>
      <c r="L300" s="27" t="s">
        <v>388</v>
      </c>
      <c r="M300" s="27">
        <v>1170</v>
      </c>
      <c r="N300" s="27" t="s">
        <v>4063</v>
      </c>
      <c r="O300" s="27" t="s">
        <v>4401</v>
      </c>
      <c r="P300" s="27" t="s">
        <v>935</v>
      </c>
      <c r="Q300" s="27" t="s">
        <v>4063</v>
      </c>
      <c r="R300" s="27" t="s">
        <v>4063</v>
      </c>
      <c r="S300" s="27" t="s">
        <v>4063</v>
      </c>
      <c r="T300" s="27" t="s">
        <v>4063</v>
      </c>
      <c r="U300" s="27" t="s">
        <v>4063</v>
      </c>
      <c r="V300" s="27" t="s">
        <v>4063</v>
      </c>
      <c r="W300" s="27">
        <v>85</v>
      </c>
      <c r="X300" s="27" t="s">
        <v>4063</v>
      </c>
      <c r="Y300" s="27" t="s">
        <v>4063</v>
      </c>
      <c r="Z300" s="27" t="s">
        <v>4063</v>
      </c>
      <c r="AA300" s="27" t="s">
        <v>4063</v>
      </c>
      <c r="AB300" s="27" t="s">
        <v>4063</v>
      </c>
      <c r="AC300" s="27" t="s">
        <v>4063</v>
      </c>
      <c r="AD300" s="29" t="s">
        <v>4063</v>
      </c>
      <c r="AE300" s="29" t="s">
        <v>4063</v>
      </c>
      <c r="AF300" s="29" t="s">
        <v>4402</v>
      </c>
      <c r="AG300" s="29" t="s">
        <v>4281</v>
      </c>
      <c r="AH300" s="29" t="str">
        <f t="shared" si="12"/>
        <v>Proterozoic</v>
      </c>
      <c r="AI300" s="29" t="str">
        <f t="shared" si="13"/>
        <v>Small</v>
      </c>
      <c r="AJ300" s="29" t="str">
        <f t="shared" si="14"/>
        <v>Not determined</v>
      </c>
      <c r="AK300" s="27" t="str">
        <f t="shared" si="15"/>
        <v>No known occurrences</v>
      </c>
    </row>
    <row r="301" spans="1:37" ht="12.6" customHeight="1" x14ac:dyDescent="0.3">
      <c r="A301" s="21" t="s">
        <v>5862</v>
      </c>
      <c r="B301" s="21" t="s">
        <v>4603</v>
      </c>
      <c r="C301" s="21" t="s">
        <v>2084</v>
      </c>
      <c r="D301" s="82" t="s">
        <v>2099</v>
      </c>
      <c r="E301" s="82" t="s">
        <v>4063</v>
      </c>
      <c r="F301" s="27" t="s">
        <v>728</v>
      </c>
      <c r="G301" s="27">
        <v>12.15</v>
      </c>
      <c r="H301" s="27">
        <v>76.400000000000006</v>
      </c>
      <c r="I301" s="27" t="s">
        <v>4063</v>
      </c>
      <c r="J301" s="27" t="s">
        <v>4063</v>
      </c>
      <c r="K301" s="27" t="s">
        <v>4661</v>
      </c>
      <c r="L301" s="27" t="s">
        <v>476</v>
      </c>
      <c r="M301" s="27">
        <v>3120</v>
      </c>
      <c r="N301" s="27">
        <v>12</v>
      </c>
      <c r="O301" s="27" t="s">
        <v>5813</v>
      </c>
      <c r="P301" s="27" t="s">
        <v>84</v>
      </c>
      <c r="Q301" s="27" t="s">
        <v>4063</v>
      </c>
      <c r="R301" s="27" t="s">
        <v>320</v>
      </c>
      <c r="S301" s="27" t="s">
        <v>4063</v>
      </c>
      <c r="T301" s="27" t="s">
        <v>4659</v>
      </c>
      <c r="U301" s="27" t="s">
        <v>4662</v>
      </c>
      <c r="V301" s="27" t="s">
        <v>4063</v>
      </c>
      <c r="W301" s="27" t="s">
        <v>4063</v>
      </c>
      <c r="X301" s="27" t="s">
        <v>4063</v>
      </c>
      <c r="Y301" s="27" t="s">
        <v>4063</v>
      </c>
      <c r="Z301" s="27" t="s">
        <v>4063</v>
      </c>
      <c r="AA301" s="27" t="s">
        <v>4063</v>
      </c>
      <c r="AB301" s="27" t="s">
        <v>4063</v>
      </c>
      <c r="AC301" s="27" t="s">
        <v>4063</v>
      </c>
      <c r="AD301" s="29" t="s">
        <v>4063</v>
      </c>
      <c r="AE301" s="29" t="s">
        <v>4063</v>
      </c>
      <c r="AF301" s="29" t="s">
        <v>5654</v>
      </c>
      <c r="AG301" s="29" t="s">
        <v>4281</v>
      </c>
      <c r="AH301" s="29" t="str">
        <f t="shared" si="12"/>
        <v>Archaean</v>
      </c>
      <c r="AI301" s="29" t="str">
        <f t="shared" si="13"/>
        <v>Not determined</v>
      </c>
      <c r="AJ301" s="29" t="str">
        <f t="shared" si="14"/>
        <v>Not determined</v>
      </c>
      <c r="AK301" s="27" t="str">
        <f t="shared" si="15"/>
        <v>No known occurrences</v>
      </c>
    </row>
    <row r="302" spans="1:37" ht="12.6" customHeight="1" x14ac:dyDescent="0.3">
      <c r="A302" s="21" t="s">
        <v>2103</v>
      </c>
      <c r="B302" s="21" t="s">
        <v>4603</v>
      </c>
      <c r="C302" s="21" t="s">
        <v>2084</v>
      </c>
      <c r="D302" s="82" t="s">
        <v>2104</v>
      </c>
      <c r="E302" s="82" t="s">
        <v>4063</v>
      </c>
      <c r="F302" s="27" t="s">
        <v>38</v>
      </c>
      <c r="G302" s="27">
        <v>15.8</v>
      </c>
      <c r="H302" s="27">
        <v>79.94</v>
      </c>
      <c r="I302" s="27">
        <v>150</v>
      </c>
      <c r="J302" s="27" t="s">
        <v>4063</v>
      </c>
      <c r="K302" s="27" t="s">
        <v>51</v>
      </c>
      <c r="L302" s="27" t="s">
        <v>603</v>
      </c>
      <c r="M302" s="27">
        <v>1628</v>
      </c>
      <c r="N302" s="27">
        <v>36</v>
      </c>
      <c r="O302" s="27" t="s">
        <v>4403</v>
      </c>
      <c r="P302" s="27" t="s">
        <v>279</v>
      </c>
      <c r="Q302" s="27" t="s">
        <v>4086</v>
      </c>
      <c r="R302" s="27" t="s">
        <v>141</v>
      </c>
      <c r="S302" s="27" t="s">
        <v>4063</v>
      </c>
      <c r="T302" s="27" t="s">
        <v>2107</v>
      </c>
      <c r="U302" s="27" t="s">
        <v>2108</v>
      </c>
      <c r="V302" s="27" t="s">
        <v>2109</v>
      </c>
      <c r="W302" s="27" t="s">
        <v>2110</v>
      </c>
      <c r="X302" s="27" t="s">
        <v>70</v>
      </c>
      <c r="Y302" s="27" t="s">
        <v>144</v>
      </c>
      <c r="Z302" s="27" t="s">
        <v>2111</v>
      </c>
      <c r="AA302" s="27" t="s">
        <v>73</v>
      </c>
      <c r="AB302" s="27" t="s">
        <v>74</v>
      </c>
      <c r="AC302" s="27" t="s">
        <v>265</v>
      </c>
      <c r="AD302" s="29" t="s">
        <v>4063</v>
      </c>
      <c r="AE302" s="29" t="s">
        <v>2112</v>
      </c>
      <c r="AF302" s="29" t="s">
        <v>5655</v>
      </c>
      <c r="AG302" s="29" t="s">
        <v>4281</v>
      </c>
      <c r="AH302" s="29" t="str">
        <f t="shared" si="12"/>
        <v>Proterozoic</v>
      </c>
      <c r="AI302" s="29" t="str">
        <f t="shared" si="13"/>
        <v>Small</v>
      </c>
      <c r="AJ302" s="29" t="str">
        <f t="shared" si="14"/>
        <v>Not determined</v>
      </c>
      <c r="AK302" s="27" t="s">
        <v>144</v>
      </c>
    </row>
    <row r="303" spans="1:37" ht="12.6" customHeight="1" x14ac:dyDescent="0.25">
      <c r="A303" s="21" t="s">
        <v>4404</v>
      </c>
      <c r="B303" s="20" t="s">
        <v>4603</v>
      </c>
      <c r="C303" s="21" t="s">
        <v>2084</v>
      </c>
      <c r="D303" s="82" t="s">
        <v>2114</v>
      </c>
      <c r="E303" s="82" t="s">
        <v>4063</v>
      </c>
      <c r="F303" s="27" t="s">
        <v>79</v>
      </c>
      <c r="G303" s="27">
        <v>24.23</v>
      </c>
      <c r="H303" s="27">
        <v>78.540000000000006</v>
      </c>
      <c r="I303" s="27">
        <v>50</v>
      </c>
      <c r="J303" s="27" t="s">
        <v>4063</v>
      </c>
      <c r="K303" s="27" t="s">
        <v>285</v>
      </c>
      <c r="L303" s="27" t="s">
        <v>40</v>
      </c>
      <c r="M303" s="27">
        <v>3000</v>
      </c>
      <c r="N303" s="27" t="s">
        <v>4063</v>
      </c>
      <c r="O303" s="27" t="s">
        <v>4405</v>
      </c>
      <c r="P303" s="27" t="s">
        <v>96</v>
      </c>
      <c r="Q303" s="27" t="s">
        <v>4063</v>
      </c>
      <c r="R303" s="27" t="s">
        <v>4063</v>
      </c>
      <c r="S303" s="27" t="s">
        <v>4063</v>
      </c>
      <c r="T303" s="27" t="s">
        <v>4063</v>
      </c>
      <c r="U303" s="27" t="s">
        <v>4063</v>
      </c>
      <c r="V303" s="27" t="s">
        <v>4063</v>
      </c>
      <c r="W303" s="27" t="s">
        <v>4063</v>
      </c>
      <c r="X303" s="27" t="s">
        <v>70</v>
      </c>
      <c r="Y303" s="27" t="s">
        <v>144</v>
      </c>
      <c r="Z303" s="27" t="s">
        <v>72</v>
      </c>
      <c r="AA303" s="27" t="s">
        <v>73</v>
      </c>
      <c r="AB303" s="27" t="s">
        <v>74</v>
      </c>
      <c r="AC303" s="27" t="s">
        <v>2117</v>
      </c>
      <c r="AD303" s="29" t="s">
        <v>4063</v>
      </c>
      <c r="AE303" s="29" t="s">
        <v>2118</v>
      </c>
      <c r="AF303" s="29" t="s">
        <v>5656</v>
      </c>
      <c r="AG303" s="29" t="s">
        <v>4281</v>
      </c>
      <c r="AH303" s="29" t="str">
        <f t="shared" si="12"/>
        <v>Archaean</v>
      </c>
      <c r="AI303" s="29" t="str">
        <f t="shared" si="13"/>
        <v>Small</v>
      </c>
      <c r="AJ303" s="29" t="str">
        <f t="shared" si="14"/>
        <v>Not determined</v>
      </c>
      <c r="AK303" s="27" t="s">
        <v>144</v>
      </c>
    </row>
    <row r="304" spans="1:37" ht="12.6" customHeight="1" x14ac:dyDescent="0.3">
      <c r="A304" s="21" t="s">
        <v>2120</v>
      </c>
      <c r="B304" s="21" t="s">
        <v>4603</v>
      </c>
      <c r="C304" s="21" t="s">
        <v>2084</v>
      </c>
      <c r="D304" s="82" t="s">
        <v>2121</v>
      </c>
      <c r="E304" s="82" t="s">
        <v>4063</v>
      </c>
      <c r="F304" s="27" t="s">
        <v>728</v>
      </c>
      <c r="G304" s="27">
        <v>21.2</v>
      </c>
      <c r="H304" s="27">
        <v>86.1</v>
      </c>
      <c r="I304" s="27">
        <v>1.5</v>
      </c>
      <c r="J304" s="27">
        <v>0.5</v>
      </c>
      <c r="K304" s="27" t="s">
        <v>127</v>
      </c>
      <c r="L304" s="27" t="s">
        <v>95</v>
      </c>
      <c r="M304" s="27">
        <v>3121</v>
      </c>
      <c r="N304" s="27">
        <v>3</v>
      </c>
      <c r="O304" s="27" t="s">
        <v>4406</v>
      </c>
      <c r="P304" s="27" t="s">
        <v>2124</v>
      </c>
      <c r="Q304" s="27" t="s">
        <v>4407</v>
      </c>
      <c r="R304" s="38" t="s">
        <v>141</v>
      </c>
      <c r="S304" s="27" t="s">
        <v>2126</v>
      </c>
      <c r="T304" s="27" t="s">
        <v>2127</v>
      </c>
      <c r="U304" s="27" t="s">
        <v>2128</v>
      </c>
      <c r="V304" s="27" t="s">
        <v>4063</v>
      </c>
      <c r="W304" s="27" t="s">
        <v>4063</v>
      </c>
      <c r="X304" s="27" t="s">
        <v>70</v>
      </c>
      <c r="Y304" s="27" t="s">
        <v>144</v>
      </c>
      <c r="Z304" s="27" t="s">
        <v>72</v>
      </c>
      <c r="AA304" s="27" t="s">
        <v>146</v>
      </c>
      <c r="AB304" s="27" t="s">
        <v>74</v>
      </c>
      <c r="AC304" s="27" t="s">
        <v>2129</v>
      </c>
      <c r="AD304" s="29" t="s">
        <v>4063</v>
      </c>
      <c r="AE304" s="29" t="s">
        <v>5948</v>
      </c>
      <c r="AF304" s="29" t="s">
        <v>5657</v>
      </c>
      <c r="AG304" s="29" t="s">
        <v>4281</v>
      </c>
      <c r="AH304" s="29" t="str">
        <f t="shared" si="12"/>
        <v>Archaean</v>
      </c>
      <c r="AI304" s="29" t="str">
        <f t="shared" si="13"/>
        <v>Small</v>
      </c>
      <c r="AJ304" s="29" t="str">
        <f t="shared" si="14"/>
        <v>Small</v>
      </c>
      <c r="AK304" s="27" t="s">
        <v>144</v>
      </c>
    </row>
    <row r="305" spans="1:37" ht="12.6" customHeight="1" x14ac:dyDescent="0.25">
      <c r="A305" s="21" t="s">
        <v>2134</v>
      </c>
      <c r="B305" s="20" t="s">
        <v>6103</v>
      </c>
      <c r="C305" s="21" t="s">
        <v>2084</v>
      </c>
      <c r="D305" s="82" t="s">
        <v>2135</v>
      </c>
      <c r="E305" s="82" t="s">
        <v>4063</v>
      </c>
      <c r="F305" s="27" t="s">
        <v>728</v>
      </c>
      <c r="G305" s="27">
        <v>13</v>
      </c>
      <c r="H305" s="27">
        <v>76.3</v>
      </c>
      <c r="I305" s="27" t="s">
        <v>4063</v>
      </c>
      <c r="J305" s="27" t="s">
        <v>4063</v>
      </c>
      <c r="K305" s="27" t="s">
        <v>127</v>
      </c>
      <c r="L305" s="27" t="s">
        <v>388</v>
      </c>
      <c r="M305" s="27">
        <v>2925</v>
      </c>
      <c r="N305" s="27">
        <v>68</v>
      </c>
      <c r="O305" s="27" t="s">
        <v>5814</v>
      </c>
      <c r="P305" s="27" t="s">
        <v>84</v>
      </c>
      <c r="Q305" s="27" t="s">
        <v>4063</v>
      </c>
      <c r="R305" s="27" t="s">
        <v>320</v>
      </c>
      <c r="S305" s="27" t="s">
        <v>4063</v>
      </c>
      <c r="T305" s="27" t="s">
        <v>4063</v>
      </c>
      <c r="U305" s="27" t="s">
        <v>4063</v>
      </c>
      <c r="V305" s="27" t="s">
        <v>4063</v>
      </c>
      <c r="W305" s="27" t="s">
        <v>4063</v>
      </c>
      <c r="X305" s="27" t="s">
        <v>4665</v>
      </c>
      <c r="Y305" s="27" t="s">
        <v>763</v>
      </c>
      <c r="Z305" s="27" t="s">
        <v>787</v>
      </c>
      <c r="AA305" s="27" t="s">
        <v>73</v>
      </c>
      <c r="AB305" s="27" t="s">
        <v>74</v>
      </c>
      <c r="AC305" s="27" t="s">
        <v>480</v>
      </c>
      <c r="AD305" s="29" t="s">
        <v>4063</v>
      </c>
      <c r="AE305" s="29" t="s">
        <v>4063</v>
      </c>
      <c r="AF305" s="29" t="s">
        <v>5658</v>
      </c>
      <c r="AG305" s="29" t="s">
        <v>4281</v>
      </c>
      <c r="AH305" s="29" t="str">
        <f t="shared" si="12"/>
        <v>Archaean</v>
      </c>
      <c r="AI305" s="29" t="str">
        <f t="shared" si="13"/>
        <v>Not determined</v>
      </c>
      <c r="AJ305" s="29" t="str">
        <f t="shared" si="14"/>
        <v>Not determined</v>
      </c>
      <c r="AK305" s="27" t="s">
        <v>763</v>
      </c>
    </row>
    <row r="306" spans="1:37" ht="12.6" customHeight="1" x14ac:dyDescent="0.3">
      <c r="A306" s="21" t="s">
        <v>2136</v>
      </c>
      <c r="B306" s="21" t="s">
        <v>4603</v>
      </c>
      <c r="C306" s="21" t="s">
        <v>2084</v>
      </c>
      <c r="D306" s="82" t="s">
        <v>2137</v>
      </c>
      <c r="E306" s="82" t="s">
        <v>4063</v>
      </c>
      <c r="F306" s="27" t="s">
        <v>38</v>
      </c>
      <c r="G306" s="27">
        <v>11.14</v>
      </c>
      <c r="H306" s="27">
        <v>77.540000000000006</v>
      </c>
      <c r="I306" s="27">
        <v>72</v>
      </c>
      <c r="J306" s="27" t="s">
        <v>4063</v>
      </c>
      <c r="K306" s="27" t="s">
        <v>253</v>
      </c>
      <c r="L306" s="27" t="s">
        <v>95</v>
      </c>
      <c r="M306" s="27">
        <v>2487</v>
      </c>
      <c r="N306" s="27">
        <v>18</v>
      </c>
      <c r="O306" s="27" t="s">
        <v>4408</v>
      </c>
      <c r="P306" s="27" t="s">
        <v>514</v>
      </c>
      <c r="Q306" s="27" t="s">
        <v>4409</v>
      </c>
      <c r="R306" s="27" t="s">
        <v>276</v>
      </c>
      <c r="S306" s="27" t="s">
        <v>4063</v>
      </c>
      <c r="T306" s="27" t="s">
        <v>4063</v>
      </c>
      <c r="U306" s="27" t="s">
        <v>4063</v>
      </c>
      <c r="V306" s="27" t="s">
        <v>4063</v>
      </c>
      <c r="W306" s="18" t="s">
        <v>2141</v>
      </c>
      <c r="X306" s="18" t="s">
        <v>4063</v>
      </c>
      <c r="Y306" s="18" t="s">
        <v>4063</v>
      </c>
      <c r="Z306" s="18" t="s">
        <v>4063</v>
      </c>
      <c r="AA306" s="18" t="s">
        <v>4063</v>
      </c>
      <c r="AB306" s="18" t="s">
        <v>4063</v>
      </c>
      <c r="AC306" s="27" t="s">
        <v>4063</v>
      </c>
      <c r="AD306" s="27" t="s">
        <v>4063</v>
      </c>
      <c r="AE306" s="16" t="s">
        <v>4063</v>
      </c>
      <c r="AF306" s="29" t="s">
        <v>5659</v>
      </c>
      <c r="AG306" s="29" t="s">
        <v>4281</v>
      </c>
      <c r="AH306" s="29" t="str">
        <f t="shared" si="12"/>
        <v>Proterozoic</v>
      </c>
      <c r="AI306" s="29" t="str">
        <f t="shared" si="13"/>
        <v>Small</v>
      </c>
      <c r="AJ306" s="29" t="str">
        <f t="shared" si="14"/>
        <v>Not determined</v>
      </c>
      <c r="AK306" s="27" t="str">
        <f>IF(Y306="Not determined","No known occurrences","CHECK THIS ONE")</f>
        <v>No known occurrences</v>
      </c>
    </row>
    <row r="307" spans="1:37" ht="12.6" customHeight="1" x14ac:dyDescent="0.3">
      <c r="A307" s="30" t="s">
        <v>2143</v>
      </c>
      <c r="B307" s="30" t="s">
        <v>4603</v>
      </c>
      <c r="C307" s="30" t="s">
        <v>2084</v>
      </c>
      <c r="D307" s="83" t="s">
        <v>2121</v>
      </c>
      <c r="E307" s="83" t="s">
        <v>4063</v>
      </c>
      <c r="F307" s="31" t="s">
        <v>728</v>
      </c>
      <c r="G307" s="31">
        <v>21.02</v>
      </c>
      <c r="H307" s="31">
        <v>85.6</v>
      </c>
      <c r="I307" s="31">
        <v>10</v>
      </c>
      <c r="J307" s="31" t="s">
        <v>4063</v>
      </c>
      <c r="K307" s="31" t="s">
        <v>4063</v>
      </c>
      <c r="L307" s="31" t="s">
        <v>40</v>
      </c>
      <c r="M307" s="31">
        <v>3123</v>
      </c>
      <c r="N307" s="31">
        <v>7</v>
      </c>
      <c r="O307" s="31" t="s">
        <v>4410</v>
      </c>
      <c r="P307" s="27" t="s">
        <v>2146</v>
      </c>
      <c r="Q307" s="27" t="s">
        <v>4063</v>
      </c>
      <c r="R307" s="27" t="s">
        <v>141</v>
      </c>
      <c r="S307" s="27" t="s">
        <v>2126</v>
      </c>
      <c r="T307" s="27" t="s">
        <v>4063</v>
      </c>
      <c r="U307" s="27" t="s">
        <v>4063</v>
      </c>
      <c r="V307" s="27" t="s">
        <v>4063</v>
      </c>
      <c r="W307" s="27" t="s">
        <v>4063</v>
      </c>
      <c r="X307" s="27" t="s">
        <v>2147</v>
      </c>
      <c r="Y307" s="27" t="s">
        <v>763</v>
      </c>
      <c r="Z307" s="27" t="s">
        <v>787</v>
      </c>
      <c r="AA307" s="27" t="s">
        <v>73</v>
      </c>
      <c r="AB307" s="27" t="s">
        <v>74</v>
      </c>
      <c r="AC307" s="27" t="s">
        <v>265</v>
      </c>
      <c r="AD307" s="27" t="s">
        <v>4063</v>
      </c>
      <c r="AE307" s="27" t="s">
        <v>4411</v>
      </c>
      <c r="AF307" s="29" t="s">
        <v>4412</v>
      </c>
      <c r="AG307" s="29" t="s">
        <v>4281</v>
      </c>
      <c r="AH307" s="29" t="str">
        <f t="shared" si="12"/>
        <v>Archaean</v>
      </c>
      <c r="AI307" s="29" t="str">
        <f t="shared" si="13"/>
        <v>Small</v>
      </c>
      <c r="AJ307" s="29" t="str">
        <f t="shared" si="14"/>
        <v>Not determined</v>
      </c>
      <c r="AK307" s="27" t="s">
        <v>763</v>
      </c>
    </row>
    <row r="308" spans="1:37" ht="12.6" customHeight="1" x14ac:dyDescent="0.3">
      <c r="A308" s="21" t="s">
        <v>2150</v>
      </c>
      <c r="B308" s="21" t="s">
        <v>4603</v>
      </c>
      <c r="C308" s="21" t="s">
        <v>2151</v>
      </c>
      <c r="D308" s="82" t="s">
        <v>2152</v>
      </c>
      <c r="E308" s="82" t="s">
        <v>2153</v>
      </c>
      <c r="F308" s="27" t="s">
        <v>38</v>
      </c>
      <c r="G308" s="27">
        <v>38.700000000000003</v>
      </c>
      <c r="H308" s="27">
        <v>44.38</v>
      </c>
      <c r="I308" s="27" t="s">
        <v>4063</v>
      </c>
      <c r="J308" s="27" t="s">
        <v>4063</v>
      </c>
      <c r="K308" s="27" t="s">
        <v>51</v>
      </c>
      <c r="L308" s="27" t="s">
        <v>4063</v>
      </c>
      <c r="M308" s="27" t="s">
        <v>4063</v>
      </c>
      <c r="N308" s="27" t="s">
        <v>4063</v>
      </c>
      <c r="O308" s="27" t="s">
        <v>4413</v>
      </c>
      <c r="P308" s="27" t="s">
        <v>279</v>
      </c>
      <c r="Q308" s="27" t="s">
        <v>4063</v>
      </c>
      <c r="R308" s="27" t="s">
        <v>345</v>
      </c>
      <c r="S308" s="27" t="s">
        <v>4063</v>
      </c>
      <c r="T308" s="27" t="s">
        <v>2155</v>
      </c>
      <c r="U308" s="27" t="s">
        <v>1173</v>
      </c>
      <c r="V308" s="27" t="s">
        <v>2156</v>
      </c>
      <c r="W308" s="27" t="s">
        <v>2157</v>
      </c>
      <c r="X308" s="27" t="s">
        <v>70</v>
      </c>
      <c r="Y308" s="27" t="s">
        <v>236</v>
      </c>
      <c r="Z308" s="27" t="s">
        <v>838</v>
      </c>
      <c r="AA308" s="27" t="s">
        <v>73</v>
      </c>
      <c r="AB308" s="27" t="s">
        <v>74</v>
      </c>
      <c r="AC308" s="27" t="s">
        <v>308</v>
      </c>
      <c r="AD308" s="29" t="s">
        <v>4063</v>
      </c>
      <c r="AE308" s="29" t="s">
        <v>4063</v>
      </c>
      <c r="AF308" s="29" t="s">
        <v>2158</v>
      </c>
      <c r="AG308" s="29" t="s">
        <v>4281</v>
      </c>
      <c r="AH308" s="29" t="str">
        <f t="shared" si="12"/>
        <v>Not determined</v>
      </c>
      <c r="AI308" s="29" t="str">
        <f t="shared" si="13"/>
        <v>Not determined</v>
      </c>
      <c r="AJ308" s="29" t="str">
        <f t="shared" si="14"/>
        <v>Not determined</v>
      </c>
      <c r="AK308" s="27" t="s">
        <v>236</v>
      </c>
    </row>
    <row r="309" spans="1:37" ht="12.6" customHeight="1" x14ac:dyDescent="0.3">
      <c r="A309" s="21" t="s">
        <v>2159</v>
      </c>
      <c r="B309" s="21" t="s">
        <v>4603</v>
      </c>
      <c r="C309" s="21" t="s">
        <v>2151</v>
      </c>
      <c r="D309" s="82" t="s">
        <v>2160</v>
      </c>
      <c r="E309" s="82" t="s">
        <v>2153</v>
      </c>
      <c r="F309" s="27" t="s">
        <v>79</v>
      </c>
      <c r="G309" s="27">
        <v>37.53</v>
      </c>
      <c r="H309" s="27">
        <v>44.63</v>
      </c>
      <c r="I309" s="27">
        <v>12</v>
      </c>
      <c r="J309" s="27" t="s">
        <v>4063</v>
      </c>
      <c r="K309" s="27" t="s">
        <v>253</v>
      </c>
      <c r="L309" s="27" t="s">
        <v>40</v>
      </c>
      <c r="M309" s="27">
        <v>663</v>
      </c>
      <c r="N309" s="27" t="s">
        <v>4063</v>
      </c>
      <c r="O309" s="27" t="s">
        <v>4414</v>
      </c>
      <c r="P309" s="27" t="s">
        <v>2163</v>
      </c>
      <c r="Q309" s="27" t="s">
        <v>4120</v>
      </c>
      <c r="R309" s="37" t="s">
        <v>345</v>
      </c>
      <c r="S309" s="27">
        <v>0.08</v>
      </c>
      <c r="T309" s="27" t="s">
        <v>2164</v>
      </c>
      <c r="U309" s="27" t="s">
        <v>2165</v>
      </c>
      <c r="V309" s="27" t="s">
        <v>4063</v>
      </c>
      <c r="W309" s="27" t="s">
        <v>2166</v>
      </c>
      <c r="X309" s="27" t="s">
        <v>70</v>
      </c>
      <c r="Y309" s="27" t="s">
        <v>236</v>
      </c>
      <c r="Z309" s="27" t="s">
        <v>838</v>
      </c>
      <c r="AA309" s="27" t="s">
        <v>73</v>
      </c>
      <c r="AB309" s="27" t="s">
        <v>74</v>
      </c>
      <c r="AC309" s="27" t="s">
        <v>2167</v>
      </c>
      <c r="AD309" s="29" t="s">
        <v>4063</v>
      </c>
      <c r="AE309" s="29" t="s">
        <v>5660</v>
      </c>
      <c r="AF309" s="29" t="s">
        <v>5661</v>
      </c>
      <c r="AG309" s="29" t="s">
        <v>4281</v>
      </c>
      <c r="AH309" s="29" t="str">
        <f t="shared" si="12"/>
        <v>Proterozoic</v>
      </c>
      <c r="AI309" s="29" t="str">
        <f t="shared" si="13"/>
        <v>Small</v>
      </c>
      <c r="AJ309" s="29" t="str">
        <f t="shared" si="14"/>
        <v>Not determined</v>
      </c>
      <c r="AK309" s="27" t="s">
        <v>236</v>
      </c>
    </row>
    <row r="310" spans="1:37" ht="12.6" customHeight="1" x14ac:dyDescent="0.3">
      <c r="A310" s="21" t="s">
        <v>2170</v>
      </c>
      <c r="B310" s="21" t="s">
        <v>4603</v>
      </c>
      <c r="C310" s="21" t="s">
        <v>2171</v>
      </c>
      <c r="D310" s="82" t="s">
        <v>2172</v>
      </c>
      <c r="E310" s="82" t="s">
        <v>4063</v>
      </c>
      <c r="F310" s="27" t="s">
        <v>38</v>
      </c>
      <c r="G310" s="27">
        <v>53.57</v>
      </c>
      <c r="H310" s="27">
        <v>-9.9499999999999993</v>
      </c>
      <c r="I310" s="27">
        <v>1</v>
      </c>
      <c r="J310" s="27" t="s">
        <v>4063</v>
      </c>
      <c r="K310" s="27" t="s">
        <v>98</v>
      </c>
      <c r="L310" s="27" t="s">
        <v>40</v>
      </c>
      <c r="M310" s="27">
        <v>474.5</v>
      </c>
      <c r="N310" s="27">
        <v>1</v>
      </c>
      <c r="O310" s="27" t="s">
        <v>4415</v>
      </c>
      <c r="P310" s="27" t="s">
        <v>2175</v>
      </c>
      <c r="Q310" s="27" t="s">
        <v>4063</v>
      </c>
      <c r="R310" s="27" t="s">
        <v>45</v>
      </c>
      <c r="S310" s="27" t="s">
        <v>4063</v>
      </c>
      <c r="T310" s="27" t="s">
        <v>2176</v>
      </c>
      <c r="U310" s="27" t="s">
        <v>2177</v>
      </c>
      <c r="V310" s="27" t="s">
        <v>4063</v>
      </c>
      <c r="W310" s="27" t="s">
        <v>4063</v>
      </c>
      <c r="X310" s="27" t="s">
        <v>4063</v>
      </c>
      <c r="Y310" s="27" t="s">
        <v>4063</v>
      </c>
      <c r="Z310" s="27" t="s">
        <v>4063</v>
      </c>
      <c r="AA310" s="27" t="s">
        <v>4063</v>
      </c>
      <c r="AB310" s="27" t="s">
        <v>4063</v>
      </c>
      <c r="AC310" s="27" t="s">
        <v>4063</v>
      </c>
      <c r="AD310" s="29" t="s">
        <v>4063</v>
      </c>
      <c r="AE310" s="29" t="s">
        <v>4063</v>
      </c>
      <c r="AF310" s="29" t="s">
        <v>2178</v>
      </c>
      <c r="AG310" s="29" t="s">
        <v>5992</v>
      </c>
      <c r="AH310" s="29" t="str">
        <f t="shared" si="12"/>
        <v>Phanerozoic</v>
      </c>
      <c r="AI310" s="29" t="str">
        <f t="shared" si="13"/>
        <v>Small</v>
      </c>
      <c r="AJ310" s="29" t="str">
        <f t="shared" si="14"/>
        <v>Not determined</v>
      </c>
      <c r="AK310" s="27" t="str">
        <f>IF(Y310="Not determined","No known occurrences","CHECK THIS ONE")</f>
        <v>No known occurrences</v>
      </c>
    </row>
    <row r="311" spans="1:37" ht="12.6" customHeight="1" x14ac:dyDescent="0.25">
      <c r="A311" s="21" t="s">
        <v>2179</v>
      </c>
      <c r="B311" s="20" t="s">
        <v>6103</v>
      </c>
      <c r="C311" s="21" t="s">
        <v>2180</v>
      </c>
      <c r="D311" s="82" t="s">
        <v>2181</v>
      </c>
      <c r="E311" s="82" t="s">
        <v>2182</v>
      </c>
      <c r="F311" s="27" t="s">
        <v>1390</v>
      </c>
      <c r="G311" s="27">
        <v>44.2</v>
      </c>
      <c r="H311" s="27">
        <v>8.02</v>
      </c>
      <c r="I311" s="27">
        <v>35</v>
      </c>
      <c r="J311" s="27">
        <v>8</v>
      </c>
      <c r="K311" s="27" t="s">
        <v>2184</v>
      </c>
      <c r="L311" s="27" t="s">
        <v>95</v>
      </c>
      <c r="M311" s="27">
        <v>288</v>
      </c>
      <c r="N311" s="27">
        <v>4</v>
      </c>
      <c r="O311" s="27" t="s">
        <v>4416</v>
      </c>
      <c r="P311" s="27" t="s">
        <v>2187</v>
      </c>
      <c r="Q311" s="27" t="s">
        <v>4417</v>
      </c>
      <c r="R311" s="27" t="s">
        <v>345</v>
      </c>
      <c r="S311" s="27" t="s">
        <v>4063</v>
      </c>
      <c r="T311" s="27" t="s">
        <v>4063</v>
      </c>
      <c r="U311" s="27" t="s">
        <v>4063</v>
      </c>
      <c r="V311" s="27" t="s">
        <v>4063</v>
      </c>
      <c r="W311" s="27" t="s">
        <v>4063</v>
      </c>
      <c r="X311" s="27" t="s">
        <v>70</v>
      </c>
      <c r="Y311" s="27" t="s">
        <v>71</v>
      </c>
      <c r="Z311" s="27" t="s">
        <v>72</v>
      </c>
      <c r="AA311" s="27" t="s">
        <v>102</v>
      </c>
      <c r="AB311" s="27" t="s">
        <v>74</v>
      </c>
      <c r="AC311" s="27" t="s">
        <v>111</v>
      </c>
      <c r="AD311" s="29" t="s">
        <v>4063</v>
      </c>
      <c r="AE311" s="29" t="s">
        <v>5949</v>
      </c>
      <c r="AF311" s="29" t="s">
        <v>5662</v>
      </c>
      <c r="AG311" s="29" t="s">
        <v>5992</v>
      </c>
      <c r="AH311" s="29" t="str">
        <f t="shared" si="12"/>
        <v>Phanerozoic</v>
      </c>
      <c r="AI311" s="29" t="str">
        <f t="shared" si="13"/>
        <v>Small</v>
      </c>
      <c r="AJ311" s="29" t="str">
        <f t="shared" si="14"/>
        <v>Giant</v>
      </c>
      <c r="AK311" s="27" t="s">
        <v>71</v>
      </c>
    </row>
    <row r="312" spans="1:37" ht="12.6" customHeight="1" x14ac:dyDescent="0.25">
      <c r="A312" s="30" t="s">
        <v>2198</v>
      </c>
      <c r="B312" s="20" t="s">
        <v>6103</v>
      </c>
      <c r="C312" s="30" t="s">
        <v>2180</v>
      </c>
      <c r="D312" s="83" t="s">
        <v>2199</v>
      </c>
      <c r="E312" s="83" t="s">
        <v>2182</v>
      </c>
      <c r="F312" s="31" t="s">
        <v>1390</v>
      </c>
      <c r="G312" s="31">
        <v>46.2</v>
      </c>
      <c r="H312" s="31">
        <v>10.27</v>
      </c>
      <c r="I312" s="31">
        <v>40</v>
      </c>
      <c r="J312" s="31" t="s">
        <v>4063</v>
      </c>
      <c r="K312" s="31" t="s">
        <v>98</v>
      </c>
      <c r="L312" s="31" t="s">
        <v>95</v>
      </c>
      <c r="M312" s="31">
        <v>289</v>
      </c>
      <c r="N312" s="31">
        <v>4</v>
      </c>
      <c r="O312" s="27" t="s">
        <v>4418</v>
      </c>
      <c r="P312" s="27" t="s">
        <v>2187</v>
      </c>
      <c r="Q312" s="27" t="s">
        <v>5903</v>
      </c>
      <c r="R312" s="27" t="s">
        <v>45</v>
      </c>
      <c r="S312" s="27" t="s">
        <v>4063</v>
      </c>
      <c r="T312" s="27" t="s">
        <v>4063</v>
      </c>
      <c r="U312" s="27" t="s">
        <v>4063</v>
      </c>
      <c r="V312" s="27" t="s">
        <v>4063</v>
      </c>
      <c r="W312" s="27" t="s">
        <v>4063</v>
      </c>
      <c r="X312" s="27" t="s">
        <v>4063</v>
      </c>
      <c r="Y312" s="27" t="s">
        <v>4063</v>
      </c>
      <c r="Z312" s="27" t="s">
        <v>4063</v>
      </c>
      <c r="AA312" s="27" t="s">
        <v>4063</v>
      </c>
      <c r="AB312" s="27" t="s">
        <v>4063</v>
      </c>
      <c r="AC312" s="27" t="s">
        <v>4063</v>
      </c>
      <c r="AD312" s="27" t="s">
        <v>4063</v>
      </c>
      <c r="AE312" s="29" t="s">
        <v>4063</v>
      </c>
      <c r="AF312" s="29" t="s">
        <v>5664</v>
      </c>
      <c r="AG312" s="29" t="s">
        <v>5992</v>
      </c>
      <c r="AH312" s="29" t="str">
        <f t="shared" si="12"/>
        <v>Phanerozoic</v>
      </c>
      <c r="AI312" s="29" t="str">
        <f t="shared" si="13"/>
        <v>Small</v>
      </c>
      <c r="AJ312" s="29" t="str">
        <f t="shared" si="14"/>
        <v>Not determined</v>
      </c>
      <c r="AK312" s="27" t="str">
        <f>IF(Y312="Not determined","No known occurrences","CHECK THIS ONE")</f>
        <v>No known occurrences</v>
      </c>
    </row>
    <row r="313" spans="1:37" ht="12.6" customHeight="1" x14ac:dyDescent="0.3">
      <c r="A313" s="21" t="s">
        <v>2191</v>
      </c>
      <c r="B313" s="21" t="s">
        <v>4603</v>
      </c>
      <c r="C313" s="21" t="s">
        <v>2192</v>
      </c>
      <c r="D313" s="82" t="s">
        <v>2193</v>
      </c>
      <c r="E313" s="82" t="s">
        <v>4063</v>
      </c>
      <c r="F313" s="27" t="s">
        <v>4063</v>
      </c>
      <c r="G313" s="27">
        <v>40.58</v>
      </c>
      <c r="H313" s="27">
        <v>9.2799999999999994</v>
      </c>
      <c r="I313" s="27">
        <v>0.5</v>
      </c>
      <c r="J313" s="27">
        <v>0.05</v>
      </c>
      <c r="K313" s="27" t="s">
        <v>307</v>
      </c>
      <c r="L313" s="27" t="s">
        <v>40</v>
      </c>
      <c r="M313" s="27">
        <v>453</v>
      </c>
      <c r="N313" s="27">
        <v>14</v>
      </c>
      <c r="O313" s="27" t="s">
        <v>2196</v>
      </c>
      <c r="P313" s="27" t="s">
        <v>84</v>
      </c>
      <c r="Q313" s="27" t="s">
        <v>4063</v>
      </c>
      <c r="R313" s="27" t="s">
        <v>4063</v>
      </c>
      <c r="S313" s="27" t="s">
        <v>4063</v>
      </c>
      <c r="T313" s="27" t="s">
        <v>4063</v>
      </c>
      <c r="U313" s="27" t="s">
        <v>4063</v>
      </c>
      <c r="V313" s="27" t="s">
        <v>4063</v>
      </c>
      <c r="W313" s="27" t="s">
        <v>4063</v>
      </c>
      <c r="X313" s="27" t="s">
        <v>4063</v>
      </c>
      <c r="Y313" s="27" t="s">
        <v>4063</v>
      </c>
      <c r="Z313" s="27" t="s">
        <v>4063</v>
      </c>
      <c r="AA313" s="27" t="s">
        <v>4063</v>
      </c>
      <c r="AB313" s="27" t="s">
        <v>4063</v>
      </c>
      <c r="AC313" s="27" t="s">
        <v>4063</v>
      </c>
      <c r="AD313" s="29" t="s">
        <v>4063</v>
      </c>
      <c r="AE313" s="29" t="s">
        <v>4063</v>
      </c>
      <c r="AF313" s="29" t="s">
        <v>5663</v>
      </c>
      <c r="AG313" s="29" t="s">
        <v>5992</v>
      </c>
      <c r="AH313" s="29" t="str">
        <f t="shared" si="12"/>
        <v>Phanerozoic</v>
      </c>
      <c r="AI313" s="29" t="str">
        <f t="shared" si="13"/>
        <v>Small</v>
      </c>
      <c r="AJ313" s="29" t="str">
        <f t="shared" si="14"/>
        <v>Small</v>
      </c>
      <c r="AK313" s="27" t="str">
        <f>IF(Y313="Not determined","No known occurrences","CHECK THIS ONE")</f>
        <v>No known occurrences</v>
      </c>
    </row>
    <row r="314" spans="1:37" ht="12.6" customHeight="1" x14ac:dyDescent="0.3">
      <c r="A314" s="21" t="s">
        <v>5863</v>
      </c>
      <c r="B314" s="21" t="s">
        <v>4603</v>
      </c>
      <c r="C314" s="29" t="s">
        <v>2205</v>
      </c>
      <c r="D314" s="82" t="s">
        <v>2206</v>
      </c>
      <c r="E314" s="82" t="s">
        <v>4063</v>
      </c>
      <c r="F314" s="27" t="s">
        <v>728</v>
      </c>
      <c r="G314" s="27">
        <v>34.43</v>
      </c>
      <c r="H314" s="27">
        <v>136.63999999999999</v>
      </c>
      <c r="I314" s="27">
        <v>3</v>
      </c>
      <c r="J314" s="27">
        <v>0.46</v>
      </c>
      <c r="K314" s="27" t="s">
        <v>253</v>
      </c>
      <c r="L314" s="27" t="s">
        <v>95</v>
      </c>
      <c r="M314" s="27">
        <v>154.6</v>
      </c>
      <c r="N314" s="27">
        <v>1.6</v>
      </c>
      <c r="O314" s="27" t="s">
        <v>4419</v>
      </c>
      <c r="P314" s="27" t="s">
        <v>935</v>
      </c>
      <c r="Q314" s="27" t="s">
        <v>4420</v>
      </c>
      <c r="R314" s="38" t="s">
        <v>45</v>
      </c>
      <c r="S314" s="27">
        <v>7.4999999999999997E-2</v>
      </c>
      <c r="T314" s="27" t="s">
        <v>2210</v>
      </c>
      <c r="U314" s="27" t="s">
        <v>2211</v>
      </c>
      <c r="V314" s="27" t="s">
        <v>2212</v>
      </c>
      <c r="W314" s="27" t="s">
        <v>4063</v>
      </c>
      <c r="X314" s="27" t="s">
        <v>4063</v>
      </c>
      <c r="Y314" s="27" t="s">
        <v>4063</v>
      </c>
      <c r="Z314" s="27" t="s">
        <v>4063</v>
      </c>
      <c r="AA314" s="27" t="s">
        <v>4063</v>
      </c>
      <c r="AB314" s="27" t="s">
        <v>4063</v>
      </c>
      <c r="AC314" s="27" t="s">
        <v>4063</v>
      </c>
      <c r="AD314" s="29" t="s">
        <v>4063</v>
      </c>
      <c r="AE314" s="29" t="s">
        <v>4063</v>
      </c>
      <c r="AF314" s="29" t="s">
        <v>2213</v>
      </c>
      <c r="AG314" s="29" t="s">
        <v>4281</v>
      </c>
      <c r="AH314" s="29" t="str">
        <f t="shared" si="12"/>
        <v>Phanerozoic</v>
      </c>
      <c r="AI314" s="29" t="str">
        <f t="shared" si="13"/>
        <v>Small</v>
      </c>
      <c r="AJ314" s="29" t="str">
        <f t="shared" si="14"/>
        <v>Small</v>
      </c>
      <c r="AK314" s="27" t="str">
        <f>IF(Y314="Not determined","No known occurrences","CHECK THIS ONE")</f>
        <v>No known occurrences</v>
      </c>
    </row>
    <row r="315" spans="1:37" ht="12.6" customHeight="1" x14ac:dyDescent="0.3">
      <c r="A315" s="21" t="s">
        <v>2215</v>
      </c>
      <c r="B315" s="21" t="s">
        <v>4603</v>
      </c>
      <c r="C315" s="29" t="s">
        <v>2205</v>
      </c>
      <c r="D315" s="82" t="s">
        <v>2216</v>
      </c>
      <c r="E315" s="82" t="s">
        <v>4063</v>
      </c>
      <c r="F315" s="27" t="s">
        <v>38</v>
      </c>
      <c r="G315" s="27">
        <v>35.549999999999997</v>
      </c>
      <c r="H315" s="27">
        <v>135.43</v>
      </c>
      <c r="I315" s="27">
        <v>23</v>
      </c>
      <c r="J315" s="27">
        <v>4</v>
      </c>
      <c r="K315" s="27" t="s">
        <v>98</v>
      </c>
      <c r="L315" s="27" t="s">
        <v>40</v>
      </c>
      <c r="M315" s="27">
        <v>241</v>
      </c>
      <c r="N315" s="27">
        <v>12</v>
      </c>
      <c r="O315" s="27" t="s">
        <v>4421</v>
      </c>
      <c r="P315" s="27" t="s">
        <v>287</v>
      </c>
      <c r="Q315" s="27" t="s">
        <v>4422</v>
      </c>
      <c r="R315" s="27" t="s">
        <v>45</v>
      </c>
      <c r="S315" s="27" t="s">
        <v>2220</v>
      </c>
      <c r="T315" s="27" t="s">
        <v>2221</v>
      </c>
      <c r="U315" s="27" t="s">
        <v>4063</v>
      </c>
      <c r="V315" s="27" t="s">
        <v>2222</v>
      </c>
      <c r="W315" s="27" t="s">
        <v>2223</v>
      </c>
      <c r="X315" s="27" t="s">
        <v>4063</v>
      </c>
      <c r="Y315" s="27" t="s">
        <v>4063</v>
      </c>
      <c r="Z315" s="27" t="s">
        <v>4063</v>
      </c>
      <c r="AA315" s="27" t="s">
        <v>4063</v>
      </c>
      <c r="AB315" s="27" t="s">
        <v>4063</v>
      </c>
      <c r="AC315" s="27" t="s">
        <v>4063</v>
      </c>
      <c r="AD315" s="29" t="s">
        <v>4063</v>
      </c>
      <c r="AE315" s="29" t="s">
        <v>4063</v>
      </c>
      <c r="AF315" s="29" t="s">
        <v>5665</v>
      </c>
      <c r="AG315" s="29" t="s">
        <v>4281</v>
      </c>
      <c r="AH315" s="29" t="str">
        <f t="shared" si="12"/>
        <v>Phanerozoic</v>
      </c>
      <c r="AI315" s="29" t="str">
        <f t="shared" si="13"/>
        <v>Small</v>
      </c>
      <c r="AJ315" s="29" t="str">
        <f t="shared" si="14"/>
        <v>Large</v>
      </c>
      <c r="AK315" s="27" t="str">
        <f>IF(Y315="Not determined","No known occurrences","CHECK THIS ONE")</f>
        <v>No known occurrences</v>
      </c>
    </row>
    <row r="316" spans="1:37" ht="12.6" customHeight="1" x14ac:dyDescent="0.3">
      <c r="A316" s="17" t="s">
        <v>2226</v>
      </c>
      <c r="B316" s="17" t="s">
        <v>4603</v>
      </c>
      <c r="C316" s="17" t="s">
        <v>2225</v>
      </c>
      <c r="D316" s="46" t="s">
        <v>2227</v>
      </c>
      <c r="E316" s="46" t="s">
        <v>4063</v>
      </c>
      <c r="F316" s="18" t="s">
        <v>197</v>
      </c>
      <c r="G316" s="18">
        <v>53.1</v>
      </c>
      <c r="H316" s="18">
        <v>66.25</v>
      </c>
      <c r="I316" s="18">
        <v>75</v>
      </c>
      <c r="J316" s="18" t="s">
        <v>4063</v>
      </c>
      <c r="K316" s="18" t="s">
        <v>253</v>
      </c>
      <c r="L316" s="18" t="s">
        <v>95</v>
      </c>
      <c r="M316" s="18">
        <v>461</v>
      </c>
      <c r="N316" s="18">
        <v>2</v>
      </c>
      <c r="O316" s="18" t="s">
        <v>4423</v>
      </c>
      <c r="P316" s="18" t="s">
        <v>96</v>
      </c>
      <c r="Q316" s="18" t="s">
        <v>4063</v>
      </c>
      <c r="R316" s="18" t="s">
        <v>345</v>
      </c>
      <c r="S316" s="18" t="s">
        <v>4063</v>
      </c>
      <c r="T316" s="18" t="s">
        <v>4063</v>
      </c>
      <c r="U316" s="18" t="s">
        <v>4063</v>
      </c>
      <c r="V316" s="18" t="s">
        <v>4063</v>
      </c>
      <c r="W316" s="18" t="s">
        <v>4063</v>
      </c>
      <c r="X316" s="18" t="s">
        <v>4063</v>
      </c>
      <c r="Y316" s="18" t="s">
        <v>4063</v>
      </c>
      <c r="Z316" s="18" t="s">
        <v>4063</v>
      </c>
      <c r="AA316" s="18" t="s">
        <v>4063</v>
      </c>
      <c r="AB316" s="18" t="s">
        <v>4063</v>
      </c>
      <c r="AC316" s="18" t="s">
        <v>4063</v>
      </c>
      <c r="AD316" s="16" t="s">
        <v>4063</v>
      </c>
      <c r="AE316" s="16" t="s">
        <v>4063</v>
      </c>
      <c r="AF316" s="29" t="s">
        <v>5666</v>
      </c>
      <c r="AG316" s="29" t="s">
        <v>4281</v>
      </c>
      <c r="AH316" s="29" t="str">
        <f t="shared" si="12"/>
        <v>Phanerozoic</v>
      </c>
      <c r="AI316" s="29" t="str">
        <f t="shared" si="13"/>
        <v>Small</v>
      </c>
      <c r="AJ316" s="29" t="str">
        <f t="shared" si="14"/>
        <v>Not determined</v>
      </c>
      <c r="AK316" s="27" t="str">
        <f>IF(Y316="Not determined","No known occurrences","CHECK THIS ONE")</f>
        <v>No known occurrences</v>
      </c>
    </row>
    <row r="317" spans="1:37" ht="12.6" customHeight="1" x14ac:dyDescent="0.3">
      <c r="A317" s="17" t="s">
        <v>2232</v>
      </c>
      <c r="B317" s="17" t="s">
        <v>4603</v>
      </c>
      <c r="C317" s="17" t="s">
        <v>2233</v>
      </c>
      <c r="D317" s="46" t="s">
        <v>2234</v>
      </c>
      <c r="E317" s="46" t="s">
        <v>4063</v>
      </c>
      <c r="F317" s="18" t="s">
        <v>38</v>
      </c>
      <c r="G317" s="18">
        <v>-17</v>
      </c>
      <c r="H317" s="18">
        <v>47.5</v>
      </c>
      <c r="I317" s="18">
        <v>2</v>
      </c>
      <c r="J317" s="18">
        <v>0.12</v>
      </c>
      <c r="K317" s="18" t="s">
        <v>2235</v>
      </c>
      <c r="L317" s="18" t="s">
        <v>95</v>
      </c>
      <c r="M317" s="18">
        <v>787</v>
      </c>
      <c r="N317" s="18">
        <v>16</v>
      </c>
      <c r="O317" s="18" t="s">
        <v>4424</v>
      </c>
      <c r="P317" s="18" t="s">
        <v>830</v>
      </c>
      <c r="Q317" s="18" t="s">
        <v>4063</v>
      </c>
      <c r="R317" s="18" t="s">
        <v>345</v>
      </c>
      <c r="S317" s="18" t="s">
        <v>2220</v>
      </c>
      <c r="T317" s="18" t="s">
        <v>4063</v>
      </c>
      <c r="U317" s="18" t="s">
        <v>4063</v>
      </c>
      <c r="V317" s="18" t="s">
        <v>4063</v>
      </c>
      <c r="W317" s="18" t="s">
        <v>4063</v>
      </c>
      <c r="X317" s="18" t="s">
        <v>2238</v>
      </c>
      <c r="Y317" s="18" t="s">
        <v>763</v>
      </c>
      <c r="Z317" s="18" t="s">
        <v>223</v>
      </c>
      <c r="AA317" s="18" t="s">
        <v>73</v>
      </c>
      <c r="AB317" s="18" t="s">
        <v>74</v>
      </c>
      <c r="AC317" s="18" t="s">
        <v>1881</v>
      </c>
      <c r="AD317" s="16" t="s">
        <v>2239</v>
      </c>
      <c r="AE317" s="16" t="s">
        <v>5950</v>
      </c>
      <c r="AF317" s="29" t="s">
        <v>5667</v>
      </c>
      <c r="AG317" s="29" t="s">
        <v>4066</v>
      </c>
      <c r="AH317" s="29" t="str">
        <f t="shared" si="12"/>
        <v>Proterozoic</v>
      </c>
      <c r="AI317" s="29" t="str">
        <f t="shared" si="13"/>
        <v>Small</v>
      </c>
      <c r="AJ317" s="29" t="str">
        <f t="shared" si="14"/>
        <v>Small</v>
      </c>
      <c r="AK317" s="18" t="s">
        <v>763</v>
      </c>
    </row>
    <row r="318" spans="1:37" ht="12.6" customHeight="1" x14ac:dyDescent="0.3">
      <c r="A318" s="17" t="s">
        <v>2245</v>
      </c>
      <c r="B318" s="17" t="s">
        <v>4603</v>
      </c>
      <c r="C318" s="17" t="s">
        <v>2233</v>
      </c>
      <c r="D318" s="46" t="s">
        <v>2234</v>
      </c>
      <c r="E318" s="46" t="s">
        <v>4063</v>
      </c>
      <c r="F318" s="18" t="s">
        <v>38</v>
      </c>
      <c r="G318" s="18">
        <v>-17.45</v>
      </c>
      <c r="H318" s="18">
        <v>48.06</v>
      </c>
      <c r="I318" s="18">
        <v>0.2</v>
      </c>
      <c r="J318" s="18" t="s">
        <v>4063</v>
      </c>
      <c r="K318" s="18" t="s">
        <v>94</v>
      </c>
      <c r="L318" s="18" t="s">
        <v>40</v>
      </c>
      <c r="M318" s="18">
        <v>787</v>
      </c>
      <c r="N318" s="18">
        <v>16</v>
      </c>
      <c r="O318" s="18" t="s">
        <v>4425</v>
      </c>
      <c r="P318" s="18" t="s">
        <v>2247</v>
      </c>
      <c r="Q318" s="18" t="s">
        <v>4063</v>
      </c>
      <c r="R318" s="18" t="s">
        <v>276</v>
      </c>
      <c r="S318" s="18" t="s">
        <v>2220</v>
      </c>
      <c r="T318" s="18" t="s">
        <v>2248</v>
      </c>
      <c r="U318" s="18" t="s">
        <v>176</v>
      </c>
      <c r="V318" s="18" t="s">
        <v>4063</v>
      </c>
      <c r="W318" s="18" t="s">
        <v>4063</v>
      </c>
      <c r="X318" s="18" t="s">
        <v>2245</v>
      </c>
      <c r="Y318" s="18" t="s">
        <v>763</v>
      </c>
      <c r="Z318" s="18" t="s">
        <v>2249</v>
      </c>
      <c r="AA318" s="18" t="s">
        <v>73</v>
      </c>
      <c r="AB318" s="18" t="s">
        <v>74</v>
      </c>
      <c r="AC318" s="18" t="s">
        <v>2250</v>
      </c>
      <c r="AD318" s="16">
        <v>0.25</v>
      </c>
      <c r="AE318" s="16" t="s">
        <v>5668</v>
      </c>
      <c r="AF318" s="29" t="s">
        <v>5669</v>
      </c>
      <c r="AG318" s="29" t="s">
        <v>4066</v>
      </c>
      <c r="AH318" s="29" t="str">
        <f t="shared" si="12"/>
        <v>Proterozoic</v>
      </c>
      <c r="AI318" s="29" t="str">
        <f t="shared" si="13"/>
        <v>Small</v>
      </c>
      <c r="AJ318" s="29" t="str">
        <f t="shared" si="14"/>
        <v>Not determined</v>
      </c>
      <c r="AK318" s="18" t="s">
        <v>763</v>
      </c>
    </row>
    <row r="319" spans="1:37" ht="12.6" customHeight="1" x14ac:dyDescent="0.3">
      <c r="A319" s="17" t="s">
        <v>2253</v>
      </c>
      <c r="B319" s="17" t="s">
        <v>4603</v>
      </c>
      <c r="C319" s="17" t="s">
        <v>2254</v>
      </c>
      <c r="D319" s="46" t="s">
        <v>2255</v>
      </c>
      <c r="E319" s="46" t="s">
        <v>4063</v>
      </c>
      <c r="F319" s="18" t="s">
        <v>2256</v>
      </c>
      <c r="G319" s="18" t="s">
        <v>4063</v>
      </c>
      <c r="H319" s="18" t="s">
        <v>4063</v>
      </c>
      <c r="I319" s="18">
        <v>1</v>
      </c>
      <c r="J319" s="18" t="s">
        <v>4063</v>
      </c>
      <c r="K319" s="18" t="s">
        <v>4063</v>
      </c>
      <c r="L319" s="18" t="s">
        <v>40</v>
      </c>
      <c r="M319" s="18" t="s">
        <v>4063</v>
      </c>
      <c r="N319" s="18" t="s">
        <v>4063</v>
      </c>
      <c r="O319" s="18" t="s">
        <v>5904</v>
      </c>
      <c r="P319" s="18" t="s">
        <v>2260</v>
      </c>
      <c r="Q319" s="18" t="s">
        <v>5905</v>
      </c>
      <c r="R319" s="18" t="s">
        <v>276</v>
      </c>
      <c r="S319" s="18">
        <v>0.1</v>
      </c>
      <c r="T319" s="18" t="s">
        <v>1306</v>
      </c>
      <c r="U319" s="18" t="s">
        <v>4063</v>
      </c>
      <c r="V319" s="18" t="s">
        <v>4063</v>
      </c>
      <c r="W319" s="18" t="s">
        <v>4063</v>
      </c>
      <c r="X319" s="18" t="s">
        <v>4063</v>
      </c>
      <c r="Y319" s="18" t="s">
        <v>4063</v>
      </c>
      <c r="Z319" s="18" t="s">
        <v>4063</v>
      </c>
      <c r="AA319" s="18" t="s">
        <v>4063</v>
      </c>
      <c r="AB319" s="18" t="s">
        <v>4063</v>
      </c>
      <c r="AC319" s="18" t="s">
        <v>4063</v>
      </c>
      <c r="AD319" s="16" t="s">
        <v>4063</v>
      </c>
      <c r="AE319" s="16" t="s">
        <v>4063</v>
      </c>
      <c r="AF319" s="29" t="s">
        <v>5670</v>
      </c>
      <c r="AG319" s="29" t="s">
        <v>2256</v>
      </c>
      <c r="AH319" s="29" t="str">
        <f t="shared" si="12"/>
        <v>Not determined</v>
      </c>
      <c r="AI319" s="29" t="str">
        <f t="shared" si="13"/>
        <v>Small</v>
      </c>
      <c r="AJ319" s="29" t="str">
        <f t="shared" si="14"/>
        <v>Not determined</v>
      </c>
      <c r="AK319" s="27" t="str">
        <f>IF(Y319="Not determined","No known occurrences","CHECK THIS ONE")</f>
        <v>No known occurrences</v>
      </c>
    </row>
    <row r="320" spans="1:37" ht="12.6" customHeight="1" x14ac:dyDescent="0.3">
      <c r="A320" s="23" t="s">
        <v>2266</v>
      </c>
      <c r="B320" s="23" t="s">
        <v>4603</v>
      </c>
      <c r="C320" s="23" t="s">
        <v>2267</v>
      </c>
      <c r="D320" s="86" t="s">
        <v>4744</v>
      </c>
      <c r="E320" s="86" t="s">
        <v>4063</v>
      </c>
      <c r="F320" s="18" t="s">
        <v>38</v>
      </c>
      <c r="G320" s="19">
        <v>47.2</v>
      </c>
      <c r="H320" s="19">
        <v>93.2</v>
      </c>
      <c r="I320" s="19">
        <v>6</v>
      </c>
      <c r="J320" s="19">
        <v>1.2</v>
      </c>
      <c r="K320" s="19" t="s">
        <v>51</v>
      </c>
      <c r="L320" s="19" t="s">
        <v>388</v>
      </c>
      <c r="M320" s="19">
        <v>531</v>
      </c>
      <c r="N320" s="18" t="s">
        <v>4063</v>
      </c>
      <c r="O320" s="18" t="s">
        <v>4426</v>
      </c>
      <c r="P320" s="18" t="s">
        <v>635</v>
      </c>
      <c r="Q320" s="18" t="s">
        <v>4427</v>
      </c>
      <c r="R320" s="18" t="s">
        <v>276</v>
      </c>
      <c r="S320" s="18" t="s">
        <v>4063</v>
      </c>
      <c r="T320" s="18" t="s">
        <v>4063</v>
      </c>
      <c r="U320" s="18" t="s">
        <v>4063</v>
      </c>
      <c r="V320" s="18" t="s">
        <v>4063</v>
      </c>
      <c r="W320" s="18" t="s">
        <v>4063</v>
      </c>
      <c r="X320" s="18" t="s">
        <v>4063</v>
      </c>
      <c r="Y320" s="18" t="s">
        <v>4063</v>
      </c>
      <c r="Z320" s="18" t="s">
        <v>4063</v>
      </c>
      <c r="AA320" s="18" t="s">
        <v>4063</v>
      </c>
      <c r="AB320" s="18" t="s">
        <v>4063</v>
      </c>
      <c r="AC320" s="18" t="s">
        <v>4063</v>
      </c>
      <c r="AD320" s="16" t="s">
        <v>4063</v>
      </c>
      <c r="AE320" s="16" t="s">
        <v>4063</v>
      </c>
      <c r="AF320" s="29" t="s">
        <v>5671</v>
      </c>
      <c r="AG320" s="29" t="s">
        <v>4281</v>
      </c>
      <c r="AH320" s="29" t="str">
        <f t="shared" si="12"/>
        <v>Phanerozoic</v>
      </c>
      <c r="AI320" s="29" t="str">
        <f t="shared" si="13"/>
        <v>Small</v>
      </c>
      <c r="AJ320" s="29" t="str">
        <f t="shared" si="14"/>
        <v>Medium</v>
      </c>
      <c r="AK320" s="27" t="str">
        <f>IF(Y320="Not determined","No known occurrences","CHECK THIS ONE")</f>
        <v>No known occurrences</v>
      </c>
    </row>
    <row r="321" spans="1:37" ht="12.6" customHeight="1" x14ac:dyDescent="0.25">
      <c r="A321" s="17" t="s">
        <v>2271</v>
      </c>
      <c r="B321" s="20" t="s">
        <v>6103</v>
      </c>
      <c r="C321" s="17" t="s">
        <v>2267</v>
      </c>
      <c r="D321" s="46" t="s">
        <v>4744</v>
      </c>
      <c r="E321" s="46" t="s">
        <v>4063</v>
      </c>
      <c r="F321" s="18" t="s">
        <v>38</v>
      </c>
      <c r="G321" s="18">
        <v>47.5</v>
      </c>
      <c r="H321" s="18">
        <v>102.03</v>
      </c>
      <c r="I321" s="18">
        <v>4</v>
      </c>
      <c r="J321" s="18" t="s">
        <v>4063</v>
      </c>
      <c r="K321" s="18" t="s">
        <v>996</v>
      </c>
      <c r="L321" s="18" t="s">
        <v>95</v>
      </c>
      <c r="M321" s="18">
        <v>270</v>
      </c>
      <c r="N321" s="18" t="s">
        <v>4063</v>
      </c>
      <c r="O321" s="18" t="s">
        <v>4428</v>
      </c>
      <c r="P321" s="18" t="s">
        <v>1241</v>
      </c>
      <c r="Q321" s="18" t="s">
        <v>4063</v>
      </c>
      <c r="R321" s="18" t="s">
        <v>45</v>
      </c>
      <c r="S321" s="18" t="s">
        <v>4063</v>
      </c>
      <c r="T321" s="18" t="s">
        <v>87</v>
      </c>
      <c r="U321" s="18" t="s">
        <v>4063</v>
      </c>
      <c r="V321" s="18" t="s">
        <v>57</v>
      </c>
      <c r="W321" s="18" t="s">
        <v>4063</v>
      </c>
      <c r="X321" s="18" t="s">
        <v>70</v>
      </c>
      <c r="Y321" s="18" t="s">
        <v>71</v>
      </c>
      <c r="Z321" s="18" t="s">
        <v>72</v>
      </c>
      <c r="AA321" s="18" t="s">
        <v>73</v>
      </c>
      <c r="AB321" s="18" t="s">
        <v>74</v>
      </c>
      <c r="AC321" s="18" t="s">
        <v>2273</v>
      </c>
      <c r="AD321" s="16" t="s">
        <v>4063</v>
      </c>
      <c r="AE321" s="16" t="s">
        <v>4063</v>
      </c>
      <c r="AF321" s="29" t="s">
        <v>5672</v>
      </c>
      <c r="AG321" s="29" t="s">
        <v>4281</v>
      </c>
      <c r="AH321" s="29" t="str">
        <f t="shared" si="12"/>
        <v>Phanerozoic</v>
      </c>
      <c r="AI321" s="29" t="str">
        <f t="shared" si="13"/>
        <v>Small</v>
      </c>
      <c r="AJ321" s="29" t="str">
        <f t="shared" si="14"/>
        <v>Not determined</v>
      </c>
      <c r="AK321" s="18" t="s">
        <v>71</v>
      </c>
    </row>
    <row r="322" spans="1:37" ht="12.6" customHeight="1" x14ac:dyDescent="0.3">
      <c r="A322" s="23" t="s">
        <v>2275</v>
      </c>
      <c r="B322" s="23" t="s">
        <v>4603</v>
      </c>
      <c r="C322" s="29" t="s">
        <v>2267</v>
      </c>
      <c r="D322" s="86" t="s">
        <v>4744</v>
      </c>
      <c r="E322" s="86" t="s">
        <v>4063</v>
      </c>
      <c r="F322" s="18" t="s">
        <v>38</v>
      </c>
      <c r="G322" s="19">
        <v>49</v>
      </c>
      <c r="H322" s="19">
        <v>93</v>
      </c>
      <c r="I322" s="19">
        <v>70</v>
      </c>
      <c r="J322" s="19" t="s">
        <v>4063</v>
      </c>
      <c r="K322" s="19" t="s">
        <v>127</v>
      </c>
      <c r="L322" s="19" t="s">
        <v>95</v>
      </c>
      <c r="M322" s="19">
        <v>511</v>
      </c>
      <c r="N322" s="18">
        <v>12</v>
      </c>
      <c r="O322" s="18" t="s">
        <v>4429</v>
      </c>
      <c r="P322" s="18" t="s">
        <v>534</v>
      </c>
      <c r="Q322" s="18" t="s">
        <v>4063</v>
      </c>
      <c r="R322" s="18" t="s">
        <v>45</v>
      </c>
      <c r="S322" s="18" t="s">
        <v>4063</v>
      </c>
      <c r="T322" s="18" t="s">
        <v>2278</v>
      </c>
      <c r="U322" s="18" t="s">
        <v>2279</v>
      </c>
      <c r="V322" s="18" t="s">
        <v>2280</v>
      </c>
      <c r="W322" s="18" t="s">
        <v>2107</v>
      </c>
      <c r="X322" s="18" t="s">
        <v>70</v>
      </c>
      <c r="Y322" s="18" t="s">
        <v>144</v>
      </c>
      <c r="Z322" s="18" t="s">
        <v>948</v>
      </c>
      <c r="AA322" s="18" t="s">
        <v>102</v>
      </c>
      <c r="AB322" s="18" t="s">
        <v>74</v>
      </c>
      <c r="AC322" s="18" t="s">
        <v>2281</v>
      </c>
      <c r="AD322" s="16" t="s">
        <v>4063</v>
      </c>
      <c r="AE322" s="16" t="s">
        <v>2282</v>
      </c>
      <c r="AF322" s="29" t="s">
        <v>5673</v>
      </c>
      <c r="AG322" s="29" t="s">
        <v>4281</v>
      </c>
      <c r="AH322" s="29" t="str">
        <f t="shared" ref="AH322:AH385" si="16">IF(M322 = "Not determined",M322,IF(M322&gt;2500,"Archaean",IF(M322&gt;541,"Proterozoic", "Phanerozoic")))</f>
        <v>Phanerozoic</v>
      </c>
      <c r="AI322" s="29" t="str">
        <f t="shared" ref="AI322:AI385" si="17">IF(I322="Not determined",I322,IF(I322&gt;10000,"Giant",IF(I322&gt;1000,"Large",IF(I322&gt;250,"Medium","Small"))))</f>
        <v>Small</v>
      </c>
      <c r="AJ322" s="29" t="str">
        <f t="shared" ref="AJ322:AJ385" si="18">IF(J322="Not determined",J322,IF(J322&gt;5,"Giant",IF(J322&gt;2,"Large",IF(J322&gt;0.5,"Medium","Small"))))</f>
        <v>Not determined</v>
      </c>
      <c r="AK322" s="18" t="s">
        <v>144</v>
      </c>
    </row>
    <row r="323" spans="1:37" ht="12.6" customHeight="1" x14ac:dyDescent="0.3">
      <c r="A323" s="23" t="s">
        <v>2691</v>
      </c>
      <c r="B323" s="23" t="s">
        <v>4603</v>
      </c>
      <c r="C323" s="23" t="s">
        <v>2267</v>
      </c>
      <c r="D323" s="86" t="s">
        <v>4744</v>
      </c>
      <c r="E323" s="86" t="s">
        <v>4063</v>
      </c>
      <c r="F323" s="19" t="s">
        <v>38</v>
      </c>
      <c r="G323" s="19">
        <v>52.77</v>
      </c>
      <c r="H323" s="19">
        <v>111.3</v>
      </c>
      <c r="I323" s="19">
        <v>11</v>
      </c>
      <c r="J323" s="19">
        <v>0.7</v>
      </c>
      <c r="K323" s="19" t="s">
        <v>51</v>
      </c>
      <c r="L323" s="19" t="s">
        <v>95</v>
      </c>
      <c r="M323" s="19">
        <v>835</v>
      </c>
      <c r="N323" s="18">
        <v>12</v>
      </c>
      <c r="O323" s="18" t="s">
        <v>4487</v>
      </c>
      <c r="P323" s="18" t="s">
        <v>4063</v>
      </c>
      <c r="Q323" s="18" t="s">
        <v>4063</v>
      </c>
      <c r="R323" s="18" t="s">
        <v>4063</v>
      </c>
      <c r="S323" s="18" t="s">
        <v>4063</v>
      </c>
      <c r="T323" s="18" t="s">
        <v>4063</v>
      </c>
      <c r="U323" s="18" t="s">
        <v>4063</v>
      </c>
      <c r="V323" s="18" t="s">
        <v>4063</v>
      </c>
      <c r="W323" s="18" t="s">
        <v>2693</v>
      </c>
      <c r="X323" s="18" t="s">
        <v>70</v>
      </c>
      <c r="Y323" s="18" t="s">
        <v>71</v>
      </c>
      <c r="Z323" s="18" t="s">
        <v>237</v>
      </c>
      <c r="AA323" s="18" t="s">
        <v>73</v>
      </c>
      <c r="AB323" s="18" t="s">
        <v>74</v>
      </c>
      <c r="AC323" s="18" t="s">
        <v>103</v>
      </c>
      <c r="AD323" s="16" t="s">
        <v>4063</v>
      </c>
      <c r="AE323" s="16" t="s">
        <v>2694</v>
      </c>
      <c r="AF323" s="29" t="s">
        <v>6083</v>
      </c>
      <c r="AG323" s="29" t="s">
        <v>4281</v>
      </c>
      <c r="AH323" s="29" t="str">
        <f t="shared" si="16"/>
        <v>Proterozoic</v>
      </c>
      <c r="AI323" s="29" t="str">
        <f t="shared" si="17"/>
        <v>Small</v>
      </c>
      <c r="AJ323" s="29" t="str">
        <f t="shared" si="18"/>
        <v>Medium</v>
      </c>
      <c r="AK323" s="18" t="s">
        <v>71</v>
      </c>
    </row>
    <row r="324" spans="1:37" ht="12.6" customHeight="1" x14ac:dyDescent="0.25">
      <c r="A324" s="23" t="s">
        <v>2283</v>
      </c>
      <c r="B324" s="20" t="s">
        <v>6103</v>
      </c>
      <c r="C324" s="23" t="s">
        <v>2267</v>
      </c>
      <c r="D324" s="86" t="s">
        <v>4744</v>
      </c>
      <c r="E324" s="86" t="s">
        <v>4063</v>
      </c>
      <c r="F324" s="18" t="s">
        <v>38</v>
      </c>
      <c r="G324" s="19">
        <v>49.04</v>
      </c>
      <c r="H324" s="19">
        <v>104.55</v>
      </c>
      <c r="I324" s="19">
        <v>9.5</v>
      </c>
      <c r="J324" s="19" t="s">
        <v>4063</v>
      </c>
      <c r="K324" s="19" t="s">
        <v>51</v>
      </c>
      <c r="L324" s="19" t="s">
        <v>95</v>
      </c>
      <c r="M324" s="19">
        <v>252</v>
      </c>
      <c r="N324" s="18" t="s">
        <v>4063</v>
      </c>
      <c r="O324" s="18" t="s">
        <v>4430</v>
      </c>
      <c r="P324" s="18" t="s">
        <v>63</v>
      </c>
      <c r="Q324" s="18" t="s">
        <v>4063</v>
      </c>
      <c r="R324" s="18" t="s">
        <v>45</v>
      </c>
      <c r="S324" s="18" t="s">
        <v>4063</v>
      </c>
      <c r="T324" s="18" t="s">
        <v>2285</v>
      </c>
      <c r="U324" s="18" t="s">
        <v>4063</v>
      </c>
      <c r="V324" s="18" t="s">
        <v>2286</v>
      </c>
      <c r="W324" s="18" t="s">
        <v>4063</v>
      </c>
      <c r="X324" s="18" t="s">
        <v>70</v>
      </c>
      <c r="Y324" s="18" t="s">
        <v>71</v>
      </c>
      <c r="Z324" s="18" t="s">
        <v>72</v>
      </c>
      <c r="AA324" s="18" t="s">
        <v>73</v>
      </c>
      <c r="AB324" s="18" t="s">
        <v>74</v>
      </c>
      <c r="AC324" s="18" t="s">
        <v>451</v>
      </c>
      <c r="AD324" s="16" t="s">
        <v>4063</v>
      </c>
      <c r="AE324" s="16" t="s">
        <v>4063</v>
      </c>
      <c r="AF324" s="29" t="s">
        <v>5674</v>
      </c>
      <c r="AG324" s="29" t="s">
        <v>4281</v>
      </c>
      <c r="AH324" s="29" t="str">
        <f t="shared" si="16"/>
        <v>Phanerozoic</v>
      </c>
      <c r="AI324" s="29" t="str">
        <f t="shared" si="17"/>
        <v>Small</v>
      </c>
      <c r="AJ324" s="29" t="str">
        <f t="shared" si="18"/>
        <v>Not determined</v>
      </c>
      <c r="AK324" s="18" t="s">
        <v>71</v>
      </c>
    </row>
    <row r="325" spans="1:37" ht="12.6" customHeight="1" x14ac:dyDescent="0.25">
      <c r="A325" s="20" t="s">
        <v>2288</v>
      </c>
      <c r="B325" s="20" t="s">
        <v>6103</v>
      </c>
      <c r="C325" s="29" t="s">
        <v>2267</v>
      </c>
      <c r="D325" s="82" t="s">
        <v>4744</v>
      </c>
      <c r="E325" s="82" t="s">
        <v>4063</v>
      </c>
      <c r="F325" s="27" t="s">
        <v>38</v>
      </c>
      <c r="G325" s="27">
        <v>47.53</v>
      </c>
      <c r="H325" s="27">
        <v>102.07</v>
      </c>
      <c r="I325" s="27">
        <v>2.5</v>
      </c>
      <c r="J325" s="27" t="s">
        <v>4063</v>
      </c>
      <c r="K325" s="27" t="s">
        <v>996</v>
      </c>
      <c r="L325" s="27" t="s">
        <v>95</v>
      </c>
      <c r="M325" s="27">
        <v>270</v>
      </c>
      <c r="N325" s="27" t="s">
        <v>4063</v>
      </c>
      <c r="O325" s="27" t="s">
        <v>4431</v>
      </c>
      <c r="P325" s="27" t="s">
        <v>1241</v>
      </c>
      <c r="Q325" s="27" t="s">
        <v>4063</v>
      </c>
      <c r="R325" s="37" t="s">
        <v>45</v>
      </c>
      <c r="S325" s="27" t="s">
        <v>4063</v>
      </c>
      <c r="T325" s="27" t="s">
        <v>1672</v>
      </c>
      <c r="U325" s="27" t="s">
        <v>4063</v>
      </c>
      <c r="V325" s="27" t="s">
        <v>1716</v>
      </c>
      <c r="W325" s="27" t="s">
        <v>4063</v>
      </c>
      <c r="X325" s="27" t="s">
        <v>70</v>
      </c>
      <c r="Y325" s="27" t="s">
        <v>71</v>
      </c>
      <c r="Z325" s="27" t="s">
        <v>72</v>
      </c>
      <c r="AA325" s="27" t="s">
        <v>73</v>
      </c>
      <c r="AB325" s="27" t="s">
        <v>74</v>
      </c>
      <c r="AC325" s="27" t="s">
        <v>2273</v>
      </c>
      <c r="AD325" s="29" t="s">
        <v>4063</v>
      </c>
      <c r="AE325" s="29" t="s">
        <v>4063</v>
      </c>
      <c r="AF325" s="29" t="s">
        <v>5672</v>
      </c>
      <c r="AG325" s="29" t="s">
        <v>4281</v>
      </c>
      <c r="AH325" s="29" t="str">
        <f t="shared" si="16"/>
        <v>Phanerozoic</v>
      </c>
      <c r="AI325" s="29" t="str">
        <f t="shared" si="17"/>
        <v>Small</v>
      </c>
      <c r="AJ325" s="29" t="str">
        <f t="shared" si="18"/>
        <v>Not determined</v>
      </c>
      <c r="AK325" s="27" t="s">
        <v>71</v>
      </c>
    </row>
    <row r="326" spans="1:37" ht="12.6" customHeight="1" x14ac:dyDescent="0.25">
      <c r="A326" s="20" t="s">
        <v>2290</v>
      </c>
      <c r="B326" s="20" t="s">
        <v>6103</v>
      </c>
      <c r="C326" s="21" t="s">
        <v>2267</v>
      </c>
      <c r="D326" s="82" t="s">
        <v>5164</v>
      </c>
      <c r="E326" s="82" t="s">
        <v>4745</v>
      </c>
      <c r="F326" s="27" t="s">
        <v>4747</v>
      </c>
      <c r="G326" s="27">
        <v>50.3</v>
      </c>
      <c r="H326" s="27">
        <v>91.36</v>
      </c>
      <c r="I326" s="27" t="s">
        <v>4063</v>
      </c>
      <c r="J326" s="27" t="s">
        <v>4063</v>
      </c>
      <c r="K326" s="27" t="s">
        <v>127</v>
      </c>
      <c r="L326" s="27" t="s">
        <v>40</v>
      </c>
      <c r="M326" s="27">
        <v>400</v>
      </c>
      <c r="N326" s="27" t="s">
        <v>4063</v>
      </c>
      <c r="O326" s="27" t="s">
        <v>4111</v>
      </c>
      <c r="P326" s="27" t="s">
        <v>275</v>
      </c>
      <c r="Q326" s="27" t="s">
        <v>4063</v>
      </c>
      <c r="R326" s="27" t="s">
        <v>4063</v>
      </c>
      <c r="S326" s="27" t="s">
        <v>4063</v>
      </c>
      <c r="T326" s="27" t="s">
        <v>4063</v>
      </c>
      <c r="U326" s="27" t="s">
        <v>4063</v>
      </c>
      <c r="V326" s="27" t="s">
        <v>4063</v>
      </c>
      <c r="W326" s="26" t="s">
        <v>4063</v>
      </c>
      <c r="X326" s="27" t="s">
        <v>5163</v>
      </c>
      <c r="Y326" s="27" t="s">
        <v>71</v>
      </c>
      <c r="Z326" s="27" t="s">
        <v>3473</v>
      </c>
      <c r="AA326" s="27" t="s">
        <v>73</v>
      </c>
      <c r="AB326" s="27" t="s">
        <v>74</v>
      </c>
      <c r="AC326" s="27" t="s">
        <v>242</v>
      </c>
      <c r="AD326" s="29" t="s">
        <v>4063</v>
      </c>
      <c r="AE326" s="29" t="s">
        <v>5951</v>
      </c>
      <c r="AF326" s="29" t="s">
        <v>5675</v>
      </c>
      <c r="AG326" s="29" t="s">
        <v>4281</v>
      </c>
      <c r="AH326" s="29" t="str">
        <f t="shared" si="16"/>
        <v>Phanerozoic</v>
      </c>
      <c r="AI326" s="29" t="str">
        <f t="shared" si="17"/>
        <v>Not determined</v>
      </c>
      <c r="AJ326" s="29" t="str">
        <f t="shared" si="18"/>
        <v>Not determined</v>
      </c>
      <c r="AK326" s="27" t="s">
        <v>71</v>
      </c>
    </row>
    <row r="327" spans="1:37" ht="12.6" customHeight="1" x14ac:dyDescent="0.3">
      <c r="A327" s="23" t="s">
        <v>2810</v>
      </c>
      <c r="B327" s="17" t="s">
        <v>4603</v>
      </c>
      <c r="C327" s="17" t="s">
        <v>2267</v>
      </c>
      <c r="D327" s="86" t="s">
        <v>5460</v>
      </c>
      <c r="E327" s="86" t="s">
        <v>4063</v>
      </c>
      <c r="F327" s="18" t="s">
        <v>38</v>
      </c>
      <c r="G327" s="19">
        <v>57</v>
      </c>
      <c r="H327" s="19">
        <v>115.4</v>
      </c>
      <c r="I327" s="19" t="s">
        <v>4063</v>
      </c>
      <c r="J327" s="18" t="s">
        <v>4063</v>
      </c>
      <c r="K327" s="19" t="s">
        <v>4063</v>
      </c>
      <c r="L327" s="19" t="s">
        <v>388</v>
      </c>
      <c r="M327" s="19">
        <v>612</v>
      </c>
      <c r="N327" s="18">
        <v>34</v>
      </c>
      <c r="O327" s="18" t="s">
        <v>2812</v>
      </c>
      <c r="P327" s="18" t="s">
        <v>4063</v>
      </c>
      <c r="Q327" s="18" t="s">
        <v>4063</v>
      </c>
      <c r="R327" s="28" t="s">
        <v>4063</v>
      </c>
      <c r="S327" s="18" t="s">
        <v>4063</v>
      </c>
      <c r="T327" s="18" t="s">
        <v>4063</v>
      </c>
      <c r="U327" s="18" t="s">
        <v>4063</v>
      </c>
      <c r="V327" s="18" t="s">
        <v>4063</v>
      </c>
      <c r="W327" s="18" t="s">
        <v>4063</v>
      </c>
      <c r="X327" s="18" t="s">
        <v>4063</v>
      </c>
      <c r="Y327" s="18" t="s">
        <v>4063</v>
      </c>
      <c r="Z327" s="18" t="s">
        <v>4063</v>
      </c>
      <c r="AA327" s="18" t="s">
        <v>4063</v>
      </c>
      <c r="AB327" s="18" t="s">
        <v>4063</v>
      </c>
      <c r="AC327" s="18" t="s">
        <v>4063</v>
      </c>
      <c r="AD327" s="16" t="s">
        <v>4063</v>
      </c>
      <c r="AE327" s="16" t="s">
        <v>4063</v>
      </c>
      <c r="AF327" s="29" t="s">
        <v>6008</v>
      </c>
      <c r="AG327" s="29" t="s">
        <v>4281</v>
      </c>
      <c r="AH327" s="29" t="str">
        <f t="shared" si="16"/>
        <v>Proterozoic</v>
      </c>
      <c r="AI327" s="29" t="str">
        <f t="shared" si="17"/>
        <v>Not determined</v>
      </c>
      <c r="AJ327" s="29" t="str">
        <f t="shared" si="18"/>
        <v>Not determined</v>
      </c>
      <c r="AK327" s="27" t="str">
        <f>IF(Y327="Not determined","No known occurrences","CHECK THIS ONE")</f>
        <v>No known occurrences</v>
      </c>
    </row>
    <row r="328" spans="1:37" ht="12.6" customHeight="1" x14ac:dyDescent="0.25">
      <c r="A328" s="17" t="s">
        <v>2291</v>
      </c>
      <c r="B328" s="20" t="s">
        <v>6103</v>
      </c>
      <c r="C328" s="17" t="s">
        <v>2292</v>
      </c>
      <c r="D328" s="46" t="s">
        <v>2293</v>
      </c>
      <c r="E328" s="46" t="s">
        <v>2294</v>
      </c>
      <c r="F328" s="18" t="s">
        <v>79</v>
      </c>
      <c r="G328" s="18">
        <v>31.7</v>
      </c>
      <c r="H328" s="18">
        <v>-7.4</v>
      </c>
      <c r="I328" s="18">
        <v>1.5</v>
      </c>
      <c r="J328" s="18" t="s">
        <v>4063</v>
      </c>
      <c r="K328" s="18" t="s">
        <v>51</v>
      </c>
      <c r="L328" s="18" t="s">
        <v>95</v>
      </c>
      <c r="M328" s="18">
        <v>330.5</v>
      </c>
      <c r="N328" s="18">
        <v>0.68</v>
      </c>
      <c r="O328" s="18" t="s">
        <v>4432</v>
      </c>
      <c r="P328" s="18" t="s">
        <v>935</v>
      </c>
      <c r="Q328" s="18" t="s">
        <v>4433</v>
      </c>
      <c r="R328" s="18" t="s">
        <v>45</v>
      </c>
      <c r="S328" s="18" t="s">
        <v>4063</v>
      </c>
      <c r="T328" s="18" t="s">
        <v>773</v>
      </c>
      <c r="U328" s="18" t="s">
        <v>4063</v>
      </c>
      <c r="V328" s="18" t="s">
        <v>2299</v>
      </c>
      <c r="W328" s="18" t="s">
        <v>2300</v>
      </c>
      <c r="X328" s="18" t="s">
        <v>70</v>
      </c>
      <c r="Y328" s="18" t="s">
        <v>2301</v>
      </c>
      <c r="Z328" s="18" t="s">
        <v>237</v>
      </c>
      <c r="AA328" s="18" t="s">
        <v>102</v>
      </c>
      <c r="AB328" s="18" t="s">
        <v>74</v>
      </c>
      <c r="AC328" s="18" t="s">
        <v>2302</v>
      </c>
      <c r="AD328" s="16" t="s">
        <v>4063</v>
      </c>
      <c r="AE328" s="16" t="s">
        <v>5952</v>
      </c>
      <c r="AF328" s="29" t="s">
        <v>5676</v>
      </c>
      <c r="AG328" s="29" t="s">
        <v>4066</v>
      </c>
      <c r="AH328" s="29" t="str">
        <f t="shared" si="16"/>
        <v>Phanerozoic</v>
      </c>
      <c r="AI328" s="29" t="str">
        <f t="shared" si="17"/>
        <v>Small</v>
      </c>
      <c r="AJ328" s="29" t="str">
        <f t="shared" si="18"/>
        <v>Not determined</v>
      </c>
      <c r="AK328" s="18" t="s">
        <v>2301</v>
      </c>
    </row>
    <row r="329" spans="1:37" ht="12.6" customHeight="1" x14ac:dyDescent="0.3">
      <c r="A329" s="23" t="s">
        <v>2305</v>
      </c>
      <c r="B329" s="17" t="s">
        <v>4603</v>
      </c>
      <c r="C329" s="17" t="s">
        <v>2306</v>
      </c>
      <c r="D329" s="86" t="s">
        <v>2307</v>
      </c>
      <c r="E329" s="86" t="s">
        <v>4063</v>
      </c>
      <c r="F329" s="18" t="s">
        <v>79</v>
      </c>
      <c r="G329" s="19">
        <v>-15.4</v>
      </c>
      <c r="H329" s="19">
        <v>31.7</v>
      </c>
      <c r="I329" s="19">
        <v>330</v>
      </c>
      <c r="J329" s="18" t="s">
        <v>4063</v>
      </c>
      <c r="K329" s="19" t="s">
        <v>2308</v>
      </c>
      <c r="L329" s="19" t="s">
        <v>95</v>
      </c>
      <c r="M329" s="19">
        <v>896</v>
      </c>
      <c r="N329" s="18">
        <v>6.8</v>
      </c>
      <c r="O329" s="18" t="s">
        <v>4434</v>
      </c>
      <c r="P329" s="18" t="s">
        <v>255</v>
      </c>
      <c r="Q329" s="18" t="s">
        <v>4435</v>
      </c>
      <c r="R329" s="28" t="s">
        <v>345</v>
      </c>
      <c r="S329" s="18" t="s">
        <v>4063</v>
      </c>
      <c r="T329" s="18" t="s">
        <v>2312</v>
      </c>
      <c r="U329" s="18" t="s">
        <v>2313</v>
      </c>
      <c r="V329" s="18" t="s">
        <v>4063</v>
      </c>
      <c r="W329" s="18" t="s">
        <v>2314</v>
      </c>
      <c r="X329" s="18" t="s">
        <v>4063</v>
      </c>
      <c r="Y329" s="18" t="s">
        <v>4063</v>
      </c>
      <c r="Z329" s="18" t="s">
        <v>4063</v>
      </c>
      <c r="AA329" s="18" t="s">
        <v>4063</v>
      </c>
      <c r="AB329" s="18" t="s">
        <v>4063</v>
      </c>
      <c r="AC329" s="18" t="s">
        <v>4063</v>
      </c>
      <c r="AD329" s="16" t="s">
        <v>4063</v>
      </c>
      <c r="AE329" s="16" t="s">
        <v>4063</v>
      </c>
      <c r="AF329" s="29" t="s">
        <v>5677</v>
      </c>
      <c r="AG329" s="29" t="s">
        <v>4066</v>
      </c>
      <c r="AH329" s="29" t="str">
        <f t="shared" si="16"/>
        <v>Proterozoic</v>
      </c>
      <c r="AI329" s="29" t="str">
        <f t="shared" si="17"/>
        <v>Medium</v>
      </c>
      <c r="AJ329" s="29" t="str">
        <f t="shared" si="18"/>
        <v>Not determined</v>
      </c>
      <c r="AK329" s="27" t="str">
        <f>IF(Y329="Not determined","No known occurrences","CHECK THIS ONE")</f>
        <v>No known occurrences</v>
      </c>
    </row>
    <row r="330" spans="1:37" ht="12.6" customHeight="1" x14ac:dyDescent="0.3">
      <c r="A330" s="17" t="s">
        <v>2316</v>
      </c>
      <c r="B330" s="17" t="s">
        <v>4603</v>
      </c>
      <c r="C330" s="17" t="s">
        <v>2306</v>
      </c>
      <c r="D330" s="46" t="s">
        <v>2317</v>
      </c>
      <c r="E330" s="46" t="s">
        <v>4063</v>
      </c>
      <c r="F330" s="18" t="s">
        <v>38</v>
      </c>
      <c r="G330" s="18">
        <v>-16.399999999999999</v>
      </c>
      <c r="H330" s="18">
        <v>33.4</v>
      </c>
      <c r="I330" s="18">
        <v>800</v>
      </c>
      <c r="J330" s="18">
        <v>3</v>
      </c>
      <c r="K330" s="18" t="s">
        <v>2318</v>
      </c>
      <c r="L330" s="18" t="s">
        <v>388</v>
      </c>
      <c r="M330" s="18">
        <v>1025</v>
      </c>
      <c r="N330" s="18">
        <v>79</v>
      </c>
      <c r="O330" s="18" t="s">
        <v>4436</v>
      </c>
      <c r="P330" s="18" t="s">
        <v>63</v>
      </c>
      <c r="Q330" s="18" t="s">
        <v>4063</v>
      </c>
      <c r="R330" s="18" t="s">
        <v>345</v>
      </c>
      <c r="S330" s="18" t="s">
        <v>560</v>
      </c>
      <c r="T330" s="18" t="s">
        <v>1875</v>
      </c>
      <c r="U330" s="18" t="s">
        <v>2321</v>
      </c>
      <c r="V330" s="18" t="s">
        <v>2322</v>
      </c>
      <c r="W330" s="18" t="s">
        <v>2323</v>
      </c>
      <c r="X330" s="18" t="s">
        <v>4063</v>
      </c>
      <c r="Y330" s="18" t="s">
        <v>4063</v>
      </c>
      <c r="Z330" s="18" t="s">
        <v>4063</v>
      </c>
      <c r="AA330" s="18" t="s">
        <v>4063</v>
      </c>
      <c r="AB330" s="18" t="s">
        <v>4063</v>
      </c>
      <c r="AC330" s="18" t="s">
        <v>4063</v>
      </c>
      <c r="AD330" s="16" t="s">
        <v>4063</v>
      </c>
      <c r="AE330" s="16" t="s">
        <v>4063</v>
      </c>
      <c r="AF330" s="29" t="s">
        <v>5678</v>
      </c>
      <c r="AG330" s="29" t="s">
        <v>4066</v>
      </c>
      <c r="AH330" s="29" t="str">
        <f t="shared" si="16"/>
        <v>Proterozoic</v>
      </c>
      <c r="AI330" s="29" t="str">
        <f t="shared" si="17"/>
        <v>Medium</v>
      </c>
      <c r="AJ330" s="29" t="str">
        <f t="shared" si="18"/>
        <v>Large</v>
      </c>
      <c r="AK330" s="27" t="str">
        <f>IF(Y330="Not determined","No known occurrences","CHECK THIS ONE")</f>
        <v>No known occurrences</v>
      </c>
    </row>
    <row r="331" spans="1:37" ht="12.6" customHeight="1" x14ac:dyDescent="0.3">
      <c r="A331" s="17" t="s">
        <v>2325</v>
      </c>
      <c r="B331" s="17" t="s">
        <v>4601</v>
      </c>
      <c r="C331" s="17" t="s">
        <v>2326</v>
      </c>
      <c r="D331" s="46" t="s">
        <v>2327</v>
      </c>
      <c r="E331" s="46" t="s">
        <v>2328</v>
      </c>
      <c r="F331" s="18" t="s">
        <v>79</v>
      </c>
      <c r="G331" s="18">
        <v>-21.8</v>
      </c>
      <c r="H331" s="18">
        <v>14</v>
      </c>
      <c r="I331" s="18">
        <v>35</v>
      </c>
      <c r="J331" s="18" t="s">
        <v>4063</v>
      </c>
      <c r="K331" s="18" t="s">
        <v>2329</v>
      </c>
      <c r="L331" s="18" t="s">
        <v>40</v>
      </c>
      <c r="M331" s="18">
        <v>129.19999999999999</v>
      </c>
      <c r="N331" s="18">
        <v>0.7</v>
      </c>
      <c r="O331" s="18" t="s">
        <v>2331</v>
      </c>
      <c r="P331" s="18" t="s">
        <v>96</v>
      </c>
      <c r="Q331" s="18" t="s">
        <v>4063</v>
      </c>
      <c r="R331" s="18" t="s">
        <v>4063</v>
      </c>
      <c r="S331" s="18" t="s">
        <v>4063</v>
      </c>
      <c r="T331" s="18" t="s">
        <v>4063</v>
      </c>
      <c r="U331" s="18" t="s">
        <v>4063</v>
      </c>
      <c r="V331" s="18" t="s">
        <v>4063</v>
      </c>
      <c r="W331" s="18" t="s">
        <v>4063</v>
      </c>
      <c r="X331" s="18" t="s">
        <v>4063</v>
      </c>
      <c r="Y331" s="18" t="s">
        <v>4063</v>
      </c>
      <c r="Z331" s="18" t="s">
        <v>4063</v>
      </c>
      <c r="AA331" s="18" t="s">
        <v>4063</v>
      </c>
      <c r="AB331" s="18" t="s">
        <v>4063</v>
      </c>
      <c r="AC331" s="18" t="s">
        <v>4063</v>
      </c>
      <c r="AD331" s="16" t="s">
        <v>4063</v>
      </c>
      <c r="AE331" s="16" t="s">
        <v>4063</v>
      </c>
      <c r="AF331" s="29" t="s">
        <v>2332</v>
      </c>
      <c r="AG331" s="29" t="s">
        <v>4066</v>
      </c>
      <c r="AH331" s="29" t="str">
        <f t="shared" si="16"/>
        <v>Phanerozoic</v>
      </c>
      <c r="AI331" s="29" t="str">
        <f t="shared" si="17"/>
        <v>Small</v>
      </c>
      <c r="AJ331" s="29" t="str">
        <f t="shared" si="18"/>
        <v>Not determined</v>
      </c>
      <c r="AK331" s="27" t="str">
        <f>IF(Y331="Not determined","No known occurrences","CHECK THIS ONE")</f>
        <v>No known occurrences</v>
      </c>
    </row>
    <row r="332" spans="1:37" ht="12.6" customHeight="1" x14ac:dyDescent="0.3">
      <c r="A332" s="21" t="s">
        <v>2333</v>
      </c>
      <c r="B332" s="21" t="s">
        <v>4603</v>
      </c>
      <c r="C332" s="21" t="s">
        <v>2326</v>
      </c>
      <c r="D332" s="82" t="s">
        <v>2327</v>
      </c>
      <c r="E332" s="82" t="s">
        <v>2328</v>
      </c>
      <c r="F332" s="27" t="s">
        <v>79</v>
      </c>
      <c r="G332" s="27">
        <v>-20.45</v>
      </c>
      <c r="H332" s="27">
        <v>14.18</v>
      </c>
      <c r="I332" s="27">
        <v>17</v>
      </c>
      <c r="J332" s="27">
        <v>0.5</v>
      </c>
      <c r="K332" s="27" t="s">
        <v>285</v>
      </c>
      <c r="L332" s="27" t="s">
        <v>613</v>
      </c>
      <c r="M332" s="27">
        <v>128</v>
      </c>
      <c r="N332" s="27" t="s">
        <v>4063</v>
      </c>
      <c r="O332" s="27" t="s">
        <v>4437</v>
      </c>
      <c r="P332" s="27" t="s">
        <v>96</v>
      </c>
      <c r="Q332" s="27" t="s">
        <v>4438</v>
      </c>
      <c r="R332" s="38" t="s">
        <v>345</v>
      </c>
      <c r="S332" s="27" t="s">
        <v>4063</v>
      </c>
      <c r="T332" s="27" t="s">
        <v>2337</v>
      </c>
      <c r="U332" s="27" t="s">
        <v>4063</v>
      </c>
      <c r="V332" s="27" t="s">
        <v>4063</v>
      </c>
      <c r="W332" s="27" t="s">
        <v>2338</v>
      </c>
      <c r="X332" s="27" t="s">
        <v>4063</v>
      </c>
      <c r="Y332" s="27" t="s">
        <v>4063</v>
      </c>
      <c r="Z332" s="27" t="s">
        <v>4063</v>
      </c>
      <c r="AA332" s="27" t="s">
        <v>4063</v>
      </c>
      <c r="AB332" s="27" t="s">
        <v>4063</v>
      </c>
      <c r="AC332" s="27" t="s">
        <v>4063</v>
      </c>
      <c r="AD332" s="29" t="s">
        <v>4063</v>
      </c>
      <c r="AE332" s="29" t="s">
        <v>4063</v>
      </c>
      <c r="AF332" s="29" t="s">
        <v>5679</v>
      </c>
      <c r="AG332" s="29" t="s">
        <v>4066</v>
      </c>
      <c r="AH332" s="29" t="str">
        <f t="shared" si="16"/>
        <v>Phanerozoic</v>
      </c>
      <c r="AI332" s="29" t="str">
        <f t="shared" si="17"/>
        <v>Small</v>
      </c>
      <c r="AJ332" s="29" t="str">
        <f t="shared" si="18"/>
        <v>Small</v>
      </c>
      <c r="AK332" s="27" t="str">
        <f>IF(Y332="Not determined","No known occurrences","CHECK THIS ONE")</f>
        <v>No known occurrences</v>
      </c>
    </row>
    <row r="333" spans="1:37" ht="12.6" customHeight="1" x14ac:dyDescent="0.3">
      <c r="A333" s="21" t="s">
        <v>2339</v>
      </c>
      <c r="B333" s="21" t="s">
        <v>4603</v>
      </c>
      <c r="C333" s="21" t="s">
        <v>2326</v>
      </c>
      <c r="D333" s="82" t="s">
        <v>106</v>
      </c>
      <c r="E333" s="82" t="s">
        <v>107</v>
      </c>
      <c r="F333" s="27" t="s">
        <v>79</v>
      </c>
      <c r="G333" s="27">
        <v>-17.75</v>
      </c>
      <c r="H333" s="27">
        <v>13.08</v>
      </c>
      <c r="I333" s="27">
        <v>10</v>
      </c>
      <c r="J333" s="27" t="s">
        <v>4063</v>
      </c>
      <c r="K333" s="27" t="s">
        <v>4063</v>
      </c>
      <c r="L333" s="27" t="s">
        <v>4063</v>
      </c>
      <c r="M333" s="27" t="s">
        <v>4063</v>
      </c>
      <c r="N333" s="27" t="s">
        <v>4063</v>
      </c>
      <c r="O333" s="27" t="s">
        <v>271</v>
      </c>
      <c r="P333" s="27" t="s">
        <v>96</v>
      </c>
      <c r="Q333" s="27" t="s">
        <v>4063</v>
      </c>
      <c r="R333" s="39" t="s">
        <v>45</v>
      </c>
      <c r="S333" s="27" t="s">
        <v>4063</v>
      </c>
      <c r="T333" s="27" t="s">
        <v>2340</v>
      </c>
      <c r="U333" s="27" t="s">
        <v>4063</v>
      </c>
      <c r="V333" s="27" t="s">
        <v>4063</v>
      </c>
      <c r="W333" s="27" t="s">
        <v>4063</v>
      </c>
      <c r="X333" s="27" t="s">
        <v>4063</v>
      </c>
      <c r="Y333" s="27" t="s">
        <v>4063</v>
      </c>
      <c r="Z333" s="27" t="s">
        <v>4063</v>
      </c>
      <c r="AA333" s="27" t="s">
        <v>4063</v>
      </c>
      <c r="AB333" s="27" t="s">
        <v>4063</v>
      </c>
      <c r="AC333" s="27" t="s">
        <v>4063</v>
      </c>
      <c r="AD333" s="29" t="s">
        <v>4063</v>
      </c>
      <c r="AE333" s="29" t="s">
        <v>4063</v>
      </c>
      <c r="AF333" s="29" t="s">
        <v>5475</v>
      </c>
      <c r="AG333" s="29" t="s">
        <v>4066</v>
      </c>
      <c r="AH333" s="29" t="str">
        <f t="shared" si="16"/>
        <v>Not determined</v>
      </c>
      <c r="AI333" s="29" t="str">
        <f t="shared" si="17"/>
        <v>Small</v>
      </c>
      <c r="AJ333" s="29" t="str">
        <f t="shared" si="18"/>
        <v>Not determined</v>
      </c>
      <c r="AK333" s="27" t="str">
        <f>IF(Y333="Not determined","No known occurrences","CHECK THIS ONE")</f>
        <v>No known occurrences</v>
      </c>
    </row>
    <row r="334" spans="1:37" ht="12.6" customHeight="1" x14ac:dyDescent="0.3">
      <c r="A334" s="21" t="s">
        <v>2342</v>
      </c>
      <c r="B334" s="21" t="s">
        <v>4603</v>
      </c>
      <c r="C334" s="21" t="s">
        <v>2326</v>
      </c>
      <c r="D334" s="82" t="s">
        <v>2343</v>
      </c>
      <c r="E334" s="82" t="s">
        <v>2344</v>
      </c>
      <c r="F334" s="27" t="s">
        <v>2345</v>
      </c>
      <c r="G334" s="27">
        <v>-19</v>
      </c>
      <c r="H334" s="27">
        <v>17</v>
      </c>
      <c r="I334" s="27">
        <v>250</v>
      </c>
      <c r="J334" s="27" t="s">
        <v>4063</v>
      </c>
      <c r="K334" s="27" t="s">
        <v>98</v>
      </c>
      <c r="L334" s="27" t="s">
        <v>2346</v>
      </c>
      <c r="M334" s="27">
        <v>1946</v>
      </c>
      <c r="N334" s="27">
        <v>333</v>
      </c>
      <c r="O334" s="27" t="s">
        <v>4178</v>
      </c>
      <c r="P334" s="27" t="s">
        <v>2348</v>
      </c>
      <c r="Q334" s="27" t="s">
        <v>4063</v>
      </c>
      <c r="R334" s="39" t="s">
        <v>4063</v>
      </c>
      <c r="S334" s="27" t="s">
        <v>4063</v>
      </c>
      <c r="T334" s="27" t="s">
        <v>4063</v>
      </c>
      <c r="U334" s="27" t="s">
        <v>4063</v>
      </c>
      <c r="V334" s="27" t="s">
        <v>4063</v>
      </c>
      <c r="W334" s="27" t="s">
        <v>4063</v>
      </c>
      <c r="X334" s="27" t="s">
        <v>70</v>
      </c>
      <c r="Y334" s="27" t="s">
        <v>236</v>
      </c>
      <c r="Z334" s="27" t="s">
        <v>838</v>
      </c>
      <c r="AA334" s="27" t="s">
        <v>258</v>
      </c>
      <c r="AB334" s="27" t="s">
        <v>74</v>
      </c>
      <c r="AC334" s="27" t="s">
        <v>242</v>
      </c>
      <c r="AD334" s="29" t="s">
        <v>4063</v>
      </c>
      <c r="AE334" s="29" t="s">
        <v>2349</v>
      </c>
      <c r="AF334" s="29" t="s">
        <v>4439</v>
      </c>
      <c r="AG334" s="29" t="s">
        <v>4066</v>
      </c>
      <c r="AH334" s="29" t="str">
        <f t="shared" si="16"/>
        <v>Proterozoic</v>
      </c>
      <c r="AI334" s="29" t="str">
        <f t="shared" si="17"/>
        <v>Small</v>
      </c>
      <c r="AJ334" s="29" t="str">
        <f t="shared" si="18"/>
        <v>Not determined</v>
      </c>
      <c r="AK334" s="27" t="s">
        <v>236</v>
      </c>
    </row>
    <row r="335" spans="1:37" ht="12.6" customHeight="1" x14ac:dyDescent="0.25">
      <c r="A335" s="51" t="s">
        <v>2360</v>
      </c>
      <c r="B335" s="17" t="s">
        <v>4601</v>
      </c>
      <c r="C335" s="50" t="s">
        <v>2326</v>
      </c>
      <c r="D335" s="46" t="s">
        <v>2327</v>
      </c>
      <c r="E335" s="46" t="s">
        <v>2328</v>
      </c>
      <c r="F335" s="18" t="s">
        <v>79</v>
      </c>
      <c r="G335" s="18">
        <v>-21.3</v>
      </c>
      <c r="H335" s="18">
        <v>14.1</v>
      </c>
      <c r="I335" s="18">
        <v>35</v>
      </c>
      <c r="J335" s="18">
        <v>2.4</v>
      </c>
      <c r="K335" s="18" t="s">
        <v>51</v>
      </c>
      <c r="L335" s="18" t="s">
        <v>81</v>
      </c>
      <c r="M335" s="18">
        <v>126</v>
      </c>
      <c r="N335" s="18">
        <v>1.3</v>
      </c>
      <c r="O335" s="18" t="s">
        <v>2363</v>
      </c>
      <c r="P335" s="18" t="s">
        <v>96</v>
      </c>
      <c r="Q335" s="18" t="s">
        <v>4063</v>
      </c>
      <c r="R335" s="18" t="s">
        <v>4063</v>
      </c>
      <c r="S335" s="18" t="s">
        <v>4063</v>
      </c>
      <c r="T335" s="18" t="s">
        <v>4063</v>
      </c>
      <c r="U335" s="18" t="s">
        <v>4063</v>
      </c>
      <c r="V335" s="18" t="s">
        <v>4063</v>
      </c>
      <c r="W335" s="18" t="s">
        <v>4063</v>
      </c>
      <c r="X335" s="18" t="s">
        <v>4063</v>
      </c>
      <c r="Y335" s="18" t="s">
        <v>4063</v>
      </c>
      <c r="Z335" s="18" t="s">
        <v>4063</v>
      </c>
      <c r="AA335" s="18" t="s">
        <v>4063</v>
      </c>
      <c r="AB335" s="18" t="s">
        <v>4063</v>
      </c>
      <c r="AC335" s="18" t="s">
        <v>4063</v>
      </c>
      <c r="AD335" s="16" t="s">
        <v>4063</v>
      </c>
      <c r="AE335" s="16" t="s">
        <v>4063</v>
      </c>
      <c r="AF335" s="29" t="s">
        <v>4440</v>
      </c>
      <c r="AG335" s="29" t="s">
        <v>4066</v>
      </c>
      <c r="AH335" s="29" t="str">
        <f t="shared" si="16"/>
        <v>Phanerozoic</v>
      </c>
      <c r="AI335" s="29" t="str">
        <f t="shared" si="17"/>
        <v>Small</v>
      </c>
      <c r="AJ335" s="29" t="str">
        <f t="shared" si="18"/>
        <v>Large</v>
      </c>
      <c r="AK335" s="27" t="str">
        <f>IF(Y335="Not determined","No known occurrences","CHECK THIS ONE")</f>
        <v>No known occurrences</v>
      </c>
    </row>
    <row r="336" spans="1:37" ht="12.6" customHeight="1" x14ac:dyDescent="0.25">
      <c r="A336" s="23" t="s">
        <v>2365</v>
      </c>
      <c r="B336" s="20" t="s">
        <v>6103</v>
      </c>
      <c r="C336" s="29" t="s">
        <v>2326</v>
      </c>
      <c r="D336" s="86" t="s">
        <v>106</v>
      </c>
      <c r="E336" s="86" t="s">
        <v>107</v>
      </c>
      <c r="F336" s="18" t="s">
        <v>79</v>
      </c>
      <c r="G336" s="19">
        <v>-17.7</v>
      </c>
      <c r="H336" s="19">
        <v>13.25</v>
      </c>
      <c r="I336" s="19">
        <v>2</v>
      </c>
      <c r="J336" s="19">
        <v>0.75</v>
      </c>
      <c r="K336" s="19" t="s">
        <v>98</v>
      </c>
      <c r="L336" s="19" t="s">
        <v>372</v>
      </c>
      <c r="M336" s="19">
        <v>1220</v>
      </c>
      <c r="N336" s="18">
        <v>15</v>
      </c>
      <c r="O336" s="18" t="s">
        <v>5815</v>
      </c>
      <c r="P336" s="18" t="s">
        <v>96</v>
      </c>
      <c r="Q336" s="18" t="s">
        <v>4063</v>
      </c>
      <c r="R336" s="18" t="s">
        <v>45</v>
      </c>
      <c r="S336" s="18" t="s">
        <v>4063</v>
      </c>
      <c r="T336" s="18" t="s">
        <v>2367</v>
      </c>
      <c r="U336" s="18" t="s">
        <v>4063</v>
      </c>
      <c r="V336" s="18" t="s">
        <v>4063</v>
      </c>
      <c r="W336" s="18" t="s">
        <v>4063</v>
      </c>
      <c r="X336" s="18" t="s">
        <v>70</v>
      </c>
      <c r="Y336" s="18" t="s">
        <v>71</v>
      </c>
      <c r="Z336" s="18" t="s">
        <v>72</v>
      </c>
      <c r="AA336" s="18" t="s">
        <v>73</v>
      </c>
      <c r="AB336" s="18" t="s">
        <v>74</v>
      </c>
      <c r="AC336" s="18" t="s">
        <v>271</v>
      </c>
      <c r="AD336" s="16" t="s">
        <v>4063</v>
      </c>
      <c r="AE336" s="16" t="s">
        <v>5953</v>
      </c>
      <c r="AF336" s="29" t="s">
        <v>5475</v>
      </c>
      <c r="AG336" s="29" t="s">
        <v>4066</v>
      </c>
      <c r="AH336" s="29" t="str">
        <f t="shared" si="16"/>
        <v>Proterozoic</v>
      </c>
      <c r="AI336" s="29" t="str">
        <f t="shared" si="17"/>
        <v>Small</v>
      </c>
      <c r="AJ336" s="29" t="str">
        <f t="shared" si="18"/>
        <v>Medium</v>
      </c>
      <c r="AK336" s="18" t="s">
        <v>71</v>
      </c>
    </row>
    <row r="337" spans="1:37" ht="12.6" customHeight="1" x14ac:dyDescent="0.3">
      <c r="A337" s="17" t="s">
        <v>5864</v>
      </c>
      <c r="B337" s="17" t="s">
        <v>4603</v>
      </c>
      <c r="C337" s="17" t="s">
        <v>2326</v>
      </c>
      <c r="D337" s="46" t="s">
        <v>106</v>
      </c>
      <c r="E337" s="46" t="s">
        <v>107</v>
      </c>
      <c r="F337" s="18" t="s">
        <v>79</v>
      </c>
      <c r="G337" s="18">
        <v>-17.149999999999999</v>
      </c>
      <c r="H337" s="18">
        <v>13.19</v>
      </c>
      <c r="I337" s="18">
        <v>28</v>
      </c>
      <c r="J337" s="18" t="s">
        <v>4063</v>
      </c>
      <c r="K337" s="18" t="s">
        <v>98</v>
      </c>
      <c r="L337" s="18" t="s">
        <v>40</v>
      </c>
      <c r="M337" s="18">
        <v>1220</v>
      </c>
      <c r="N337" s="18">
        <v>15</v>
      </c>
      <c r="O337" s="18" t="s">
        <v>5816</v>
      </c>
      <c r="P337" s="18" t="s">
        <v>96</v>
      </c>
      <c r="Q337" s="18" t="s">
        <v>4063</v>
      </c>
      <c r="R337" s="18" t="s">
        <v>45</v>
      </c>
      <c r="S337" s="18" t="s">
        <v>4063</v>
      </c>
      <c r="T337" s="18" t="s">
        <v>4063</v>
      </c>
      <c r="U337" s="18" t="s">
        <v>4063</v>
      </c>
      <c r="V337" s="18" t="s">
        <v>4063</v>
      </c>
      <c r="W337" s="18" t="s">
        <v>4063</v>
      </c>
      <c r="X337" s="18" t="s">
        <v>70</v>
      </c>
      <c r="Y337" s="18" t="s">
        <v>71</v>
      </c>
      <c r="Z337" s="18" t="s">
        <v>72</v>
      </c>
      <c r="AA337" s="18" t="s">
        <v>73</v>
      </c>
      <c r="AB337" s="18" t="s">
        <v>74</v>
      </c>
      <c r="AC337" s="18" t="s">
        <v>822</v>
      </c>
      <c r="AD337" s="16" t="s">
        <v>4063</v>
      </c>
      <c r="AE337" s="16" t="s">
        <v>2372</v>
      </c>
      <c r="AF337" s="29" t="s">
        <v>5475</v>
      </c>
      <c r="AG337" s="29" t="s">
        <v>4066</v>
      </c>
      <c r="AH337" s="29" t="str">
        <f t="shared" si="16"/>
        <v>Proterozoic</v>
      </c>
      <c r="AI337" s="29" t="str">
        <f t="shared" si="17"/>
        <v>Small</v>
      </c>
      <c r="AJ337" s="29" t="str">
        <f t="shared" si="18"/>
        <v>Not determined</v>
      </c>
      <c r="AK337" s="18" t="s">
        <v>5986</v>
      </c>
    </row>
    <row r="338" spans="1:37" ht="12.6" customHeight="1" x14ac:dyDescent="0.25">
      <c r="A338" s="23" t="s">
        <v>2376</v>
      </c>
      <c r="B338" s="20" t="s">
        <v>6103</v>
      </c>
      <c r="C338" s="52" t="s">
        <v>2326</v>
      </c>
      <c r="D338" s="86" t="s">
        <v>106</v>
      </c>
      <c r="E338" s="86" t="s">
        <v>107</v>
      </c>
      <c r="F338" s="31" t="s">
        <v>79</v>
      </c>
      <c r="G338" s="19">
        <v>-17.8</v>
      </c>
      <c r="H338" s="19">
        <v>13.35</v>
      </c>
      <c r="I338" s="18">
        <v>10</v>
      </c>
      <c r="J338" s="19" t="s">
        <v>4063</v>
      </c>
      <c r="K338" s="19" t="s">
        <v>98</v>
      </c>
      <c r="L338" s="19" t="s">
        <v>40</v>
      </c>
      <c r="M338" s="19">
        <v>1220</v>
      </c>
      <c r="N338" s="18">
        <v>15</v>
      </c>
      <c r="O338" s="18" t="s">
        <v>2377</v>
      </c>
      <c r="P338" s="18" t="s">
        <v>96</v>
      </c>
      <c r="Q338" s="18" t="s">
        <v>4063</v>
      </c>
      <c r="R338" s="18" t="s">
        <v>45</v>
      </c>
      <c r="S338" s="18" t="s">
        <v>4063</v>
      </c>
      <c r="T338" s="18" t="s">
        <v>4063</v>
      </c>
      <c r="U338" s="18" t="s">
        <v>4063</v>
      </c>
      <c r="V338" s="18" t="s">
        <v>4063</v>
      </c>
      <c r="W338" s="18" t="s">
        <v>4063</v>
      </c>
      <c r="X338" s="18" t="s">
        <v>4063</v>
      </c>
      <c r="Y338" s="18" t="s">
        <v>4063</v>
      </c>
      <c r="Z338" s="18" t="s">
        <v>4063</v>
      </c>
      <c r="AA338" s="18" t="s">
        <v>4063</v>
      </c>
      <c r="AB338" s="18" t="s">
        <v>4063</v>
      </c>
      <c r="AC338" s="18" t="s">
        <v>4063</v>
      </c>
      <c r="AD338" s="16" t="s">
        <v>4063</v>
      </c>
      <c r="AE338" s="16" t="s">
        <v>4063</v>
      </c>
      <c r="AF338" s="29" t="s">
        <v>5475</v>
      </c>
      <c r="AG338" s="29" t="s">
        <v>4066</v>
      </c>
      <c r="AH338" s="29" t="str">
        <f t="shared" si="16"/>
        <v>Proterozoic</v>
      </c>
      <c r="AI338" s="29" t="str">
        <f t="shared" si="17"/>
        <v>Small</v>
      </c>
      <c r="AJ338" s="29" t="str">
        <f t="shared" si="18"/>
        <v>Not determined</v>
      </c>
      <c r="AK338" s="27" t="str">
        <f>IF(Y338="Not determined","No known occurrences","CHECK THIS ONE")</f>
        <v>No known occurrences</v>
      </c>
    </row>
    <row r="339" spans="1:37" ht="12.6" customHeight="1" x14ac:dyDescent="0.3">
      <c r="A339" s="21" t="s">
        <v>2350</v>
      </c>
      <c r="B339" s="21" t="s">
        <v>4603</v>
      </c>
      <c r="C339" s="21" t="s">
        <v>2351</v>
      </c>
      <c r="D339" s="82" t="s">
        <v>106</v>
      </c>
      <c r="E339" s="82" t="s">
        <v>107</v>
      </c>
      <c r="F339" s="27" t="s">
        <v>79</v>
      </c>
      <c r="G339" s="27">
        <v>-16.600000000000001</v>
      </c>
      <c r="H339" s="27">
        <v>13.8</v>
      </c>
      <c r="I339" s="27">
        <v>2500</v>
      </c>
      <c r="J339" s="27" t="s">
        <v>4063</v>
      </c>
      <c r="K339" s="27" t="s">
        <v>425</v>
      </c>
      <c r="L339" s="27" t="s">
        <v>95</v>
      </c>
      <c r="M339" s="27">
        <v>1371</v>
      </c>
      <c r="N339" s="27">
        <v>2.5</v>
      </c>
      <c r="O339" s="27" t="s">
        <v>4441</v>
      </c>
      <c r="P339" s="27" t="s">
        <v>96</v>
      </c>
      <c r="Q339" s="27" t="s">
        <v>4442</v>
      </c>
      <c r="R339" s="27" t="s">
        <v>2355</v>
      </c>
      <c r="S339" s="27" t="s">
        <v>4063</v>
      </c>
      <c r="T339" s="27" t="s">
        <v>2356</v>
      </c>
      <c r="U339" s="27" t="s">
        <v>4063</v>
      </c>
      <c r="V339" s="27" t="s">
        <v>4063</v>
      </c>
      <c r="W339" s="27" t="s">
        <v>2357</v>
      </c>
      <c r="X339" s="27" t="s">
        <v>70</v>
      </c>
      <c r="Y339" s="27" t="s">
        <v>236</v>
      </c>
      <c r="Z339" s="27" t="s">
        <v>838</v>
      </c>
      <c r="AA339" s="27" t="s">
        <v>146</v>
      </c>
      <c r="AB339" s="27" t="s">
        <v>74</v>
      </c>
      <c r="AC339" s="27" t="s">
        <v>2358</v>
      </c>
      <c r="AD339" s="29" t="s">
        <v>4063</v>
      </c>
      <c r="AE339" s="29" t="s">
        <v>4063</v>
      </c>
      <c r="AF339" s="29" t="s">
        <v>5680</v>
      </c>
      <c r="AG339" s="29" t="s">
        <v>4066</v>
      </c>
      <c r="AH339" s="29" t="str">
        <f t="shared" si="16"/>
        <v>Proterozoic</v>
      </c>
      <c r="AI339" s="29" t="str">
        <f t="shared" si="17"/>
        <v>Large</v>
      </c>
      <c r="AJ339" s="29" t="str">
        <f t="shared" si="18"/>
        <v>Not determined</v>
      </c>
      <c r="AK339" s="27" t="s">
        <v>236</v>
      </c>
    </row>
    <row r="340" spans="1:37" ht="12.6" customHeight="1" x14ac:dyDescent="0.3">
      <c r="A340" s="21" t="s">
        <v>2378</v>
      </c>
      <c r="B340" s="21" t="s">
        <v>4601</v>
      </c>
      <c r="C340" s="21" t="s">
        <v>2379</v>
      </c>
      <c r="D340" s="82" t="s">
        <v>2380</v>
      </c>
      <c r="E340" s="82" t="s">
        <v>4063</v>
      </c>
      <c r="F340" s="27" t="s">
        <v>38</v>
      </c>
      <c r="G340" s="27">
        <v>-41.91</v>
      </c>
      <c r="H340" s="27">
        <v>173.88</v>
      </c>
      <c r="I340" s="27">
        <v>1.5</v>
      </c>
      <c r="J340" s="27">
        <v>0.8</v>
      </c>
      <c r="K340" s="27" t="s">
        <v>94</v>
      </c>
      <c r="L340" s="27" t="s">
        <v>40</v>
      </c>
      <c r="M340" s="27">
        <v>90</v>
      </c>
      <c r="N340" s="27">
        <v>8</v>
      </c>
      <c r="O340" s="27" t="s">
        <v>4443</v>
      </c>
      <c r="P340" s="27" t="s">
        <v>2383</v>
      </c>
      <c r="Q340" s="27" t="s">
        <v>4444</v>
      </c>
      <c r="R340" s="27" t="s">
        <v>345</v>
      </c>
      <c r="S340" s="29" t="s">
        <v>4063</v>
      </c>
      <c r="T340" s="27" t="s">
        <v>2385</v>
      </c>
      <c r="U340" s="27" t="s">
        <v>4063</v>
      </c>
      <c r="V340" s="27" t="s">
        <v>1348</v>
      </c>
      <c r="W340" s="27" t="s">
        <v>2386</v>
      </c>
      <c r="X340" s="27" t="s">
        <v>4063</v>
      </c>
      <c r="Y340" s="27" t="s">
        <v>4063</v>
      </c>
      <c r="Z340" s="27" t="s">
        <v>4063</v>
      </c>
      <c r="AA340" s="27" t="s">
        <v>4063</v>
      </c>
      <c r="AB340" s="27" t="s">
        <v>4063</v>
      </c>
      <c r="AC340" s="27" t="s">
        <v>4063</v>
      </c>
      <c r="AD340" s="29" t="s">
        <v>4063</v>
      </c>
      <c r="AE340" s="29" t="s">
        <v>4063</v>
      </c>
      <c r="AF340" s="29" t="s">
        <v>2387</v>
      </c>
      <c r="AG340" s="29" t="s">
        <v>5991</v>
      </c>
      <c r="AH340" s="29" t="str">
        <f t="shared" si="16"/>
        <v>Phanerozoic</v>
      </c>
      <c r="AI340" s="29" t="str">
        <f t="shared" si="17"/>
        <v>Small</v>
      </c>
      <c r="AJ340" s="29" t="str">
        <f t="shared" si="18"/>
        <v>Medium</v>
      </c>
      <c r="AK340" s="27" t="str">
        <f>IF(Y340="Not determined","No known occurrences","CHECK THIS ONE")</f>
        <v>No known occurrences</v>
      </c>
    </row>
    <row r="341" spans="1:37" ht="12.6" customHeight="1" x14ac:dyDescent="0.3">
      <c r="A341" s="23" t="s">
        <v>2388</v>
      </c>
      <c r="B341" s="23" t="s">
        <v>4603</v>
      </c>
      <c r="C341" s="29" t="s">
        <v>2379</v>
      </c>
      <c r="D341" s="86" t="s">
        <v>2389</v>
      </c>
      <c r="E341" s="86" t="s">
        <v>4063</v>
      </c>
      <c r="F341" s="18" t="s">
        <v>38</v>
      </c>
      <c r="G341" s="19">
        <v>-46.32</v>
      </c>
      <c r="H341" s="19">
        <v>168.14</v>
      </c>
      <c r="I341" s="19">
        <v>14</v>
      </c>
      <c r="J341" s="19" t="s">
        <v>4063</v>
      </c>
      <c r="K341" s="19" t="s">
        <v>1963</v>
      </c>
      <c r="L341" s="19" t="s">
        <v>95</v>
      </c>
      <c r="M341" s="19">
        <v>261</v>
      </c>
      <c r="N341" s="18">
        <v>2</v>
      </c>
      <c r="O341" s="18" t="s">
        <v>4321</v>
      </c>
      <c r="P341" s="18" t="s">
        <v>478</v>
      </c>
      <c r="Q341" s="18" t="s">
        <v>4445</v>
      </c>
      <c r="R341" s="18" t="s">
        <v>45</v>
      </c>
      <c r="S341" s="18" t="s">
        <v>1182</v>
      </c>
      <c r="T341" s="18" t="s">
        <v>2391</v>
      </c>
      <c r="U341" s="18" t="s">
        <v>4063</v>
      </c>
      <c r="V341" s="18" t="s">
        <v>4063</v>
      </c>
      <c r="W341" s="18" t="s">
        <v>4063</v>
      </c>
      <c r="X341" s="18" t="s">
        <v>70</v>
      </c>
      <c r="Y341" s="18" t="s">
        <v>144</v>
      </c>
      <c r="Z341" s="18" t="s">
        <v>72</v>
      </c>
      <c r="AA341" s="18" t="s">
        <v>102</v>
      </c>
      <c r="AB341" s="18" t="s">
        <v>74</v>
      </c>
      <c r="AC341" s="18" t="s">
        <v>1859</v>
      </c>
      <c r="AD341" s="16" t="s">
        <v>4063</v>
      </c>
      <c r="AE341" s="16" t="s">
        <v>4063</v>
      </c>
      <c r="AF341" s="29" t="s">
        <v>5681</v>
      </c>
      <c r="AG341" s="29" t="s">
        <v>5991</v>
      </c>
      <c r="AH341" s="29" t="str">
        <f t="shared" si="16"/>
        <v>Phanerozoic</v>
      </c>
      <c r="AI341" s="29" t="str">
        <f t="shared" si="17"/>
        <v>Small</v>
      </c>
      <c r="AJ341" s="29" t="str">
        <f t="shared" si="18"/>
        <v>Not determined</v>
      </c>
      <c r="AK341" s="18" t="s">
        <v>144</v>
      </c>
    </row>
    <row r="342" spans="1:37" ht="12.6" customHeight="1" x14ac:dyDescent="0.3">
      <c r="A342" s="17" t="s">
        <v>2394</v>
      </c>
      <c r="B342" s="17" t="s">
        <v>4603</v>
      </c>
      <c r="C342" s="17" t="s">
        <v>2379</v>
      </c>
      <c r="D342" s="46" t="s">
        <v>2389</v>
      </c>
      <c r="E342" s="46" t="s">
        <v>4063</v>
      </c>
      <c r="F342" s="18" t="s">
        <v>38</v>
      </c>
      <c r="G342" s="18">
        <v>-44.24</v>
      </c>
      <c r="H342" s="18">
        <v>170</v>
      </c>
      <c r="I342" s="18" t="s">
        <v>4063</v>
      </c>
      <c r="J342" s="18" t="s">
        <v>4063</v>
      </c>
      <c r="K342" s="18" t="s">
        <v>80</v>
      </c>
      <c r="L342" s="18" t="s">
        <v>40</v>
      </c>
      <c r="M342" s="18">
        <v>261</v>
      </c>
      <c r="N342" s="18">
        <v>2</v>
      </c>
      <c r="O342" s="18" t="s">
        <v>4446</v>
      </c>
      <c r="P342" s="18" t="s">
        <v>478</v>
      </c>
      <c r="Q342" s="18" t="s">
        <v>4445</v>
      </c>
      <c r="R342" s="18" t="s">
        <v>45</v>
      </c>
      <c r="S342" s="18" t="s">
        <v>1182</v>
      </c>
      <c r="T342" s="18" t="s">
        <v>4063</v>
      </c>
      <c r="U342" s="18" t="s">
        <v>4063</v>
      </c>
      <c r="V342" s="18" t="s">
        <v>4063</v>
      </c>
      <c r="W342" s="18" t="s">
        <v>4063</v>
      </c>
      <c r="X342" s="18" t="s">
        <v>4063</v>
      </c>
      <c r="Y342" s="18" t="s">
        <v>4063</v>
      </c>
      <c r="Z342" s="18" t="s">
        <v>4063</v>
      </c>
      <c r="AA342" s="18" t="s">
        <v>4063</v>
      </c>
      <c r="AB342" s="18" t="s">
        <v>4063</v>
      </c>
      <c r="AC342" s="18" t="s">
        <v>4063</v>
      </c>
      <c r="AD342" s="16" t="s">
        <v>4063</v>
      </c>
      <c r="AE342" s="16" t="s">
        <v>4063</v>
      </c>
      <c r="AF342" s="29" t="s">
        <v>5682</v>
      </c>
      <c r="AG342" s="29" t="s">
        <v>5991</v>
      </c>
      <c r="AH342" s="29" t="str">
        <f t="shared" si="16"/>
        <v>Phanerozoic</v>
      </c>
      <c r="AI342" s="29" t="str">
        <f t="shared" si="17"/>
        <v>Not determined</v>
      </c>
      <c r="AJ342" s="29" t="str">
        <f t="shared" si="18"/>
        <v>Not determined</v>
      </c>
      <c r="AK342" s="27" t="str">
        <f>IF(Y342="Not determined","No known occurrences","CHECK THIS ONE")</f>
        <v>No known occurrences</v>
      </c>
    </row>
    <row r="343" spans="1:37" ht="12.6" customHeight="1" x14ac:dyDescent="0.25">
      <c r="A343" s="23" t="s">
        <v>2396</v>
      </c>
      <c r="B343" s="20" t="s">
        <v>6103</v>
      </c>
      <c r="C343" s="29" t="s">
        <v>2379</v>
      </c>
      <c r="D343" s="86" t="s">
        <v>2397</v>
      </c>
      <c r="E343" s="86" t="s">
        <v>4063</v>
      </c>
      <c r="F343" s="18" t="s">
        <v>38</v>
      </c>
      <c r="G343" s="19">
        <v>-46</v>
      </c>
      <c r="H343" s="19">
        <v>167.7</v>
      </c>
      <c r="I343" s="19">
        <v>7</v>
      </c>
      <c r="J343" s="19" t="s">
        <v>4063</v>
      </c>
      <c r="K343" s="19" t="s">
        <v>51</v>
      </c>
      <c r="L343" s="19" t="s">
        <v>95</v>
      </c>
      <c r="M343" s="19">
        <v>257.60000000000002</v>
      </c>
      <c r="N343" s="18">
        <v>2.5</v>
      </c>
      <c r="O343" s="18" t="s">
        <v>4447</v>
      </c>
      <c r="P343" s="18" t="s">
        <v>1026</v>
      </c>
      <c r="Q343" s="18" t="s">
        <v>4448</v>
      </c>
      <c r="R343" s="18" t="s">
        <v>45</v>
      </c>
      <c r="S343" s="18" t="s">
        <v>1182</v>
      </c>
      <c r="T343" s="18" t="s">
        <v>2401</v>
      </c>
      <c r="U343" s="18" t="s">
        <v>4063</v>
      </c>
      <c r="V343" s="18" t="s">
        <v>4063</v>
      </c>
      <c r="W343" s="18" t="s">
        <v>2402</v>
      </c>
      <c r="X343" s="18" t="s">
        <v>70</v>
      </c>
      <c r="Y343" s="18" t="s">
        <v>144</v>
      </c>
      <c r="Z343" s="18" t="s">
        <v>72</v>
      </c>
      <c r="AA343" s="18" t="s">
        <v>73</v>
      </c>
      <c r="AB343" s="18" t="s">
        <v>74</v>
      </c>
      <c r="AC343" s="18" t="s">
        <v>2403</v>
      </c>
      <c r="AD343" s="16" t="s">
        <v>4063</v>
      </c>
      <c r="AE343" s="16" t="s">
        <v>5954</v>
      </c>
      <c r="AF343" s="29" t="s">
        <v>5683</v>
      </c>
      <c r="AG343" s="29" t="s">
        <v>5991</v>
      </c>
      <c r="AH343" s="29" t="str">
        <f t="shared" si="16"/>
        <v>Phanerozoic</v>
      </c>
      <c r="AI343" s="29" t="str">
        <f t="shared" si="17"/>
        <v>Small</v>
      </c>
      <c r="AJ343" s="29" t="str">
        <f t="shared" si="18"/>
        <v>Not determined</v>
      </c>
      <c r="AK343" s="18" t="s">
        <v>144</v>
      </c>
    </row>
    <row r="344" spans="1:37" ht="12.6" customHeight="1" x14ac:dyDescent="0.3">
      <c r="A344" s="17" t="s">
        <v>2406</v>
      </c>
      <c r="B344" s="17" t="s">
        <v>4603</v>
      </c>
      <c r="C344" s="17" t="s">
        <v>2379</v>
      </c>
      <c r="D344" s="46" t="s">
        <v>2407</v>
      </c>
      <c r="E344" s="46" t="s">
        <v>4063</v>
      </c>
      <c r="F344" s="18" t="s">
        <v>38</v>
      </c>
      <c r="G344" s="18">
        <v>-41.1</v>
      </c>
      <c r="H344" s="18">
        <v>172.5</v>
      </c>
      <c r="I344" s="18">
        <v>130</v>
      </c>
      <c r="J344" s="18" t="s">
        <v>4063</v>
      </c>
      <c r="K344" s="18" t="s">
        <v>2408</v>
      </c>
      <c r="L344" s="18" t="s">
        <v>40</v>
      </c>
      <c r="M344" s="18">
        <v>364.5</v>
      </c>
      <c r="N344" s="18">
        <v>0.2</v>
      </c>
      <c r="O344" s="18" t="s">
        <v>4301</v>
      </c>
      <c r="P344" s="18" t="s">
        <v>478</v>
      </c>
      <c r="Q344" s="18" t="s">
        <v>4063</v>
      </c>
      <c r="R344" s="18" t="s">
        <v>345</v>
      </c>
      <c r="S344" s="18">
        <v>8.3000000000000004E-2</v>
      </c>
      <c r="T344" s="18" t="s">
        <v>4063</v>
      </c>
      <c r="U344" s="18" t="s">
        <v>4063</v>
      </c>
      <c r="V344" s="18" t="s">
        <v>4063</v>
      </c>
      <c r="W344" s="18" t="s">
        <v>4063</v>
      </c>
      <c r="X344" s="18" t="s">
        <v>70</v>
      </c>
      <c r="Y344" s="18" t="s">
        <v>71</v>
      </c>
      <c r="Z344" s="18" t="s">
        <v>145</v>
      </c>
      <c r="AA344" s="18" t="s">
        <v>73</v>
      </c>
      <c r="AB344" s="18" t="s">
        <v>74</v>
      </c>
      <c r="AC344" s="18" t="s">
        <v>2410</v>
      </c>
      <c r="AD344" s="16" t="s">
        <v>4063</v>
      </c>
      <c r="AE344" s="16" t="s">
        <v>2411</v>
      </c>
      <c r="AF344" s="29" t="s">
        <v>5684</v>
      </c>
      <c r="AG344" s="29" t="s">
        <v>5991</v>
      </c>
      <c r="AH344" s="29" t="str">
        <f t="shared" si="16"/>
        <v>Phanerozoic</v>
      </c>
      <c r="AI344" s="29" t="str">
        <f t="shared" si="17"/>
        <v>Small</v>
      </c>
      <c r="AJ344" s="29" t="str">
        <f t="shared" si="18"/>
        <v>Not determined</v>
      </c>
      <c r="AK344" s="18" t="s">
        <v>71</v>
      </c>
    </row>
    <row r="345" spans="1:37" ht="12.6" customHeight="1" x14ac:dyDescent="0.25">
      <c r="A345" s="17" t="s">
        <v>2412</v>
      </c>
      <c r="B345" s="17" t="s">
        <v>4603</v>
      </c>
      <c r="C345" s="50" t="s">
        <v>2379</v>
      </c>
      <c r="D345" s="46" t="s">
        <v>2380</v>
      </c>
      <c r="E345" s="46" t="s">
        <v>4063</v>
      </c>
      <c r="F345" s="18" t="s">
        <v>38</v>
      </c>
      <c r="G345" s="18">
        <v>-42</v>
      </c>
      <c r="H345" s="18">
        <v>173.63</v>
      </c>
      <c r="I345" s="18">
        <v>35</v>
      </c>
      <c r="J345" s="18">
        <v>3.5</v>
      </c>
      <c r="K345" s="18" t="s">
        <v>51</v>
      </c>
      <c r="L345" s="18" t="s">
        <v>81</v>
      </c>
      <c r="M345" s="18">
        <v>90</v>
      </c>
      <c r="N345" s="18">
        <v>8</v>
      </c>
      <c r="O345" s="18" t="s">
        <v>4449</v>
      </c>
      <c r="P345" s="18" t="s">
        <v>2383</v>
      </c>
      <c r="Q345" s="18" t="s">
        <v>4450</v>
      </c>
      <c r="R345" s="18" t="s">
        <v>345</v>
      </c>
      <c r="S345" s="18" t="s">
        <v>4063</v>
      </c>
      <c r="T345" s="18" t="s">
        <v>4063</v>
      </c>
      <c r="U345" s="18" t="s">
        <v>4063</v>
      </c>
      <c r="V345" s="18" t="s">
        <v>4063</v>
      </c>
      <c r="W345" s="18" t="s">
        <v>4063</v>
      </c>
      <c r="X345" s="18" t="s">
        <v>4063</v>
      </c>
      <c r="Y345" s="18" t="s">
        <v>4063</v>
      </c>
      <c r="Z345" s="18" t="s">
        <v>4063</v>
      </c>
      <c r="AA345" s="18" t="s">
        <v>4063</v>
      </c>
      <c r="AB345" s="18" t="s">
        <v>4063</v>
      </c>
      <c r="AC345" s="18" t="s">
        <v>4063</v>
      </c>
      <c r="AD345" s="16" t="s">
        <v>4063</v>
      </c>
      <c r="AE345" s="16" t="s">
        <v>4063</v>
      </c>
      <c r="AF345" s="29" t="s">
        <v>5685</v>
      </c>
      <c r="AG345" s="29" t="s">
        <v>5991</v>
      </c>
      <c r="AH345" s="29" t="str">
        <f t="shared" si="16"/>
        <v>Phanerozoic</v>
      </c>
      <c r="AI345" s="29" t="str">
        <f t="shared" si="17"/>
        <v>Small</v>
      </c>
      <c r="AJ345" s="29" t="str">
        <f t="shared" si="18"/>
        <v>Large</v>
      </c>
      <c r="AK345" s="27" t="str">
        <f>IF(Y345="Not determined","No known occurrences","CHECK THIS ONE")</f>
        <v>No known occurrences</v>
      </c>
    </row>
    <row r="346" spans="1:37" ht="12.6" customHeight="1" x14ac:dyDescent="0.25">
      <c r="A346" s="23" t="s">
        <v>2416</v>
      </c>
      <c r="B346" s="20" t="s">
        <v>6103</v>
      </c>
      <c r="C346" s="50" t="s">
        <v>2379</v>
      </c>
      <c r="D346" s="86" t="s">
        <v>2389</v>
      </c>
      <c r="E346" s="86" t="s">
        <v>4063</v>
      </c>
      <c r="F346" s="18" t="s">
        <v>38</v>
      </c>
      <c r="G346" s="19">
        <v>-45.79</v>
      </c>
      <c r="H346" s="19">
        <v>167.92</v>
      </c>
      <c r="I346" s="19">
        <v>10</v>
      </c>
      <c r="J346" s="19">
        <v>0.7</v>
      </c>
      <c r="K346" s="19" t="s">
        <v>2418</v>
      </c>
      <c r="L346" s="19" t="s">
        <v>40</v>
      </c>
      <c r="M346" s="19">
        <v>261</v>
      </c>
      <c r="N346" s="18">
        <v>2</v>
      </c>
      <c r="O346" s="18" t="s">
        <v>4451</v>
      </c>
      <c r="P346" s="18" t="s">
        <v>478</v>
      </c>
      <c r="Q346" s="18" t="s">
        <v>4445</v>
      </c>
      <c r="R346" s="18" t="s">
        <v>45</v>
      </c>
      <c r="S346" s="18" t="s">
        <v>1182</v>
      </c>
      <c r="T346" s="18" t="s">
        <v>4063</v>
      </c>
      <c r="U346" s="18" t="s">
        <v>4063</v>
      </c>
      <c r="V346" s="18" t="s">
        <v>4063</v>
      </c>
      <c r="W346" s="18" t="s">
        <v>4063</v>
      </c>
      <c r="X346" s="18" t="s">
        <v>4063</v>
      </c>
      <c r="Y346" s="18" t="s">
        <v>4063</v>
      </c>
      <c r="Z346" s="18" t="s">
        <v>4063</v>
      </c>
      <c r="AA346" s="18" t="s">
        <v>4063</v>
      </c>
      <c r="AB346" s="18" t="s">
        <v>4063</v>
      </c>
      <c r="AC346" s="18" t="s">
        <v>4063</v>
      </c>
      <c r="AD346" s="16" t="s">
        <v>4063</v>
      </c>
      <c r="AE346" s="16" t="s">
        <v>4063</v>
      </c>
      <c r="AF346" s="29" t="s">
        <v>5682</v>
      </c>
      <c r="AG346" s="29" t="s">
        <v>5991</v>
      </c>
      <c r="AH346" s="29" t="str">
        <f t="shared" si="16"/>
        <v>Phanerozoic</v>
      </c>
      <c r="AI346" s="29" t="str">
        <f t="shared" si="17"/>
        <v>Small</v>
      </c>
      <c r="AJ346" s="29" t="str">
        <f t="shared" si="18"/>
        <v>Medium</v>
      </c>
      <c r="AK346" s="27" t="str">
        <f>IF(Y346="Not determined","No known occurrences","CHECK THIS ONE")</f>
        <v>No known occurrences</v>
      </c>
    </row>
    <row r="347" spans="1:37" ht="12.6" customHeight="1" x14ac:dyDescent="0.3">
      <c r="A347" s="30" t="s">
        <v>2420</v>
      </c>
      <c r="B347" s="30" t="s">
        <v>4603</v>
      </c>
      <c r="C347" s="30" t="s">
        <v>2421</v>
      </c>
      <c r="D347" s="83" t="s">
        <v>4717</v>
      </c>
      <c r="E347" s="83" t="s">
        <v>4063</v>
      </c>
      <c r="F347" s="31" t="s">
        <v>1390</v>
      </c>
      <c r="G347" s="31">
        <v>58.52</v>
      </c>
      <c r="H347" s="31">
        <v>6.25</v>
      </c>
      <c r="I347" s="31">
        <v>230</v>
      </c>
      <c r="J347" s="31">
        <v>7.5</v>
      </c>
      <c r="K347" s="31" t="s">
        <v>285</v>
      </c>
      <c r="L347" s="31" t="s">
        <v>95</v>
      </c>
      <c r="M347" s="31">
        <v>920</v>
      </c>
      <c r="N347" s="31">
        <v>2</v>
      </c>
      <c r="O347" s="27" t="s">
        <v>4452</v>
      </c>
      <c r="P347" s="27" t="s">
        <v>2424</v>
      </c>
      <c r="Q347" s="27" t="s">
        <v>4453</v>
      </c>
      <c r="R347" s="27" t="s">
        <v>345</v>
      </c>
      <c r="S347" s="27" t="s">
        <v>2426</v>
      </c>
      <c r="T347" s="27" t="s">
        <v>2427</v>
      </c>
      <c r="U347" s="27" t="s">
        <v>4063</v>
      </c>
      <c r="V347" s="27" t="s">
        <v>4063</v>
      </c>
      <c r="W347" s="27" t="s">
        <v>2428</v>
      </c>
      <c r="X347" s="27" t="s">
        <v>70</v>
      </c>
      <c r="Y347" s="27" t="s">
        <v>2429</v>
      </c>
      <c r="Z347" s="27" t="s">
        <v>764</v>
      </c>
      <c r="AA347" s="27" t="s">
        <v>146</v>
      </c>
      <c r="AB347" s="27" t="s">
        <v>74</v>
      </c>
      <c r="AC347" s="27" t="s">
        <v>2430</v>
      </c>
      <c r="AD347" s="27" t="s">
        <v>4063</v>
      </c>
      <c r="AE347" s="29" t="s">
        <v>4063</v>
      </c>
      <c r="AF347" s="29" t="s">
        <v>5686</v>
      </c>
      <c r="AG347" s="29" t="s">
        <v>5992</v>
      </c>
      <c r="AH347" s="29" t="str">
        <f t="shared" si="16"/>
        <v>Proterozoic</v>
      </c>
      <c r="AI347" s="29" t="str">
        <f t="shared" si="17"/>
        <v>Small</v>
      </c>
      <c r="AJ347" s="29" t="str">
        <f t="shared" si="18"/>
        <v>Giant</v>
      </c>
      <c r="AK347" s="27" t="s">
        <v>2429</v>
      </c>
    </row>
    <row r="348" spans="1:37" ht="12.6" customHeight="1" x14ac:dyDescent="0.3">
      <c r="A348" s="23" t="s">
        <v>2431</v>
      </c>
      <c r="B348" s="23" t="s">
        <v>4603</v>
      </c>
      <c r="C348" s="23" t="s">
        <v>2421</v>
      </c>
      <c r="D348" s="86" t="s">
        <v>2432</v>
      </c>
      <c r="E348" s="86" t="s">
        <v>4063</v>
      </c>
      <c r="F348" s="19" t="s">
        <v>728</v>
      </c>
      <c r="G348" s="19">
        <v>69.900000000000006</v>
      </c>
      <c r="H348" s="19">
        <v>25.03</v>
      </c>
      <c r="I348" s="19">
        <v>2</v>
      </c>
      <c r="J348" s="19">
        <v>0.35</v>
      </c>
      <c r="K348" s="19" t="s">
        <v>307</v>
      </c>
      <c r="L348" s="19" t="s">
        <v>4063</v>
      </c>
      <c r="M348" s="19" t="s">
        <v>4063</v>
      </c>
      <c r="N348" s="18" t="s">
        <v>4063</v>
      </c>
      <c r="O348" s="18" t="s">
        <v>4454</v>
      </c>
      <c r="P348" s="18" t="s">
        <v>2124</v>
      </c>
      <c r="Q348" s="18" t="s">
        <v>4063</v>
      </c>
      <c r="R348" s="18" t="s">
        <v>141</v>
      </c>
      <c r="S348" s="18" t="s">
        <v>4063</v>
      </c>
      <c r="T348" s="18" t="s">
        <v>540</v>
      </c>
      <c r="U348" s="18" t="s">
        <v>1548</v>
      </c>
      <c r="V348" s="18" t="s">
        <v>2434</v>
      </c>
      <c r="W348" s="18" t="s">
        <v>2435</v>
      </c>
      <c r="X348" s="18" t="s">
        <v>70</v>
      </c>
      <c r="Y348" s="18" t="s">
        <v>144</v>
      </c>
      <c r="Z348" s="18" t="s">
        <v>145</v>
      </c>
      <c r="AA348" s="18" t="s">
        <v>73</v>
      </c>
      <c r="AB348" s="18" t="s">
        <v>74</v>
      </c>
      <c r="AC348" s="18" t="s">
        <v>1220</v>
      </c>
      <c r="AD348" s="16" t="s">
        <v>4063</v>
      </c>
      <c r="AE348" s="16" t="s">
        <v>5955</v>
      </c>
      <c r="AF348" s="29" t="s">
        <v>2437</v>
      </c>
      <c r="AG348" s="29" t="s">
        <v>5992</v>
      </c>
      <c r="AH348" s="29" t="str">
        <f t="shared" si="16"/>
        <v>Not determined</v>
      </c>
      <c r="AI348" s="29" t="str">
        <f t="shared" si="17"/>
        <v>Small</v>
      </c>
      <c r="AJ348" s="29" t="str">
        <f t="shared" si="18"/>
        <v>Small</v>
      </c>
      <c r="AK348" s="18" t="s">
        <v>144</v>
      </c>
    </row>
    <row r="349" spans="1:37" ht="12.6" customHeight="1" x14ac:dyDescent="0.3">
      <c r="A349" s="30" t="s">
        <v>2438</v>
      </c>
      <c r="B349" s="30" t="s">
        <v>4603</v>
      </c>
      <c r="C349" s="30" t="s">
        <v>2421</v>
      </c>
      <c r="D349" s="83" t="s">
        <v>2439</v>
      </c>
      <c r="E349" s="83" t="s">
        <v>4720</v>
      </c>
      <c r="F349" s="31" t="s">
        <v>2345</v>
      </c>
      <c r="G349" s="31">
        <v>62.96</v>
      </c>
      <c r="H349" s="31">
        <v>11.43</v>
      </c>
      <c r="I349" s="31">
        <v>160</v>
      </c>
      <c r="J349" s="31">
        <v>6</v>
      </c>
      <c r="K349" s="31" t="s">
        <v>253</v>
      </c>
      <c r="L349" s="31" t="s">
        <v>95</v>
      </c>
      <c r="M349" s="31">
        <v>426</v>
      </c>
      <c r="N349" s="31">
        <v>8</v>
      </c>
      <c r="O349" s="27" t="s">
        <v>4455</v>
      </c>
      <c r="P349" s="27" t="s">
        <v>2442</v>
      </c>
      <c r="Q349" s="27" t="s">
        <v>4063</v>
      </c>
      <c r="R349" s="27" t="s">
        <v>345</v>
      </c>
      <c r="S349" s="27" t="s">
        <v>4063</v>
      </c>
      <c r="T349" s="27" t="s">
        <v>2443</v>
      </c>
      <c r="U349" s="27" t="s">
        <v>4063</v>
      </c>
      <c r="V349" s="27" t="s">
        <v>4063</v>
      </c>
      <c r="W349" s="18" t="s">
        <v>2444</v>
      </c>
      <c r="X349" s="18" t="s">
        <v>4063</v>
      </c>
      <c r="Y349" s="18" t="s">
        <v>4063</v>
      </c>
      <c r="Z349" s="18" t="s">
        <v>4063</v>
      </c>
      <c r="AA349" s="18" t="s">
        <v>4063</v>
      </c>
      <c r="AB349" s="18" t="s">
        <v>4063</v>
      </c>
      <c r="AC349" s="18" t="s">
        <v>4063</v>
      </c>
      <c r="AD349" s="16" t="s">
        <v>4063</v>
      </c>
      <c r="AE349" s="29" t="s">
        <v>4063</v>
      </c>
      <c r="AF349" s="29" t="s">
        <v>5687</v>
      </c>
      <c r="AG349" s="29" t="s">
        <v>5992</v>
      </c>
      <c r="AH349" s="29" t="str">
        <f t="shared" si="16"/>
        <v>Phanerozoic</v>
      </c>
      <c r="AI349" s="29" t="str">
        <f t="shared" si="17"/>
        <v>Small</v>
      </c>
      <c r="AJ349" s="29" t="str">
        <f t="shared" si="18"/>
        <v>Giant</v>
      </c>
      <c r="AK349" s="27" t="str">
        <f t="shared" ref="AK349:AK355" si="19">IF(Y349="Not determined","No known occurrences","CHECK THIS ONE")</f>
        <v>No known occurrences</v>
      </c>
    </row>
    <row r="350" spans="1:37" ht="12.6" customHeight="1" x14ac:dyDescent="0.3">
      <c r="A350" s="23" t="s">
        <v>2446</v>
      </c>
      <c r="B350" s="23" t="s">
        <v>4603</v>
      </c>
      <c r="C350" s="29" t="s">
        <v>2421</v>
      </c>
      <c r="D350" s="86" t="s">
        <v>2447</v>
      </c>
      <c r="E350" s="86" t="s">
        <v>2448</v>
      </c>
      <c r="F350" s="18" t="s">
        <v>79</v>
      </c>
      <c r="G350" s="19">
        <v>70.2</v>
      </c>
      <c r="H350" s="19">
        <v>22.1</v>
      </c>
      <c r="I350" s="19">
        <v>12</v>
      </c>
      <c r="J350" s="18">
        <v>1.7</v>
      </c>
      <c r="K350" s="19" t="s">
        <v>80</v>
      </c>
      <c r="L350" s="19" t="s">
        <v>95</v>
      </c>
      <c r="M350" s="19">
        <v>562</v>
      </c>
      <c r="N350" s="18">
        <v>6</v>
      </c>
      <c r="O350" s="18" t="s">
        <v>4456</v>
      </c>
      <c r="P350" s="18" t="s">
        <v>355</v>
      </c>
      <c r="Q350" s="18" t="s">
        <v>4457</v>
      </c>
      <c r="R350" s="18" t="s">
        <v>345</v>
      </c>
      <c r="S350" s="18">
        <v>0.08</v>
      </c>
      <c r="T350" s="18" t="s">
        <v>466</v>
      </c>
      <c r="U350" s="18" t="s">
        <v>4063</v>
      </c>
      <c r="V350" s="18" t="s">
        <v>4063</v>
      </c>
      <c r="W350" s="18" t="s">
        <v>3279</v>
      </c>
      <c r="X350" s="18" t="s">
        <v>4063</v>
      </c>
      <c r="Y350" s="18" t="s">
        <v>4063</v>
      </c>
      <c r="Z350" s="18" t="s">
        <v>4063</v>
      </c>
      <c r="AA350" s="18" t="s">
        <v>4063</v>
      </c>
      <c r="AB350" s="18" t="s">
        <v>4063</v>
      </c>
      <c r="AC350" s="18" t="s">
        <v>4063</v>
      </c>
      <c r="AD350" s="16" t="s">
        <v>4063</v>
      </c>
      <c r="AE350" s="16" t="s">
        <v>4063</v>
      </c>
      <c r="AF350" s="29" t="s">
        <v>5688</v>
      </c>
      <c r="AG350" s="29" t="s">
        <v>5992</v>
      </c>
      <c r="AH350" s="29" t="str">
        <f t="shared" si="16"/>
        <v>Proterozoic</v>
      </c>
      <c r="AI350" s="29" t="str">
        <f t="shared" si="17"/>
        <v>Small</v>
      </c>
      <c r="AJ350" s="29" t="str">
        <f t="shared" si="18"/>
        <v>Medium</v>
      </c>
      <c r="AK350" s="27" t="str">
        <f t="shared" si="19"/>
        <v>No known occurrences</v>
      </c>
    </row>
    <row r="351" spans="1:37" ht="12.6" customHeight="1" x14ac:dyDescent="0.3">
      <c r="A351" s="21" t="s">
        <v>5865</v>
      </c>
      <c r="B351" s="21" t="s">
        <v>4603</v>
      </c>
      <c r="C351" s="21" t="s">
        <v>2421</v>
      </c>
      <c r="D351" s="82" t="s">
        <v>2453</v>
      </c>
      <c r="E351" s="82" t="s">
        <v>4720</v>
      </c>
      <c r="F351" s="27" t="s">
        <v>4715</v>
      </c>
      <c r="G351" s="27">
        <v>71</v>
      </c>
      <c r="H351" s="27">
        <v>26</v>
      </c>
      <c r="I351" s="27" t="s">
        <v>4063</v>
      </c>
      <c r="J351" s="27">
        <v>2</v>
      </c>
      <c r="K351" s="27" t="s">
        <v>285</v>
      </c>
      <c r="L351" s="27" t="s">
        <v>388</v>
      </c>
      <c r="M351" s="27">
        <v>454</v>
      </c>
      <c r="N351" s="27" t="s">
        <v>4063</v>
      </c>
      <c r="O351" s="27" t="s">
        <v>5817</v>
      </c>
      <c r="P351" s="27" t="s">
        <v>121</v>
      </c>
      <c r="Q351" s="27" t="s">
        <v>4063</v>
      </c>
      <c r="R351" s="27" t="s">
        <v>890</v>
      </c>
      <c r="S351" s="27" t="s">
        <v>4063</v>
      </c>
      <c r="T351" s="27" t="s">
        <v>1559</v>
      </c>
      <c r="U351" s="27" t="s">
        <v>192</v>
      </c>
      <c r="V351" s="27" t="s">
        <v>4063</v>
      </c>
      <c r="W351" s="27" t="s">
        <v>4725</v>
      </c>
      <c r="X351" s="27" t="s">
        <v>4063</v>
      </c>
      <c r="Y351" s="27" t="s">
        <v>4063</v>
      </c>
      <c r="Z351" s="27" t="s">
        <v>4063</v>
      </c>
      <c r="AA351" s="27" t="s">
        <v>4063</v>
      </c>
      <c r="AB351" s="27" t="s">
        <v>4063</v>
      </c>
      <c r="AC351" s="27" t="s">
        <v>4063</v>
      </c>
      <c r="AD351" s="29" t="s">
        <v>4063</v>
      </c>
      <c r="AE351" s="29" t="s">
        <v>4063</v>
      </c>
      <c r="AF351" s="29" t="s">
        <v>5689</v>
      </c>
      <c r="AG351" s="29" t="s">
        <v>5992</v>
      </c>
      <c r="AH351" s="29" t="str">
        <f t="shared" si="16"/>
        <v>Phanerozoic</v>
      </c>
      <c r="AI351" s="29" t="str">
        <f t="shared" si="17"/>
        <v>Not determined</v>
      </c>
      <c r="AJ351" s="29" t="str">
        <f t="shared" si="18"/>
        <v>Medium</v>
      </c>
      <c r="AK351" s="27" t="str">
        <f t="shared" si="19"/>
        <v>No known occurrences</v>
      </c>
    </row>
    <row r="352" spans="1:37" ht="12.6" customHeight="1" x14ac:dyDescent="0.3">
      <c r="A352" s="23" t="s">
        <v>2454</v>
      </c>
      <c r="B352" s="23" t="s">
        <v>4603</v>
      </c>
      <c r="C352" s="23" t="s">
        <v>2421</v>
      </c>
      <c r="D352" s="86" t="s">
        <v>2447</v>
      </c>
      <c r="E352" s="86" t="s">
        <v>2448</v>
      </c>
      <c r="F352" s="18" t="s">
        <v>79</v>
      </c>
      <c r="G352" s="19">
        <v>70.260000000000005</v>
      </c>
      <c r="H352" s="19">
        <v>22.2</v>
      </c>
      <c r="I352" s="19">
        <v>35</v>
      </c>
      <c r="J352" s="18" t="s">
        <v>4063</v>
      </c>
      <c r="K352" s="19" t="s">
        <v>98</v>
      </c>
      <c r="L352" s="19" t="s">
        <v>40</v>
      </c>
      <c r="M352" s="19">
        <v>562</v>
      </c>
      <c r="N352" s="18">
        <v>6</v>
      </c>
      <c r="O352" s="18" t="s">
        <v>5818</v>
      </c>
      <c r="P352" s="18" t="s">
        <v>275</v>
      </c>
      <c r="Q352" s="18" t="s">
        <v>4063</v>
      </c>
      <c r="R352" s="18" t="s">
        <v>4063</v>
      </c>
      <c r="S352" s="18" t="s">
        <v>4063</v>
      </c>
      <c r="T352" s="18" t="s">
        <v>4741</v>
      </c>
      <c r="U352" s="18" t="s">
        <v>4063</v>
      </c>
      <c r="V352" s="18" t="s">
        <v>4063</v>
      </c>
      <c r="W352" s="18" t="s">
        <v>4063</v>
      </c>
      <c r="X352" s="18" t="s">
        <v>4063</v>
      </c>
      <c r="Y352" s="18" t="s">
        <v>4063</v>
      </c>
      <c r="Z352" s="18" t="s">
        <v>4063</v>
      </c>
      <c r="AA352" s="18" t="s">
        <v>4063</v>
      </c>
      <c r="AB352" s="18" t="s">
        <v>4063</v>
      </c>
      <c r="AC352" s="18" t="s">
        <v>4063</v>
      </c>
      <c r="AD352" s="16" t="s">
        <v>4063</v>
      </c>
      <c r="AE352" s="16" t="s">
        <v>4063</v>
      </c>
      <c r="AF352" s="29" t="s">
        <v>5690</v>
      </c>
      <c r="AG352" s="29" t="s">
        <v>5992</v>
      </c>
      <c r="AH352" s="29" t="str">
        <f t="shared" si="16"/>
        <v>Proterozoic</v>
      </c>
      <c r="AI352" s="29" t="str">
        <f t="shared" si="17"/>
        <v>Small</v>
      </c>
      <c r="AJ352" s="29" t="str">
        <f t="shared" si="18"/>
        <v>Not determined</v>
      </c>
      <c r="AK352" s="27" t="str">
        <f t="shared" si="19"/>
        <v>No known occurrences</v>
      </c>
    </row>
    <row r="353" spans="1:37" ht="12.6" customHeight="1" x14ac:dyDescent="0.3">
      <c r="A353" s="23" t="s">
        <v>2455</v>
      </c>
      <c r="B353" s="23" t="s">
        <v>4603</v>
      </c>
      <c r="C353" s="23" t="s">
        <v>2421</v>
      </c>
      <c r="D353" s="86" t="s">
        <v>2447</v>
      </c>
      <c r="E353" s="86" t="s">
        <v>2448</v>
      </c>
      <c r="F353" s="18" t="s">
        <v>79</v>
      </c>
      <c r="G353" s="19">
        <v>69.900000000000006</v>
      </c>
      <c r="H353" s="19">
        <v>22.6</v>
      </c>
      <c r="I353" s="19">
        <v>5</v>
      </c>
      <c r="J353" s="19">
        <v>1.5</v>
      </c>
      <c r="K353" s="19" t="s">
        <v>51</v>
      </c>
      <c r="L353" s="19" t="s">
        <v>95</v>
      </c>
      <c r="M353" s="19">
        <v>531</v>
      </c>
      <c r="N353" s="18">
        <v>2</v>
      </c>
      <c r="O353" s="18" t="s">
        <v>4458</v>
      </c>
      <c r="P353" s="18" t="s">
        <v>1886</v>
      </c>
      <c r="Q353" s="18" t="s">
        <v>4459</v>
      </c>
      <c r="R353" s="18" t="s">
        <v>45</v>
      </c>
      <c r="S353" s="18" t="s">
        <v>4063</v>
      </c>
      <c r="T353" s="18" t="s">
        <v>4728</v>
      </c>
      <c r="U353" s="18" t="s">
        <v>4063</v>
      </c>
      <c r="V353" s="18" t="s">
        <v>4063</v>
      </c>
      <c r="W353" s="18" t="s">
        <v>856</v>
      </c>
      <c r="X353" s="18" t="s">
        <v>4063</v>
      </c>
      <c r="Y353" s="18" t="s">
        <v>4063</v>
      </c>
      <c r="Z353" s="18" t="s">
        <v>4063</v>
      </c>
      <c r="AA353" s="18" t="s">
        <v>4063</v>
      </c>
      <c r="AB353" s="18" t="s">
        <v>4063</v>
      </c>
      <c r="AC353" s="18" t="s">
        <v>4063</v>
      </c>
      <c r="AD353" s="16" t="s">
        <v>4063</v>
      </c>
      <c r="AE353" s="16" t="s">
        <v>4063</v>
      </c>
      <c r="AF353" s="29" t="s">
        <v>5691</v>
      </c>
      <c r="AG353" s="29" t="s">
        <v>5992</v>
      </c>
      <c r="AH353" s="29" t="str">
        <f t="shared" si="16"/>
        <v>Phanerozoic</v>
      </c>
      <c r="AI353" s="29" t="str">
        <f t="shared" si="17"/>
        <v>Small</v>
      </c>
      <c r="AJ353" s="29" t="str">
        <f t="shared" si="18"/>
        <v>Medium</v>
      </c>
      <c r="AK353" s="27" t="str">
        <f t="shared" si="19"/>
        <v>No known occurrences</v>
      </c>
    </row>
    <row r="354" spans="1:37" ht="12.6" customHeight="1" x14ac:dyDescent="0.25">
      <c r="A354" s="49" t="s">
        <v>5866</v>
      </c>
      <c r="B354" s="17" t="s">
        <v>4603</v>
      </c>
      <c r="C354" s="17" t="s">
        <v>2421</v>
      </c>
      <c r="D354" s="46" t="s">
        <v>2447</v>
      </c>
      <c r="E354" s="46" t="s">
        <v>2448</v>
      </c>
      <c r="F354" s="18" t="s">
        <v>79</v>
      </c>
      <c r="G354" s="18">
        <v>70.28</v>
      </c>
      <c r="H354" s="18">
        <v>22.35</v>
      </c>
      <c r="I354" s="18">
        <v>100</v>
      </c>
      <c r="J354" s="18" t="s">
        <v>4063</v>
      </c>
      <c r="K354" s="18" t="s">
        <v>98</v>
      </c>
      <c r="L354" s="18" t="s">
        <v>40</v>
      </c>
      <c r="M354" s="18">
        <v>562</v>
      </c>
      <c r="N354" s="18">
        <v>6</v>
      </c>
      <c r="O354" s="18" t="s">
        <v>5819</v>
      </c>
      <c r="P354" s="18" t="s">
        <v>275</v>
      </c>
      <c r="Q354" s="18" t="s">
        <v>4063</v>
      </c>
      <c r="R354" s="18" t="s">
        <v>45</v>
      </c>
      <c r="S354" s="18" t="s">
        <v>4063</v>
      </c>
      <c r="T354" s="18" t="s">
        <v>1647</v>
      </c>
      <c r="U354" s="18" t="s">
        <v>4063</v>
      </c>
      <c r="V354" s="18" t="s">
        <v>4063</v>
      </c>
      <c r="W354" s="18" t="s">
        <v>4063</v>
      </c>
      <c r="X354" s="18" t="s">
        <v>4063</v>
      </c>
      <c r="Y354" s="18" t="s">
        <v>4063</v>
      </c>
      <c r="Z354" s="18" t="s">
        <v>4063</v>
      </c>
      <c r="AA354" s="18" t="s">
        <v>4063</v>
      </c>
      <c r="AB354" s="18" t="s">
        <v>4063</v>
      </c>
      <c r="AC354" s="18" t="s">
        <v>4063</v>
      </c>
      <c r="AD354" s="16" t="s">
        <v>4063</v>
      </c>
      <c r="AE354" s="16" t="s">
        <v>4063</v>
      </c>
      <c r="AF354" s="29" t="s">
        <v>5690</v>
      </c>
      <c r="AG354" s="29" t="s">
        <v>5992</v>
      </c>
      <c r="AH354" s="29" t="str">
        <f t="shared" si="16"/>
        <v>Proterozoic</v>
      </c>
      <c r="AI354" s="29" t="str">
        <f t="shared" si="17"/>
        <v>Small</v>
      </c>
      <c r="AJ354" s="29" t="str">
        <f t="shared" si="18"/>
        <v>Not determined</v>
      </c>
      <c r="AK354" s="27" t="str">
        <f t="shared" si="19"/>
        <v>No known occurrences</v>
      </c>
    </row>
    <row r="355" spans="1:37" ht="12.6" customHeight="1" x14ac:dyDescent="0.3">
      <c r="A355" s="17" t="s">
        <v>2460</v>
      </c>
      <c r="B355" s="17" t="s">
        <v>4603</v>
      </c>
      <c r="C355" s="17" t="s">
        <v>2421</v>
      </c>
      <c r="D355" s="46" t="s">
        <v>2447</v>
      </c>
      <c r="E355" s="46" t="s">
        <v>2448</v>
      </c>
      <c r="F355" s="18" t="s">
        <v>79</v>
      </c>
      <c r="G355" s="18">
        <v>70.290000000000006</v>
      </c>
      <c r="H355" s="18">
        <v>22.3</v>
      </c>
      <c r="I355" s="18">
        <v>50</v>
      </c>
      <c r="J355" s="18" t="s">
        <v>4063</v>
      </c>
      <c r="K355" s="18" t="s">
        <v>51</v>
      </c>
      <c r="L355" s="18" t="s">
        <v>40</v>
      </c>
      <c r="M355" s="18">
        <v>562</v>
      </c>
      <c r="N355" s="18">
        <v>6</v>
      </c>
      <c r="O355" s="18" t="s">
        <v>5820</v>
      </c>
      <c r="P355" s="18" t="s">
        <v>2348</v>
      </c>
      <c r="Q355" s="18" t="s">
        <v>4063</v>
      </c>
      <c r="R355" s="18" t="s">
        <v>4063</v>
      </c>
      <c r="S355" s="18" t="s">
        <v>4063</v>
      </c>
      <c r="T355" s="18" t="s">
        <v>4739</v>
      </c>
      <c r="U355" s="18" t="s">
        <v>4063</v>
      </c>
      <c r="V355" s="18" t="s">
        <v>4063</v>
      </c>
      <c r="W355" s="18" t="s">
        <v>4063</v>
      </c>
      <c r="X355" s="18" t="s">
        <v>4063</v>
      </c>
      <c r="Y355" s="18" t="s">
        <v>4063</v>
      </c>
      <c r="Z355" s="18" t="s">
        <v>4063</v>
      </c>
      <c r="AA355" s="18" t="s">
        <v>4063</v>
      </c>
      <c r="AB355" s="18" t="s">
        <v>4063</v>
      </c>
      <c r="AC355" s="18" t="s">
        <v>4063</v>
      </c>
      <c r="AD355" s="16" t="s">
        <v>4063</v>
      </c>
      <c r="AE355" s="16" t="s">
        <v>4063</v>
      </c>
      <c r="AF355" s="29" t="s">
        <v>5692</v>
      </c>
      <c r="AG355" s="29" t="s">
        <v>5992</v>
      </c>
      <c r="AH355" s="29" t="str">
        <f t="shared" si="16"/>
        <v>Proterozoic</v>
      </c>
      <c r="AI355" s="29" t="str">
        <f t="shared" si="17"/>
        <v>Small</v>
      </c>
      <c r="AJ355" s="29" t="str">
        <f t="shared" si="18"/>
        <v>Not determined</v>
      </c>
      <c r="AK355" s="27" t="str">
        <f t="shared" si="19"/>
        <v>No known occurrences</v>
      </c>
    </row>
    <row r="356" spans="1:37" ht="12.6" customHeight="1" x14ac:dyDescent="0.3">
      <c r="A356" s="21" t="s">
        <v>2461</v>
      </c>
      <c r="B356" s="21" t="s">
        <v>4603</v>
      </c>
      <c r="C356" s="21" t="s">
        <v>2421</v>
      </c>
      <c r="D356" s="82" t="s">
        <v>4718</v>
      </c>
      <c r="E356" s="82" t="s">
        <v>4720</v>
      </c>
      <c r="F356" s="27" t="s">
        <v>4719</v>
      </c>
      <c r="G356" s="27">
        <v>68.3</v>
      </c>
      <c r="H356" s="27">
        <v>17.190000000000001</v>
      </c>
      <c r="I356" s="27">
        <v>70</v>
      </c>
      <c r="J356" s="27">
        <v>3.8</v>
      </c>
      <c r="K356" s="27" t="s">
        <v>51</v>
      </c>
      <c r="L356" s="27" t="s">
        <v>95</v>
      </c>
      <c r="M356" s="27">
        <v>437</v>
      </c>
      <c r="N356" s="27">
        <v>2</v>
      </c>
      <c r="O356" s="27" t="s">
        <v>4460</v>
      </c>
      <c r="P356" s="27" t="s">
        <v>84</v>
      </c>
      <c r="Q356" s="27" t="s">
        <v>4063</v>
      </c>
      <c r="R356" s="27" t="s">
        <v>45</v>
      </c>
      <c r="S356" s="27" t="s">
        <v>4063</v>
      </c>
      <c r="T356" s="27" t="s">
        <v>2465</v>
      </c>
      <c r="U356" s="27" t="s">
        <v>2466</v>
      </c>
      <c r="V356" s="27" t="s">
        <v>2467</v>
      </c>
      <c r="W356" s="27" t="s">
        <v>2468</v>
      </c>
      <c r="X356" s="27" t="s">
        <v>2469</v>
      </c>
      <c r="Y356" s="27" t="s">
        <v>71</v>
      </c>
      <c r="Z356" s="27" t="s">
        <v>72</v>
      </c>
      <c r="AA356" s="27" t="s">
        <v>73</v>
      </c>
      <c r="AB356" s="27" t="s">
        <v>74</v>
      </c>
      <c r="AC356" s="27" t="s">
        <v>480</v>
      </c>
      <c r="AD356" s="29">
        <v>43</v>
      </c>
      <c r="AE356" s="29" t="s">
        <v>5956</v>
      </c>
      <c r="AF356" s="29" t="s">
        <v>5693</v>
      </c>
      <c r="AG356" s="29" t="s">
        <v>5992</v>
      </c>
      <c r="AH356" s="29" t="str">
        <f t="shared" si="16"/>
        <v>Phanerozoic</v>
      </c>
      <c r="AI356" s="29" t="str">
        <f t="shared" si="17"/>
        <v>Small</v>
      </c>
      <c r="AJ356" s="29" t="str">
        <f t="shared" si="18"/>
        <v>Large</v>
      </c>
      <c r="AK356" s="27" t="s">
        <v>71</v>
      </c>
    </row>
    <row r="357" spans="1:37" ht="12.6" customHeight="1" x14ac:dyDescent="0.3">
      <c r="A357" s="23" t="s">
        <v>2472</v>
      </c>
      <c r="B357" s="23" t="s">
        <v>4603</v>
      </c>
      <c r="C357" s="23" t="s">
        <v>2421</v>
      </c>
      <c r="D357" s="86" t="s">
        <v>2447</v>
      </c>
      <c r="E357" s="86" t="s">
        <v>2448</v>
      </c>
      <c r="F357" s="19" t="s">
        <v>79</v>
      </c>
      <c r="G357" s="19">
        <v>70.11</v>
      </c>
      <c r="H357" s="19">
        <v>21.66</v>
      </c>
      <c r="I357" s="19">
        <v>10</v>
      </c>
      <c r="J357" s="19">
        <v>0.2</v>
      </c>
      <c r="K357" s="19" t="s">
        <v>748</v>
      </c>
      <c r="L357" s="19" t="s">
        <v>40</v>
      </c>
      <c r="M357" s="19">
        <v>562</v>
      </c>
      <c r="N357" s="18">
        <v>6</v>
      </c>
      <c r="O357" s="18" t="s">
        <v>4461</v>
      </c>
      <c r="P357" s="18" t="s">
        <v>2474</v>
      </c>
      <c r="Q357" s="18" t="s">
        <v>4462</v>
      </c>
      <c r="R357" s="18" t="s">
        <v>890</v>
      </c>
      <c r="S357" s="18" t="s">
        <v>946</v>
      </c>
      <c r="T357" s="18" t="s">
        <v>1452</v>
      </c>
      <c r="U357" s="18" t="s">
        <v>4063</v>
      </c>
      <c r="V357" s="18" t="s">
        <v>4063</v>
      </c>
      <c r="W357" s="18" t="s">
        <v>4063</v>
      </c>
      <c r="X357" s="18" t="s">
        <v>70</v>
      </c>
      <c r="Y357" s="18" t="s">
        <v>144</v>
      </c>
      <c r="Z357" s="18" t="s">
        <v>72</v>
      </c>
      <c r="AA357" s="18" t="s">
        <v>73</v>
      </c>
      <c r="AB357" s="18" t="s">
        <v>74</v>
      </c>
      <c r="AC357" s="18" t="s">
        <v>103</v>
      </c>
      <c r="AD357" s="16" t="s">
        <v>4063</v>
      </c>
      <c r="AE357" s="16" t="s">
        <v>2476</v>
      </c>
      <c r="AF357" s="29" t="s">
        <v>5694</v>
      </c>
      <c r="AG357" s="29" t="s">
        <v>5992</v>
      </c>
      <c r="AH357" s="29" t="str">
        <f t="shared" si="16"/>
        <v>Proterozoic</v>
      </c>
      <c r="AI357" s="29" t="str">
        <f t="shared" si="17"/>
        <v>Small</v>
      </c>
      <c r="AJ357" s="29" t="str">
        <f t="shared" si="18"/>
        <v>Small</v>
      </c>
      <c r="AK357" s="18" t="s">
        <v>144</v>
      </c>
    </row>
    <row r="358" spans="1:37" ht="12.6" customHeight="1" x14ac:dyDescent="0.3">
      <c r="A358" s="17" t="s">
        <v>2477</v>
      </c>
      <c r="B358" s="17" t="s">
        <v>4603</v>
      </c>
      <c r="C358" s="17" t="s">
        <v>2421</v>
      </c>
      <c r="D358" s="46" t="s">
        <v>2447</v>
      </c>
      <c r="E358" s="46" t="s">
        <v>2448</v>
      </c>
      <c r="F358" s="18" t="s">
        <v>79</v>
      </c>
      <c r="G358" s="18">
        <v>70.23</v>
      </c>
      <c r="H358" s="18">
        <v>22.2</v>
      </c>
      <c r="I358" s="18">
        <v>50</v>
      </c>
      <c r="J358" s="18">
        <v>0.9</v>
      </c>
      <c r="K358" s="18" t="s">
        <v>51</v>
      </c>
      <c r="L358" s="18" t="s">
        <v>81</v>
      </c>
      <c r="M358" s="18">
        <v>523</v>
      </c>
      <c r="N358" s="18">
        <v>21</v>
      </c>
      <c r="O358" s="18" t="s">
        <v>4243</v>
      </c>
      <c r="P358" s="18" t="s">
        <v>635</v>
      </c>
      <c r="Q358" s="18" t="s">
        <v>5821</v>
      </c>
      <c r="R358" s="18" t="s">
        <v>276</v>
      </c>
      <c r="S358" s="18" t="s">
        <v>4063</v>
      </c>
      <c r="T358" s="18" t="s">
        <v>4730</v>
      </c>
      <c r="U358" s="18" t="s">
        <v>4063</v>
      </c>
      <c r="V358" s="18" t="s">
        <v>4732</v>
      </c>
      <c r="W358" s="18" t="s">
        <v>4729</v>
      </c>
      <c r="X358" s="18" t="s">
        <v>4063</v>
      </c>
      <c r="Y358" s="18" t="s">
        <v>4063</v>
      </c>
      <c r="Z358" s="18" t="s">
        <v>4063</v>
      </c>
      <c r="AA358" s="18" t="s">
        <v>4063</v>
      </c>
      <c r="AB358" s="18" t="s">
        <v>4063</v>
      </c>
      <c r="AC358" s="18" t="s">
        <v>4063</v>
      </c>
      <c r="AD358" s="16" t="s">
        <v>4063</v>
      </c>
      <c r="AE358" s="16" t="s">
        <v>4063</v>
      </c>
      <c r="AF358" s="29" t="s">
        <v>5695</v>
      </c>
      <c r="AG358" s="29" t="s">
        <v>5992</v>
      </c>
      <c r="AH358" s="29" t="str">
        <f t="shared" si="16"/>
        <v>Phanerozoic</v>
      </c>
      <c r="AI358" s="29" t="str">
        <f t="shared" si="17"/>
        <v>Small</v>
      </c>
      <c r="AJ358" s="29" t="str">
        <f t="shared" si="18"/>
        <v>Medium</v>
      </c>
      <c r="AK358" s="27" t="str">
        <f>IF(Y358="Not determined","No known occurrences","CHECK THIS ONE")</f>
        <v>No known occurrences</v>
      </c>
    </row>
    <row r="359" spans="1:37" ht="12.6" customHeight="1" x14ac:dyDescent="0.3">
      <c r="A359" s="17" t="s">
        <v>2478</v>
      </c>
      <c r="B359" s="17" t="s">
        <v>4603</v>
      </c>
      <c r="C359" s="17" t="s">
        <v>2421</v>
      </c>
      <c r="D359" s="46" t="s">
        <v>2432</v>
      </c>
      <c r="E359" s="46" t="s">
        <v>4063</v>
      </c>
      <c r="F359" s="18" t="s">
        <v>728</v>
      </c>
      <c r="G359" s="18">
        <v>69.84</v>
      </c>
      <c r="H359" s="18">
        <v>25.12</v>
      </c>
      <c r="I359" s="18">
        <v>1</v>
      </c>
      <c r="J359" s="18">
        <v>0.5</v>
      </c>
      <c r="K359" s="18" t="s">
        <v>307</v>
      </c>
      <c r="L359" s="18" t="s">
        <v>4063</v>
      </c>
      <c r="M359" s="18" t="s">
        <v>4063</v>
      </c>
      <c r="N359" s="18" t="s">
        <v>4063</v>
      </c>
      <c r="O359" s="18" t="s">
        <v>4463</v>
      </c>
      <c r="P359" s="18" t="s">
        <v>2124</v>
      </c>
      <c r="Q359" s="18" t="s">
        <v>4063</v>
      </c>
      <c r="R359" s="18" t="s">
        <v>141</v>
      </c>
      <c r="S359" s="18" t="s">
        <v>4063</v>
      </c>
      <c r="T359" s="18" t="s">
        <v>2480</v>
      </c>
      <c r="U359" s="18" t="s">
        <v>1647</v>
      </c>
      <c r="V359" s="18" t="s">
        <v>369</v>
      </c>
      <c r="W359" s="18" t="s">
        <v>4063</v>
      </c>
      <c r="X359" s="18" t="s">
        <v>70</v>
      </c>
      <c r="Y359" s="18" t="s">
        <v>144</v>
      </c>
      <c r="Z359" s="18" t="s">
        <v>145</v>
      </c>
      <c r="AA359" s="18" t="s">
        <v>73</v>
      </c>
      <c r="AB359" s="18" t="s">
        <v>74</v>
      </c>
      <c r="AC359" s="18" t="s">
        <v>111</v>
      </c>
      <c r="AD359" s="16" t="s">
        <v>4063</v>
      </c>
      <c r="AE359" s="16" t="s">
        <v>5957</v>
      </c>
      <c r="AF359" s="29" t="s">
        <v>2437</v>
      </c>
      <c r="AG359" s="29" t="s">
        <v>5992</v>
      </c>
      <c r="AH359" s="29" t="str">
        <f t="shared" si="16"/>
        <v>Not determined</v>
      </c>
      <c r="AI359" s="29" t="str">
        <f t="shared" si="17"/>
        <v>Small</v>
      </c>
      <c r="AJ359" s="29" t="str">
        <f t="shared" si="18"/>
        <v>Small</v>
      </c>
      <c r="AK359" s="18" t="s">
        <v>144</v>
      </c>
    </row>
    <row r="360" spans="1:37" ht="12.6" customHeight="1" x14ac:dyDescent="0.3">
      <c r="A360" s="21" t="s">
        <v>2482</v>
      </c>
      <c r="B360" s="21" t="s">
        <v>4603</v>
      </c>
      <c r="C360" s="21" t="s">
        <v>2483</v>
      </c>
      <c r="D360" s="82" t="s">
        <v>2484</v>
      </c>
      <c r="E360" s="82" t="s">
        <v>4063</v>
      </c>
      <c r="F360" s="27" t="s">
        <v>38</v>
      </c>
      <c r="G360" s="27">
        <v>35.4</v>
      </c>
      <c r="H360" s="27">
        <v>74.150000000000006</v>
      </c>
      <c r="I360" s="34">
        <v>12000</v>
      </c>
      <c r="J360" s="27" t="s">
        <v>4063</v>
      </c>
      <c r="K360" s="27" t="s">
        <v>253</v>
      </c>
      <c r="L360" s="27" t="s">
        <v>95</v>
      </c>
      <c r="M360" s="27">
        <v>85.73</v>
      </c>
      <c r="N360" s="27">
        <v>0.15</v>
      </c>
      <c r="O360" s="27" t="s">
        <v>4464</v>
      </c>
      <c r="P360" s="27" t="s">
        <v>2488</v>
      </c>
      <c r="Q360" s="27" t="s">
        <v>4086</v>
      </c>
      <c r="R360" s="27" t="s">
        <v>45</v>
      </c>
      <c r="S360" s="27">
        <v>6.3E-2</v>
      </c>
      <c r="T360" s="27" t="s">
        <v>2489</v>
      </c>
      <c r="U360" s="27" t="s">
        <v>4063</v>
      </c>
      <c r="V360" s="27" t="s">
        <v>4063</v>
      </c>
      <c r="W360" s="27" t="s">
        <v>2490</v>
      </c>
      <c r="X360" s="27" t="s">
        <v>4063</v>
      </c>
      <c r="Y360" s="27" t="s">
        <v>4063</v>
      </c>
      <c r="Z360" s="27" t="s">
        <v>4063</v>
      </c>
      <c r="AA360" s="27" t="s">
        <v>4063</v>
      </c>
      <c r="AB360" s="27" t="s">
        <v>4063</v>
      </c>
      <c r="AC360" s="27" t="s">
        <v>4063</v>
      </c>
      <c r="AD360" s="29" t="s">
        <v>4063</v>
      </c>
      <c r="AE360" s="29" t="s">
        <v>4063</v>
      </c>
      <c r="AF360" s="29" t="s">
        <v>5696</v>
      </c>
      <c r="AG360" s="29" t="s">
        <v>4281</v>
      </c>
      <c r="AH360" s="29" t="str">
        <f t="shared" si="16"/>
        <v>Phanerozoic</v>
      </c>
      <c r="AI360" s="29" t="str">
        <f t="shared" si="17"/>
        <v>Giant</v>
      </c>
      <c r="AJ360" s="29" t="str">
        <f t="shared" si="18"/>
        <v>Not determined</v>
      </c>
      <c r="AK360" s="27" t="str">
        <f>IF(Y360="Not determined","No known occurrences","CHECK THIS ONE")</f>
        <v>No known occurrences</v>
      </c>
    </row>
    <row r="361" spans="1:37" ht="12.6" customHeight="1" x14ac:dyDescent="0.3">
      <c r="A361" s="23" t="s">
        <v>2492</v>
      </c>
      <c r="B361" s="23" t="s">
        <v>4603</v>
      </c>
      <c r="C361" s="23" t="s">
        <v>2483</v>
      </c>
      <c r="D361" s="86" t="s">
        <v>2484</v>
      </c>
      <c r="E361" s="86" t="s">
        <v>4063</v>
      </c>
      <c r="F361" s="18" t="s">
        <v>38</v>
      </c>
      <c r="G361" s="19">
        <v>35</v>
      </c>
      <c r="H361" s="19">
        <v>72.55</v>
      </c>
      <c r="I361" s="19">
        <v>150</v>
      </c>
      <c r="J361" s="19">
        <v>11</v>
      </c>
      <c r="K361" s="19" t="s">
        <v>253</v>
      </c>
      <c r="L361" s="19" t="s">
        <v>388</v>
      </c>
      <c r="M361" s="19">
        <v>91</v>
      </c>
      <c r="N361" s="18">
        <v>6.3</v>
      </c>
      <c r="O361" s="18" t="s">
        <v>4465</v>
      </c>
      <c r="P361" s="18" t="s">
        <v>2488</v>
      </c>
      <c r="Q361" s="18" t="s">
        <v>4063</v>
      </c>
      <c r="R361" s="18" t="s">
        <v>45</v>
      </c>
      <c r="S361" s="18" t="s">
        <v>4063</v>
      </c>
      <c r="T361" s="18" t="s">
        <v>2495</v>
      </c>
      <c r="U361" s="18" t="s">
        <v>2496</v>
      </c>
      <c r="V361" s="18" t="s">
        <v>2497</v>
      </c>
      <c r="W361" s="18" t="s">
        <v>4063</v>
      </c>
      <c r="X361" s="18" t="s">
        <v>70</v>
      </c>
      <c r="Y361" s="18" t="s">
        <v>144</v>
      </c>
      <c r="Z361" s="18" t="s">
        <v>72</v>
      </c>
      <c r="AA361" s="18" t="s">
        <v>73</v>
      </c>
      <c r="AB361" s="18" t="s">
        <v>74</v>
      </c>
      <c r="AC361" s="18" t="s">
        <v>2498</v>
      </c>
      <c r="AD361" s="16" t="s">
        <v>4063</v>
      </c>
      <c r="AE361" s="16" t="s">
        <v>5958</v>
      </c>
      <c r="AF361" s="29" t="s">
        <v>5697</v>
      </c>
      <c r="AG361" s="29" t="s">
        <v>4281</v>
      </c>
      <c r="AH361" s="29" t="str">
        <f t="shared" si="16"/>
        <v>Phanerozoic</v>
      </c>
      <c r="AI361" s="29" t="str">
        <f t="shared" si="17"/>
        <v>Small</v>
      </c>
      <c r="AJ361" s="29" t="str">
        <f t="shared" si="18"/>
        <v>Giant</v>
      </c>
      <c r="AK361" s="18" t="s">
        <v>5982</v>
      </c>
    </row>
    <row r="362" spans="1:37" ht="12.6" customHeight="1" x14ac:dyDescent="0.25">
      <c r="A362" s="17" t="s">
        <v>2501</v>
      </c>
      <c r="B362" s="17" t="s">
        <v>4603</v>
      </c>
      <c r="C362" s="50" t="s">
        <v>2502</v>
      </c>
      <c r="D362" s="46" t="s">
        <v>2503</v>
      </c>
      <c r="E362" s="46" t="s">
        <v>4063</v>
      </c>
      <c r="F362" s="18" t="s">
        <v>2345</v>
      </c>
      <c r="G362" s="18">
        <v>38.020000000000003</v>
      </c>
      <c r="H362" s="18">
        <v>-7.86</v>
      </c>
      <c r="I362" s="18">
        <v>265</v>
      </c>
      <c r="J362" s="18" t="s">
        <v>4063</v>
      </c>
      <c r="K362" s="18" t="s">
        <v>253</v>
      </c>
      <c r="L362" s="18" t="s">
        <v>95</v>
      </c>
      <c r="M362" s="18">
        <v>342</v>
      </c>
      <c r="N362" s="18">
        <v>9</v>
      </c>
      <c r="O362" s="18" t="s">
        <v>4466</v>
      </c>
      <c r="P362" s="18" t="s">
        <v>1489</v>
      </c>
      <c r="Q362" s="18" t="s">
        <v>4063</v>
      </c>
      <c r="R362" s="18" t="s">
        <v>45</v>
      </c>
      <c r="S362" s="18" t="s">
        <v>4063</v>
      </c>
      <c r="T362" s="18" t="s">
        <v>2506</v>
      </c>
      <c r="U362" s="18" t="s">
        <v>4063</v>
      </c>
      <c r="V362" s="18" t="s">
        <v>4063</v>
      </c>
      <c r="W362" s="18" t="s">
        <v>2507</v>
      </c>
      <c r="X362" s="18" t="s">
        <v>70</v>
      </c>
      <c r="Y362" s="18" t="s">
        <v>71</v>
      </c>
      <c r="Z362" s="18" t="s">
        <v>223</v>
      </c>
      <c r="AA362" s="18" t="s">
        <v>258</v>
      </c>
      <c r="AB362" s="18" t="s">
        <v>74</v>
      </c>
      <c r="AC362" s="18" t="s">
        <v>111</v>
      </c>
      <c r="AD362" s="16" t="s">
        <v>4063</v>
      </c>
      <c r="AE362" s="16" t="s">
        <v>4063</v>
      </c>
      <c r="AF362" s="29" t="s">
        <v>5698</v>
      </c>
      <c r="AG362" s="29" t="s">
        <v>5992</v>
      </c>
      <c r="AH362" s="29" t="str">
        <f t="shared" si="16"/>
        <v>Phanerozoic</v>
      </c>
      <c r="AI362" s="29" t="str">
        <f t="shared" si="17"/>
        <v>Medium</v>
      </c>
      <c r="AJ362" s="29" t="str">
        <f t="shared" si="18"/>
        <v>Not determined</v>
      </c>
      <c r="AK362" s="18" t="s">
        <v>71</v>
      </c>
    </row>
    <row r="363" spans="1:37" ht="12.6" customHeight="1" x14ac:dyDescent="0.25">
      <c r="A363" s="17" t="s">
        <v>2513</v>
      </c>
      <c r="B363" s="17" t="s">
        <v>4603</v>
      </c>
      <c r="C363" s="48" t="s">
        <v>2514</v>
      </c>
      <c r="D363" s="46" t="s">
        <v>5285</v>
      </c>
      <c r="E363" s="46" t="s">
        <v>5073</v>
      </c>
      <c r="F363" s="18" t="s">
        <v>284</v>
      </c>
      <c r="G363" s="18">
        <v>50.9</v>
      </c>
      <c r="H363" s="18">
        <v>40.1</v>
      </c>
      <c r="I363" s="18" t="s">
        <v>4063</v>
      </c>
      <c r="J363" s="18" t="s">
        <v>4063</v>
      </c>
      <c r="K363" s="18" t="s">
        <v>4063</v>
      </c>
      <c r="L363" s="18" t="s">
        <v>4063</v>
      </c>
      <c r="M363" s="18" t="s">
        <v>4063</v>
      </c>
      <c r="N363" s="18" t="s">
        <v>4063</v>
      </c>
      <c r="O363" s="18" t="s">
        <v>4063</v>
      </c>
      <c r="P363" s="18" t="s">
        <v>4063</v>
      </c>
      <c r="Q363" s="18" t="s">
        <v>4063</v>
      </c>
      <c r="R363" s="18" t="s">
        <v>4063</v>
      </c>
      <c r="S363" s="18" t="s">
        <v>4063</v>
      </c>
      <c r="T363" s="18" t="s">
        <v>4063</v>
      </c>
      <c r="U363" s="18" t="s">
        <v>4063</v>
      </c>
      <c r="V363" s="18" t="s">
        <v>4063</v>
      </c>
      <c r="W363" s="18" t="s">
        <v>4063</v>
      </c>
      <c r="X363" s="18" t="s">
        <v>4063</v>
      </c>
      <c r="Y363" s="18" t="s">
        <v>4063</v>
      </c>
      <c r="Z363" s="18" t="s">
        <v>4063</v>
      </c>
      <c r="AA363" s="18" t="s">
        <v>4063</v>
      </c>
      <c r="AB363" s="18" t="s">
        <v>4063</v>
      </c>
      <c r="AC363" s="18" t="s">
        <v>4063</v>
      </c>
      <c r="AD363" s="16" t="s">
        <v>4063</v>
      </c>
      <c r="AE363" s="16" t="s">
        <v>4063</v>
      </c>
      <c r="AF363" s="29" t="s">
        <v>5251</v>
      </c>
      <c r="AG363" s="29" t="s">
        <v>5992</v>
      </c>
      <c r="AH363" s="29" t="str">
        <f t="shared" si="16"/>
        <v>Not determined</v>
      </c>
      <c r="AI363" s="29" t="str">
        <f t="shared" si="17"/>
        <v>Not determined</v>
      </c>
      <c r="AJ363" s="29" t="str">
        <f t="shared" si="18"/>
        <v>Not determined</v>
      </c>
      <c r="AK363" s="27" t="str">
        <f>IF(Y363="Not determined","No known occurrences","CHECK THIS ONE")</f>
        <v>No known occurrences</v>
      </c>
    </row>
    <row r="364" spans="1:37" ht="12.6" customHeight="1" x14ac:dyDescent="0.25">
      <c r="A364" s="17" t="s">
        <v>2516</v>
      </c>
      <c r="B364" s="17" t="s">
        <v>4603</v>
      </c>
      <c r="C364" s="50" t="s">
        <v>2514</v>
      </c>
      <c r="D364" s="46" t="s">
        <v>5322</v>
      </c>
      <c r="E364" s="46" t="s">
        <v>4063</v>
      </c>
      <c r="F364" s="18" t="s">
        <v>38</v>
      </c>
      <c r="G364" s="18">
        <v>54.7</v>
      </c>
      <c r="H364" s="18">
        <v>92.7</v>
      </c>
      <c r="I364" s="18" t="s">
        <v>4063</v>
      </c>
      <c r="J364" s="18" t="s">
        <v>4063</v>
      </c>
      <c r="K364" s="18" t="s">
        <v>4063</v>
      </c>
      <c r="L364" s="18" t="s">
        <v>95</v>
      </c>
      <c r="M364" s="18">
        <v>1100</v>
      </c>
      <c r="N364" s="18" t="s">
        <v>4063</v>
      </c>
      <c r="O364" s="18" t="s">
        <v>4467</v>
      </c>
      <c r="P364" s="18" t="s">
        <v>4063</v>
      </c>
      <c r="Q364" s="18" t="s">
        <v>4063</v>
      </c>
      <c r="R364" s="18" t="s">
        <v>4063</v>
      </c>
      <c r="S364" s="18" t="s">
        <v>4063</v>
      </c>
      <c r="T364" s="18" t="s">
        <v>4063</v>
      </c>
      <c r="U364" s="18" t="s">
        <v>4063</v>
      </c>
      <c r="V364" s="18" t="s">
        <v>4063</v>
      </c>
      <c r="W364" s="18" t="s">
        <v>4063</v>
      </c>
      <c r="X364" s="18" t="s">
        <v>70</v>
      </c>
      <c r="Y364" s="18" t="s">
        <v>144</v>
      </c>
      <c r="Z364" s="18" t="s">
        <v>4063</v>
      </c>
      <c r="AA364" s="18" t="s">
        <v>4063</v>
      </c>
      <c r="AB364" s="18" t="s">
        <v>4063</v>
      </c>
      <c r="AC364" s="18" t="s">
        <v>4063</v>
      </c>
      <c r="AD364" s="16" t="s">
        <v>4063</v>
      </c>
      <c r="AE364" s="16" t="s">
        <v>4063</v>
      </c>
      <c r="AF364" s="29" t="s">
        <v>2518</v>
      </c>
      <c r="AG364" s="29" t="s">
        <v>4281</v>
      </c>
      <c r="AH364" s="29" t="str">
        <f t="shared" si="16"/>
        <v>Proterozoic</v>
      </c>
      <c r="AI364" s="29" t="str">
        <f t="shared" si="17"/>
        <v>Not determined</v>
      </c>
      <c r="AJ364" s="29" t="str">
        <f t="shared" si="18"/>
        <v>Not determined</v>
      </c>
      <c r="AK364" s="18" t="s">
        <v>144</v>
      </c>
    </row>
    <row r="365" spans="1:37" ht="12.6" customHeight="1" x14ac:dyDescent="0.3">
      <c r="A365" s="17" t="s">
        <v>2519</v>
      </c>
      <c r="B365" s="17" t="s">
        <v>4603</v>
      </c>
      <c r="C365" s="17" t="s">
        <v>2514</v>
      </c>
      <c r="D365" s="46" t="s">
        <v>5285</v>
      </c>
      <c r="E365" s="46" t="s">
        <v>5073</v>
      </c>
      <c r="F365" s="18" t="s">
        <v>284</v>
      </c>
      <c r="G365" s="18">
        <v>50.05</v>
      </c>
      <c r="H365" s="18">
        <v>40.799999999999997</v>
      </c>
      <c r="I365" s="18" t="s">
        <v>4063</v>
      </c>
      <c r="J365" s="18" t="s">
        <v>4063</v>
      </c>
      <c r="K365" s="18" t="s">
        <v>4063</v>
      </c>
      <c r="L365" s="18" t="s">
        <v>4063</v>
      </c>
      <c r="M365" s="18" t="s">
        <v>4063</v>
      </c>
      <c r="N365" s="18" t="s">
        <v>4063</v>
      </c>
      <c r="O365" s="18" t="s">
        <v>4063</v>
      </c>
      <c r="P365" s="18" t="s">
        <v>4063</v>
      </c>
      <c r="Q365" s="18" t="s">
        <v>4063</v>
      </c>
      <c r="R365" s="18" t="s">
        <v>4063</v>
      </c>
      <c r="S365" s="18" t="s">
        <v>4063</v>
      </c>
      <c r="T365" s="18" t="s">
        <v>4063</v>
      </c>
      <c r="U365" s="18" t="s">
        <v>4063</v>
      </c>
      <c r="V365" s="18" t="s">
        <v>4063</v>
      </c>
      <c r="W365" s="18" t="s">
        <v>4063</v>
      </c>
      <c r="X365" s="18" t="s">
        <v>4063</v>
      </c>
      <c r="Y365" s="18" t="s">
        <v>4063</v>
      </c>
      <c r="Z365" s="18" t="s">
        <v>4063</v>
      </c>
      <c r="AA365" s="18" t="s">
        <v>4063</v>
      </c>
      <c r="AB365" s="18" t="s">
        <v>4063</v>
      </c>
      <c r="AC365" s="18" t="s">
        <v>4063</v>
      </c>
      <c r="AD365" s="16" t="s">
        <v>4063</v>
      </c>
      <c r="AE365" s="16" t="s">
        <v>4063</v>
      </c>
      <c r="AF365" s="29" t="s">
        <v>5251</v>
      </c>
      <c r="AG365" s="29" t="s">
        <v>5992</v>
      </c>
      <c r="AH365" s="29" t="str">
        <f t="shared" si="16"/>
        <v>Not determined</v>
      </c>
      <c r="AI365" s="29" t="str">
        <f t="shared" si="17"/>
        <v>Not determined</v>
      </c>
      <c r="AJ365" s="29" t="str">
        <f t="shared" si="18"/>
        <v>Not determined</v>
      </c>
      <c r="AK365" s="27" t="str">
        <f>IF(Y365="Not determined","No known occurrences","CHECK THIS ONE")</f>
        <v>No known occurrences</v>
      </c>
    </row>
    <row r="366" spans="1:37" ht="12.6" customHeight="1" x14ac:dyDescent="0.3">
      <c r="A366" s="23" t="s">
        <v>2523</v>
      </c>
      <c r="B366" s="23" t="s">
        <v>4603</v>
      </c>
      <c r="C366" s="29" t="s">
        <v>2514</v>
      </c>
      <c r="D366" s="86" t="s">
        <v>5285</v>
      </c>
      <c r="E366" s="86" t="s">
        <v>5073</v>
      </c>
      <c r="F366" s="18" t="s">
        <v>284</v>
      </c>
      <c r="G366" s="19">
        <v>50.8</v>
      </c>
      <c r="H366" s="19">
        <v>40.049999999999997</v>
      </c>
      <c r="I366" s="19" t="s">
        <v>4063</v>
      </c>
      <c r="J366" s="18" t="s">
        <v>4063</v>
      </c>
      <c r="K366" s="19" t="s">
        <v>4063</v>
      </c>
      <c r="L366" s="19" t="s">
        <v>4063</v>
      </c>
      <c r="M366" s="19" t="s">
        <v>4063</v>
      </c>
      <c r="N366" s="18" t="s">
        <v>4063</v>
      </c>
      <c r="O366" s="18" t="s">
        <v>4063</v>
      </c>
      <c r="P366" s="18" t="s">
        <v>4063</v>
      </c>
      <c r="Q366" s="18" t="s">
        <v>4063</v>
      </c>
      <c r="R366" s="18" t="s">
        <v>4063</v>
      </c>
      <c r="S366" s="18" t="s">
        <v>4063</v>
      </c>
      <c r="T366" s="18" t="s">
        <v>4063</v>
      </c>
      <c r="U366" s="18" t="s">
        <v>4063</v>
      </c>
      <c r="V366" s="18" t="s">
        <v>4063</v>
      </c>
      <c r="W366" s="18" t="s">
        <v>4063</v>
      </c>
      <c r="X366" s="18" t="s">
        <v>4063</v>
      </c>
      <c r="Y366" s="18" t="s">
        <v>4063</v>
      </c>
      <c r="Z366" s="18" t="s">
        <v>4063</v>
      </c>
      <c r="AA366" s="18" t="s">
        <v>4063</v>
      </c>
      <c r="AB366" s="18" t="s">
        <v>4063</v>
      </c>
      <c r="AC366" s="18" t="s">
        <v>4063</v>
      </c>
      <c r="AD366" s="16" t="s">
        <v>4063</v>
      </c>
      <c r="AE366" s="16" t="s">
        <v>4063</v>
      </c>
      <c r="AF366" s="29" t="s">
        <v>5251</v>
      </c>
      <c r="AG366" s="29" t="s">
        <v>5992</v>
      </c>
      <c r="AH366" s="29" t="str">
        <f t="shared" si="16"/>
        <v>Not determined</v>
      </c>
      <c r="AI366" s="29" t="str">
        <f t="shared" si="17"/>
        <v>Not determined</v>
      </c>
      <c r="AJ366" s="29" t="str">
        <f t="shared" si="18"/>
        <v>Not determined</v>
      </c>
      <c r="AK366" s="27" t="str">
        <f>IF(Y366="Not determined","No known occurrences","CHECK THIS ONE")</f>
        <v>No known occurrences</v>
      </c>
    </row>
    <row r="367" spans="1:37" ht="12.6" customHeight="1" x14ac:dyDescent="0.3">
      <c r="A367" s="23" t="s">
        <v>2525</v>
      </c>
      <c r="B367" s="23" t="s">
        <v>4603</v>
      </c>
      <c r="C367" s="29" t="s">
        <v>2514</v>
      </c>
      <c r="D367" s="86" t="s">
        <v>5339</v>
      </c>
      <c r="E367" s="86" t="s">
        <v>4063</v>
      </c>
      <c r="F367" s="18" t="s">
        <v>38</v>
      </c>
      <c r="G367" s="19">
        <v>52.15</v>
      </c>
      <c r="H367" s="19">
        <v>88.44</v>
      </c>
      <c r="I367" s="19" t="s">
        <v>4063</v>
      </c>
      <c r="J367" s="18" t="s">
        <v>4063</v>
      </c>
      <c r="K367" s="19" t="s">
        <v>4063</v>
      </c>
      <c r="L367" s="19" t="s">
        <v>4063</v>
      </c>
      <c r="M367" s="19" t="s">
        <v>4063</v>
      </c>
      <c r="N367" s="18" t="s">
        <v>4063</v>
      </c>
      <c r="O367" s="18" t="s">
        <v>4063</v>
      </c>
      <c r="P367" s="18" t="s">
        <v>2526</v>
      </c>
      <c r="Q367" s="18" t="s">
        <v>4063</v>
      </c>
      <c r="R367" s="18" t="s">
        <v>45</v>
      </c>
      <c r="S367" s="18" t="s">
        <v>4063</v>
      </c>
      <c r="T367" s="18" t="s">
        <v>4063</v>
      </c>
      <c r="U367" s="18" t="s">
        <v>4063</v>
      </c>
      <c r="V367" s="18" t="s">
        <v>4063</v>
      </c>
      <c r="W367" s="18" t="s">
        <v>4063</v>
      </c>
      <c r="X367" s="18" t="s">
        <v>4063</v>
      </c>
      <c r="Y367" s="18" t="s">
        <v>4063</v>
      </c>
      <c r="Z367" s="18" t="s">
        <v>4063</v>
      </c>
      <c r="AA367" s="18" t="s">
        <v>4063</v>
      </c>
      <c r="AB367" s="18" t="s">
        <v>4063</v>
      </c>
      <c r="AC367" s="18" t="s">
        <v>4063</v>
      </c>
      <c r="AD367" s="16" t="s">
        <v>4063</v>
      </c>
      <c r="AE367" s="16" t="s">
        <v>4063</v>
      </c>
      <c r="AF367" s="29" t="s">
        <v>5699</v>
      </c>
      <c r="AG367" s="29" t="s">
        <v>4281</v>
      </c>
      <c r="AH367" s="29" t="str">
        <f t="shared" si="16"/>
        <v>Not determined</v>
      </c>
      <c r="AI367" s="29" t="str">
        <f t="shared" si="17"/>
        <v>Not determined</v>
      </c>
      <c r="AJ367" s="29" t="str">
        <f t="shared" si="18"/>
        <v>Not determined</v>
      </c>
      <c r="AK367" s="27" t="str">
        <f>IF(Y367="Not determined","No known occurrences","CHECK THIS ONE")</f>
        <v>No known occurrences</v>
      </c>
    </row>
    <row r="368" spans="1:37" ht="12.6" customHeight="1" x14ac:dyDescent="0.3">
      <c r="A368" s="21" t="s">
        <v>5340</v>
      </c>
      <c r="B368" s="21" t="s">
        <v>4603</v>
      </c>
      <c r="C368" s="21" t="s">
        <v>2514</v>
      </c>
      <c r="D368" s="82" t="s">
        <v>5339</v>
      </c>
      <c r="E368" s="82" t="s">
        <v>4063</v>
      </c>
      <c r="F368" s="27" t="s">
        <v>38</v>
      </c>
      <c r="G368" s="27">
        <v>52.02</v>
      </c>
      <c r="H368" s="27">
        <v>88.17</v>
      </c>
      <c r="I368" s="27">
        <v>10</v>
      </c>
      <c r="J368" s="27">
        <v>4</v>
      </c>
      <c r="K368" s="27" t="s">
        <v>817</v>
      </c>
      <c r="L368" s="27" t="s">
        <v>4063</v>
      </c>
      <c r="M368" s="27" t="s">
        <v>4063</v>
      </c>
      <c r="N368" s="27" t="s">
        <v>4063</v>
      </c>
      <c r="O368" s="27" t="s">
        <v>4468</v>
      </c>
      <c r="P368" s="27" t="s">
        <v>2526</v>
      </c>
      <c r="Q368" s="27" t="s">
        <v>4063</v>
      </c>
      <c r="R368" s="27" t="s">
        <v>45</v>
      </c>
      <c r="S368" s="27" t="s">
        <v>4063</v>
      </c>
      <c r="T368" s="27" t="s">
        <v>4063</v>
      </c>
      <c r="U368" s="27" t="s">
        <v>4063</v>
      </c>
      <c r="V368" s="27" t="s">
        <v>4063</v>
      </c>
      <c r="W368" s="27" t="s">
        <v>2530</v>
      </c>
      <c r="X368" s="27" t="s">
        <v>4063</v>
      </c>
      <c r="Y368" s="27" t="s">
        <v>4063</v>
      </c>
      <c r="Z368" s="27" t="s">
        <v>4063</v>
      </c>
      <c r="AA368" s="27" t="s">
        <v>4063</v>
      </c>
      <c r="AB368" s="27" t="s">
        <v>4063</v>
      </c>
      <c r="AC368" s="27" t="s">
        <v>4063</v>
      </c>
      <c r="AD368" s="29" t="s">
        <v>4063</v>
      </c>
      <c r="AE368" s="29" t="s">
        <v>4063</v>
      </c>
      <c r="AF368" s="29" t="s">
        <v>5699</v>
      </c>
      <c r="AG368" s="29" t="s">
        <v>4281</v>
      </c>
      <c r="AH368" s="29" t="str">
        <f t="shared" si="16"/>
        <v>Not determined</v>
      </c>
      <c r="AI368" s="29" t="str">
        <f t="shared" si="17"/>
        <v>Small</v>
      </c>
      <c r="AJ368" s="29" t="str">
        <f t="shared" si="18"/>
        <v>Large</v>
      </c>
      <c r="AK368" s="27" t="str">
        <f>IF(Y368="Not determined","No known occurrences","CHECK THIS ONE")</f>
        <v>No known occurrences</v>
      </c>
    </row>
    <row r="369" spans="1:37" ht="12.6" customHeight="1" x14ac:dyDescent="0.3">
      <c r="A369" s="23" t="s">
        <v>2538</v>
      </c>
      <c r="B369" s="23" t="s">
        <v>4603</v>
      </c>
      <c r="C369" s="23" t="s">
        <v>2514</v>
      </c>
      <c r="D369" s="86" t="s">
        <v>5324</v>
      </c>
      <c r="E369" s="86" t="s">
        <v>4063</v>
      </c>
      <c r="F369" s="18" t="s">
        <v>2345</v>
      </c>
      <c r="G369" s="19">
        <v>53</v>
      </c>
      <c r="H369" s="19">
        <v>94.5</v>
      </c>
      <c r="I369" s="19">
        <v>100</v>
      </c>
      <c r="J369" s="19">
        <v>1</v>
      </c>
      <c r="K369" s="19" t="s">
        <v>285</v>
      </c>
      <c r="L369" s="19" t="s">
        <v>99</v>
      </c>
      <c r="M369" s="19">
        <v>465</v>
      </c>
      <c r="N369" s="18">
        <v>5</v>
      </c>
      <c r="O369" s="18" t="s">
        <v>4469</v>
      </c>
      <c r="P369" s="18" t="s">
        <v>2541</v>
      </c>
      <c r="Q369" s="18" t="s">
        <v>4470</v>
      </c>
      <c r="R369" s="18" t="s">
        <v>890</v>
      </c>
      <c r="S369" s="18">
        <v>0.24</v>
      </c>
      <c r="T369" s="18" t="s">
        <v>2543</v>
      </c>
      <c r="U369" s="18" t="s">
        <v>2544</v>
      </c>
      <c r="V369" s="18" t="s">
        <v>2545</v>
      </c>
      <c r="W369" s="18" t="s">
        <v>2546</v>
      </c>
      <c r="X369" s="18" t="s">
        <v>4063</v>
      </c>
      <c r="Y369" s="18" t="s">
        <v>4063</v>
      </c>
      <c r="Z369" s="18" t="s">
        <v>4063</v>
      </c>
      <c r="AA369" s="18" t="s">
        <v>4063</v>
      </c>
      <c r="AB369" s="18" t="s">
        <v>4063</v>
      </c>
      <c r="AC369" s="18" t="s">
        <v>4063</v>
      </c>
      <c r="AD369" s="16" t="s">
        <v>4063</v>
      </c>
      <c r="AE369" s="16" t="s">
        <v>4063</v>
      </c>
      <c r="AF369" s="29" t="s">
        <v>5252</v>
      </c>
      <c r="AG369" s="29" t="s">
        <v>4281</v>
      </c>
      <c r="AH369" s="29" t="str">
        <f t="shared" si="16"/>
        <v>Phanerozoic</v>
      </c>
      <c r="AI369" s="29" t="str">
        <f t="shared" si="17"/>
        <v>Small</v>
      </c>
      <c r="AJ369" s="29" t="str">
        <f t="shared" si="18"/>
        <v>Medium</v>
      </c>
      <c r="AK369" s="27" t="str">
        <f>IF(Y369="Not determined","No known occurrences","CHECK THIS ONE")</f>
        <v>No known occurrences</v>
      </c>
    </row>
    <row r="370" spans="1:37" ht="12.6" customHeight="1" x14ac:dyDescent="0.3">
      <c r="A370" s="23" t="s">
        <v>5868</v>
      </c>
      <c r="B370" s="23" t="s">
        <v>4603</v>
      </c>
      <c r="C370" s="29" t="s">
        <v>2514</v>
      </c>
      <c r="D370" s="86" t="s">
        <v>5363</v>
      </c>
      <c r="E370" s="86" t="s">
        <v>1736</v>
      </c>
      <c r="F370" s="18" t="s">
        <v>79</v>
      </c>
      <c r="G370" s="19">
        <v>61.99</v>
      </c>
      <c r="H370" s="19">
        <v>36.17</v>
      </c>
      <c r="I370" s="19">
        <v>630</v>
      </c>
      <c r="J370" s="19">
        <v>8</v>
      </c>
      <c r="K370" s="19" t="s">
        <v>253</v>
      </c>
      <c r="L370" s="19" t="s">
        <v>95</v>
      </c>
      <c r="M370" s="19">
        <v>2431</v>
      </c>
      <c r="N370" s="18">
        <v>6</v>
      </c>
      <c r="O370" s="18" t="s">
        <v>5823</v>
      </c>
      <c r="P370" s="18" t="s">
        <v>96</v>
      </c>
      <c r="Q370" s="18" t="s">
        <v>4165</v>
      </c>
      <c r="R370" s="18" t="s">
        <v>189</v>
      </c>
      <c r="S370" s="18" t="s">
        <v>4063</v>
      </c>
      <c r="T370" s="18" t="s">
        <v>2547</v>
      </c>
      <c r="U370" s="18" t="s">
        <v>2548</v>
      </c>
      <c r="V370" s="18" t="s">
        <v>1293</v>
      </c>
      <c r="W370" s="18" t="s">
        <v>2549</v>
      </c>
      <c r="X370" s="18" t="s">
        <v>2550</v>
      </c>
      <c r="Y370" s="18" t="s">
        <v>763</v>
      </c>
      <c r="Z370" s="18" t="s">
        <v>764</v>
      </c>
      <c r="AA370" s="18" t="s">
        <v>146</v>
      </c>
      <c r="AB370" s="18" t="s">
        <v>74</v>
      </c>
      <c r="AC370" s="18" t="s">
        <v>480</v>
      </c>
      <c r="AD370" s="16">
        <v>200</v>
      </c>
      <c r="AE370" s="16" t="s">
        <v>5701</v>
      </c>
      <c r="AF370" s="29" t="s">
        <v>5700</v>
      </c>
      <c r="AG370" s="29" t="s">
        <v>5992</v>
      </c>
      <c r="AH370" s="29" t="str">
        <f t="shared" si="16"/>
        <v>Proterozoic</v>
      </c>
      <c r="AI370" s="29" t="str">
        <f t="shared" si="17"/>
        <v>Medium</v>
      </c>
      <c r="AJ370" s="29" t="str">
        <f t="shared" si="18"/>
        <v>Giant</v>
      </c>
      <c r="AK370" s="18" t="s">
        <v>763</v>
      </c>
    </row>
    <row r="371" spans="1:37" ht="12.6" customHeight="1" x14ac:dyDescent="0.3">
      <c r="A371" s="23" t="s">
        <v>5867</v>
      </c>
      <c r="B371" s="23" t="s">
        <v>4603</v>
      </c>
      <c r="C371" s="23" t="s">
        <v>2514</v>
      </c>
      <c r="D371" s="86" t="s">
        <v>5351</v>
      </c>
      <c r="E371" s="86" t="s">
        <v>4063</v>
      </c>
      <c r="F371" s="18" t="s">
        <v>4692</v>
      </c>
      <c r="G371" s="19">
        <v>54.97</v>
      </c>
      <c r="H371" s="19">
        <v>92.22</v>
      </c>
      <c r="I371" s="19">
        <v>16</v>
      </c>
      <c r="J371" s="19">
        <v>2.5</v>
      </c>
      <c r="K371" s="19" t="s">
        <v>185</v>
      </c>
      <c r="L371" s="19" t="s">
        <v>95</v>
      </c>
      <c r="M371" s="19">
        <v>490</v>
      </c>
      <c r="N371" s="18">
        <v>11.8</v>
      </c>
      <c r="O371" s="18" t="s">
        <v>4471</v>
      </c>
      <c r="P371" s="18" t="s">
        <v>275</v>
      </c>
      <c r="Q371" s="18" t="s">
        <v>5822</v>
      </c>
      <c r="R371" s="18" t="s">
        <v>45</v>
      </c>
      <c r="S371" s="18" t="s">
        <v>4063</v>
      </c>
      <c r="T371" s="18" t="s">
        <v>854</v>
      </c>
      <c r="U371" s="18" t="s">
        <v>2535</v>
      </c>
      <c r="V371" s="18" t="s">
        <v>2536</v>
      </c>
      <c r="W371" s="18" t="s">
        <v>2537</v>
      </c>
      <c r="X371" s="18" t="s">
        <v>70</v>
      </c>
      <c r="Y371" s="18" t="s">
        <v>144</v>
      </c>
      <c r="Z371" s="18" t="s">
        <v>72</v>
      </c>
      <c r="AA371" s="18" t="s">
        <v>146</v>
      </c>
      <c r="AB371" s="18" t="s">
        <v>74</v>
      </c>
      <c r="AC371" s="18" t="s">
        <v>520</v>
      </c>
      <c r="AD371" s="16" t="s">
        <v>4063</v>
      </c>
      <c r="AE371" s="16" t="s">
        <v>4063</v>
      </c>
      <c r="AF371" s="29" t="s">
        <v>5702</v>
      </c>
      <c r="AG371" s="29" t="s">
        <v>4281</v>
      </c>
      <c r="AH371" s="29" t="str">
        <f t="shared" si="16"/>
        <v>Phanerozoic</v>
      </c>
      <c r="AI371" s="29" t="str">
        <f t="shared" si="17"/>
        <v>Small</v>
      </c>
      <c r="AJ371" s="29" t="str">
        <f t="shared" si="18"/>
        <v>Large</v>
      </c>
      <c r="AK371" s="18" t="s">
        <v>144</v>
      </c>
    </row>
    <row r="372" spans="1:37" ht="12.6" customHeight="1" x14ac:dyDescent="0.3">
      <c r="A372" s="17" t="s">
        <v>2552</v>
      </c>
      <c r="B372" s="17" t="s">
        <v>4603</v>
      </c>
      <c r="C372" s="17" t="s">
        <v>2514</v>
      </c>
      <c r="D372" s="46" t="s">
        <v>5285</v>
      </c>
      <c r="E372" s="46" t="s">
        <v>5073</v>
      </c>
      <c r="F372" s="18" t="s">
        <v>284</v>
      </c>
      <c r="G372" s="18">
        <v>50.02</v>
      </c>
      <c r="H372" s="18">
        <v>40.700000000000003</v>
      </c>
      <c r="I372" s="18" t="s">
        <v>4063</v>
      </c>
      <c r="J372" s="18" t="s">
        <v>4063</v>
      </c>
      <c r="K372" s="18" t="s">
        <v>4063</v>
      </c>
      <c r="L372" s="18" t="s">
        <v>4063</v>
      </c>
      <c r="M372" s="18" t="s">
        <v>4063</v>
      </c>
      <c r="N372" s="18" t="s">
        <v>4063</v>
      </c>
      <c r="O372" s="18" t="s">
        <v>4063</v>
      </c>
      <c r="P372" s="18" t="s">
        <v>4063</v>
      </c>
      <c r="Q372" s="18" t="s">
        <v>4063</v>
      </c>
      <c r="R372" s="18" t="s">
        <v>4063</v>
      </c>
      <c r="S372" s="18" t="s">
        <v>4063</v>
      </c>
      <c r="T372" s="18" t="s">
        <v>4063</v>
      </c>
      <c r="U372" s="18" t="s">
        <v>4063</v>
      </c>
      <c r="V372" s="18" t="s">
        <v>4063</v>
      </c>
      <c r="W372" s="18" t="s">
        <v>4063</v>
      </c>
      <c r="X372" s="18" t="s">
        <v>4063</v>
      </c>
      <c r="Y372" s="18" t="s">
        <v>4063</v>
      </c>
      <c r="Z372" s="18" t="s">
        <v>4063</v>
      </c>
      <c r="AA372" s="18" t="s">
        <v>4063</v>
      </c>
      <c r="AB372" s="18" t="s">
        <v>4063</v>
      </c>
      <c r="AC372" s="18" t="s">
        <v>4063</v>
      </c>
      <c r="AD372" s="16" t="s">
        <v>4063</v>
      </c>
      <c r="AE372" s="16" t="s">
        <v>4063</v>
      </c>
      <c r="AF372" s="29" t="s">
        <v>5251</v>
      </c>
      <c r="AG372" s="29" t="s">
        <v>5992</v>
      </c>
      <c r="AH372" s="29" t="str">
        <f t="shared" si="16"/>
        <v>Not determined</v>
      </c>
      <c r="AI372" s="29" t="str">
        <f t="shared" si="17"/>
        <v>Not determined</v>
      </c>
      <c r="AJ372" s="29" t="str">
        <f t="shared" si="18"/>
        <v>Not determined</v>
      </c>
      <c r="AK372" s="27" t="str">
        <f>IF(Y372="Not determined","No known occurrences","CHECK THIS ONE")</f>
        <v>No known occurrences</v>
      </c>
    </row>
    <row r="373" spans="1:37" ht="12.6" customHeight="1" x14ac:dyDescent="0.25">
      <c r="A373" s="23" t="s">
        <v>2554</v>
      </c>
      <c r="B373" s="23" t="s">
        <v>4603</v>
      </c>
      <c r="C373" s="48" t="s">
        <v>2514</v>
      </c>
      <c r="D373" s="86" t="s">
        <v>5394</v>
      </c>
      <c r="E373" s="86" t="s">
        <v>4063</v>
      </c>
      <c r="F373" s="19" t="s">
        <v>284</v>
      </c>
      <c r="G373" s="19">
        <v>56.33</v>
      </c>
      <c r="H373" s="19">
        <v>118.22</v>
      </c>
      <c r="I373" s="19">
        <v>130</v>
      </c>
      <c r="J373" s="18">
        <v>2.5</v>
      </c>
      <c r="K373" s="19" t="s">
        <v>285</v>
      </c>
      <c r="L373" s="19" t="s">
        <v>95</v>
      </c>
      <c r="M373" s="19">
        <v>1858</v>
      </c>
      <c r="N373" s="18">
        <v>17</v>
      </c>
      <c r="O373" s="18" t="s">
        <v>4472</v>
      </c>
      <c r="P373" s="18" t="s">
        <v>275</v>
      </c>
      <c r="Q373" s="18" t="s">
        <v>4473</v>
      </c>
      <c r="R373" s="18" t="s">
        <v>345</v>
      </c>
      <c r="S373" s="18">
        <v>5.8000000000000003E-2</v>
      </c>
      <c r="T373" s="18" t="s">
        <v>2558</v>
      </c>
      <c r="U373" s="18" t="s">
        <v>2559</v>
      </c>
      <c r="V373" s="18" t="s">
        <v>2560</v>
      </c>
      <c r="W373" s="18" t="s">
        <v>2561</v>
      </c>
      <c r="X373" s="18" t="s">
        <v>5463</v>
      </c>
      <c r="Y373" s="18" t="s">
        <v>144</v>
      </c>
      <c r="Z373" s="18" t="s">
        <v>2562</v>
      </c>
      <c r="AA373" s="18" t="s">
        <v>102</v>
      </c>
      <c r="AB373" s="18" t="s">
        <v>74</v>
      </c>
      <c r="AC373" s="18" t="s">
        <v>242</v>
      </c>
      <c r="AD373" s="16" t="s">
        <v>4063</v>
      </c>
      <c r="AE373" s="16" t="s">
        <v>5959</v>
      </c>
      <c r="AF373" s="29" t="s">
        <v>5703</v>
      </c>
      <c r="AG373" s="29" t="s">
        <v>4281</v>
      </c>
      <c r="AH373" s="29" t="str">
        <f t="shared" si="16"/>
        <v>Proterozoic</v>
      </c>
      <c r="AI373" s="29" t="str">
        <f t="shared" si="17"/>
        <v>Small</v>
      </c>
      <c r="AJ373" s="29" t="str">
        <f t="shared" si="18"/>
        <v>Large</v>
      </c>
      <c r="AK373" s="18" t="s">
        <v>5982</v>
      </c>
    </row>
    <row r="374" spans="1:37" ht="12.6" customHeight="1" x14ac:dyDescent="0.3">
      <c r="A374" s="23" t="s">
        <v>5870</v>
      </c>
      <c r="B374" s="17" t="s">
        <v>1594</v>
      </c>
      <c r="C374" s="17" t="s">
        <v>2514</v>
      </c>
      <c r="D374" s="86" t="s">
        <v>5259</v>
      </c>
      <c r="E374" s="86" t="s">
        <v>5264</v>
      </c>
      <c r="F374" s="18" t="s">
        <v>38</v>
      </c>
      <c r="G374" s="19">
        <v>59.3</v>
      </c>
      <c r="H374" s="19">
        <v>60.02</v>
      </c>
      <c r="I374" s="19" t="s">
        <v>4063</v>
      </c>
      <c r="J374" s="18" t="s">
        <v>4063</v>
      </c>
      <c r="K374" s="19" t="s">
        <v>51</v>
      </c>
      <c r="L374" s="19" t="s">
        <v>388</v>
      </c>
      <c r="M374" s="19">
        <v>548</v>
      </c>
      <c r="N374" s="18" t="s">
        <v>4063</v>
      </c>
      <c r="O374" s="18" t="s">
        <v>4474</v>
      </c>
      <c r="P374" s="18" t="s">
        <v>287</v>
      </c>
      <c r="Q374" s="18" t="s">
        <v>4063</v>
      </c>
      <c r="R374" s="28" t="s">
        <v>890</v>
      </c>
      <c r="S374" s="18" t="s">
        <v>4063</v>
      </c>
      <c r="T374" s="18" t="s">
        <v>4063</v>
      </c>
      <c r="U374" s="18" t="s">
        <v>4063</v>
      </c>
      <c r="V374" s="18" t="s">
        <v>4063</v>
      </c>
      <c r="W374" s="18" t="s">
        <v>4063</v>
      </c>
      <c r="X374" s="18" t="s">
        <v>4063</v>
      </c>
      <c r="Y374" s="18" t="s">
        <v>4063</v>
      </c>
      <c r="Z374" s="18" t="s">
        <v>4063</v>
      </c>
      <c r="AA374" s="18" t="s">
        <v>4063</v>
      </c>
      <c r="AB374" s="18" t="s">
        <v>4063</v>
      </c>
      <c r="AC374" s="18" t="s">
        <v>4063</v>
      </c>
      <c r="AD374" s="16" t="s">
        <v>4063</v>
      </c>
      <c r="AE374" s="16" t="s">
        <v>4063</v>
      </c>
      <c r="AF374" s="29" t="s">
        <v>6084</v>
      </c>
      <c r="AG374" s="29" t="s">
        <v>5992</v>
      </c>
      <c r="AH374" s="29" t="str">
        <f t="shared" si="16"/>
        <v>Proterozoic</v>
      </c>
      <c r="AI374" s="29" t="str">
        <f t="shared" si="17"/>
        <v>Not determined</v>
      </c>
      <c r="AJ374" s="29" t="str">
        <f t="shared" si="18"/>
        <v>Not determined</v>
      </c>
      <c r="AK374" s="27" t="str">
        <f>IF(Y374="Not determined","No known occurrences","CHECK THIS ONE")</f>
        <v>No known occurrences</v>
      </c>
    </row>
    <row r="375" spans="1:37" ht="12.6" customHeight="1" x14ac:dyDescent="0.3">
      <c r="A375" s="17" t="s">
        <v>5869</v>
      </c>
      <c r="B375" s="17" t="s">
        <v>4603</v>
      </c>
      <c r="C375" s="17" t="s">
        <v>2514</v>
      </c>
      <c r="D375" s="46" t="s">
        <v>2607</v>
      </c>
      <c r="E375" s="46" t="s">
        <v>2573</v>
      </c>
      <c r="F375" s="18" t="s">
        <v>284</v>
      </c>
      <c r="G375" s="18">
        <v>56.5</v>
      </c>
      <c r="H375" s="18">
        <v>110</v>
      </c>
      <c r="I375" s="18">
        <v>65</v>
      </c>
      <c r="J375" s="18">
        <v>3.5</v>
      </c>
      <c r="K375" s="18" t="s">
        <v>185</v>
      </c>
      <c r="L375" s="18" t="s">
        <v>95</v>
      </c>
      <c r="M375" s="18">
        <v>728.4</v>
      </c>
      <c r="N375" s="18">
        <v>3.4</v>
      </c>
      <c r="O375" s="18" t="s">
        <v>4509</v>
      </c>
      <c r="P375" s="18" t="s">
        <v>275</v>
      </c>
      <c r="Q375" s="18" t="s">
        <v>4135</v>
      </c>
      <c r="R375" s="18" t="s">
        <v>890</v>
      </c>
      <c r="S375" s="18" t="s">
        <v>2576</v>
      </c>
      <c r="T375" s="18" t="s">
        <v>2577</v>
      </c>
      <c r="U375" s="18" t="s">
        <v>2578</v>
      </c>
      <c r="V375" s="18" t="s">
        <v>4063</v>
      </c>
      <c r="W375" s="18" t="s">
        <v>2579</v>
      </c>
      <c r="X375" s="18" t="s">
        <v>70</v>
      </c>
      <c r="Y375" s="18" t="s">
        <v>71</v>
      </c>
      <c r="Z375" s="18" t="s">
        <v>72</v>
      </c>
      <c r="AA375" s="18" t="s">
        <v>73</v>
      </c>
      <c r="AB375" s="18" t="s">
        <v>74</v>
      </c>
      <c r="AC375" s="18" t="s">
        <v>1104</v>
      </c>
      <c r="AD375" s="16" t="s">
        <v>4063</v>
      </c>
      <c r="AE375" s="16" t="s">
        <v>2580</v>
      </c>
      <c r="AF375" s="29" t="s">
        <v>5704</v>
      </c>
      <c r="AG375" s="29" t="s">
        <v>4281</v>
      </c>
      <c r="AH375" s="29" t="str">
        <f t="shared" si="16"/>
        <v>Proterozoic</v>
      </c>
      <c r="AI375" s="29" t="str">
        <f t="shared" si="17"/>
        <v>Small</v>
      </c>
      <c r="AJ375" s="29" t="str">
        <f t="shared" si="18"/>
        <v>Large</v>
      </c>
      <c r="AK375" s="18" t="s">
        <v>71</v>
      </c>
    </row>
    <row r="376" spans="1:37" ht="12.6" customHeight="1" x14ac:dyDescent="0.3">
      <c r="A376" s="21" t="s">
        <v>2582</v>
      </c>
      <c r="B376" s="21" t="s">
        <v>4603</v>
      </c>
      <c r="C376" s="21" t="s">
        <v>2514</v>
      </c>
      <c r="D376" s="82" t="s">
        <v>2583</v>
      </c>
      <c r="E376" s="82" t="s">
        <v>4063</v>
      </c>
      <c r="F376" s="27" t="s">
        <v>38</v>
      </c>
      <c r="G376" s="27">
        <v>53.32</v>
      </c>
      <c r="H376" s="27">
        <v>157.13</v>
      </c>
      <c r="I376" s="27" t="s">
        <v>4063</v>
      </c>
      <c r="J376" s="27">
        <v>0.7</v>
      </c>
      <c r="K376" s="27" t="s">
        <v>285</v>
      </c>
      <c r="L376" s="27" t="s">
        <v>95</v>
      </c>
      <c r="M376" s="27">
        <v>53.6</v>
      </c>
      <c r="N376" s="27">
        <v>2</v>
      </c>
      <c r="O376" s="27" t="s">
        <v>4475</v>
      </c>
      <c r="P376" s="27" t="s">
        <v>63</v>
      </c>
      <c r="Q376" s="27" t="s">
        <v>4063</v>
      </c>
      <c r="R376" s="27" t="s">
        <v>4063</v>
      </c>
      <c r="S376" s="27" t="s">
        <v>4063</v>
      </c>
      <c r="T376" s="27" t="s">
        <v>2587</v>
      </c>
      <c r="U376" s="27" t="s">
        <v>2588</v>
      </c>
      <c r="V376" s="27" t="s">
        <v>2589</v>
      </c>
      <c r="W376" s="27" t="s">
        <v>2590</v>
      </c>
      <c r="X376" s="27" t="s">
        <v>70</v>
      </c>
      <c r="Y376" s="27" t="s">
        <v>71</v>
      </c>
      <c r="Z376" s="27" t="s">
        <v>4063</v>
      </c>
      <c r="AA376" s="27" t="s">
        <v>4063</v>
      </c>
      <c r="AB376" s="27" t="s">
        <v>4063</v>
      </c>
      <c r="AC376" s="27" t="s">
        <v>4063</v>
      </c>
      <c r="AD376" s="29" t="s">
        <v>4063</v>
      </c>
      <c r="AE376" s="29" t="s">
        <v>4063</v>
      </c>
      <c r="AF376" s="29" t="s">
        <v>5705</v>
      </c>
      <c r="AG376" s="29" t="s">
        <v>4281</v>
      </c>
      <c r="AH376" s="29" t="str">
        <f t="shared" si="16"/>
        <v>Phanerozoic</v>
      </c>
      <c r="AI376" s="29" t="str">
        <f t="shared" si="17"/>
        <v>Not determined</v>
      </c>
      <c r="AJ376" s="29" t="str">
        <f t="shared" si="18"/>
        <v>Medium</v>
      </c>
      <c r="AK376" s="27" t="s">
        <v>71</v>
      </c>
    </row>
    <row r="377" spans="1:37" ht="12.6" customHeight="1" x14ac:dyDescent="0.3">
      <c r="A377" s="21" t="s">
        <v>2592</v>
      </c>
      <c r="B377" s="21" t="s">
        <v>4603</v>
      </c>
      <c r="C377" s="21" t="s">
        <v>2514</v>
      </c>
      <c r="D377" s="82" t="s">
        <v>5285</v>
      </c>
      <c r="E377" s="82" t="s">
        <v>5073</v>
      </c>
      <c r="F377" s="27" t="s">
        <v>284</v>
      </c>
      <c r="G377" s="27">
        <v>51.1</v>
      </c>
      <c r="H377" s="27">
        <v>41.2</v>
      </c>
      <c r="I377" s="27">
        <v>120</v>
      </c>
      <c r="J377" s="27" t="s">
        <v>4063</v>
      </c>
      <c r="K377" s="27" t="s">
        <v>4063</v>
      </c>
      <c r="L377" s="27" t="s">
        <v>95</v>
      </c>
      <c r="M377" s="27">
        <v>2065</v>
      </c>
      <c r="N377" s="27">
        <v>15</v>
      </c>
      <c r="O377" s="27" t="s">
        <v>4599</v>
      </c>
      <c r="P377" s="27" t="s">
        <v>275</v>
      </c>
      <c r="Q377" s="27" t="s">
        <v>4063</v>
      </c>
      <c r="R377" s="27" t="s">
        <v>4063</v>
      </c>
      <c r="S377" s="27" t="s">
        <v>4063</v>
      </c>
      <c r="T377" s="27" t="s">
        <v>4063</v>
      </c>
      <c r="U377" s="27" t="s">
        <v>4063</v>
      </c>
      <c r="V377" s="27" t="s">
        <v>4063</v>
      </c>
      <c r="W377" s="27" t="s">
        <v>4063</v>
      </c>
      <c r="X377" s="27" t="s">
        <v>5292</v>
      </c>
      <c r="Y377" s="27" t="s">
        <v>71</v>
      </c>
      <c r="Z377" s="27" t="s">
        <v>4063</v>
      </c>
      <c r="AA377" s="27" t="s">
        <v>73</v>
      </c>
      <c r="AB377" s="27" t="s">
        <v>74</v>
      </c>
      <c r="AC377" s="27" t="s">
        <v>4063</v>
      </c>
      <c r="AD377" s="29" t="s">
        <v>4063</v>
      </c>
      <c r="AE377" s="29" t="s">
        <v>4063</v>
      </c>
      <c r="AF377" s="29" t="s">
        <v>5706</v>
      </c>
      <c r="AG377" s="29" t="s">
        <v>5992</v>
      </c>
      <c r="AH377" s="29" t="str">
        <f t="shared" si="16"/>
        <v>Proterozoic</v>
      </c>
      <c r="AI377" s="29" t="str">
        <f t="shared" si="17"/>
        <v>Small</v>
      </c>
      <c r="AJ377" s="29" t="str">
        <f t="shared" si="18"/>
        <v>Not determined</v>
      </c>
      <c r="AK377" s="27" t="s">
        <v>71</v>
      </c>
    </row>
    <row r="378" spans="1:37" ht="12.6" customHeight="1" x14ac:dyDescent="0.3">
      <c r="A378" s="17" t="s">
        <v>2593</v>
      </c>
      <c r="B378" s="17" t="s">
        <v>4603</v>
      </c>
      <c r="C378" s="17" t="s">
        <v>2514</v>
      </c>
      <c r="D378" s="46" t="s">
        <v>5285</v>
      </c>
      <c r="E378" s="46" t="s">
        <v>5073</v>
      </c>
      <c r="F378" s="18" t="s">
        <v>284</v>
      </c>
      <c r="G378" s="18">
        <v>51.1</v>
      </c>
      <c r="H378" s="18">
        <v>40.1</v>
      </c>
      <c r="I378" s="18" t="s">
        <v>4063</v>
      </c>
      <c r="J378" s="18" t="s">
        <v>4063</v>
      </c>
      <c r="K378" s="18" t="s">
        <v>4063</v>
      </c>
      <c r="L378" s="18" t="s">
        <v>4063</v>
      </c>
      <c r="M378" s="18" t="s">
        <v>4063</v>
      </c>
      <c r="N378" s="18" t="s">
        <v>4063</v>
      </c>
      <c r="O378" s="18" t="s">
        <v>4063</v>
      </c>
      <c r="P378" s="18" t="s">
        <v>4063</v>
      </c>
      <c r="Q378" s="18" t="s">
        <v>4063</v>
      </c>
      <c r="R378" s="18" t="s">
        <v>4063</v>
      </c>
      <c r="S378" s="18" t="s">
        <v>4063</v>
      </c>
      <c r="T378" s="18" t="s">
        <v>4063</v>
      </c>
      <c r="U378" s="18" t="s">
        <v>4063</v>
      </c>
      <c r="V378" s="18" t="s">
        <v>4063</v>
      </c>
      <c r="W378" s="18" t="s">
        <v>4063</v>
      </c>
      <c r="X378" s="18" t="s">
        <v>70</v>
      </c>
      <c r="Y378" s="18" t="s">
        <v>71</v>
      </c>
      <c r="Z378" s="18" t="s">
        <v>4063</v>
      </c>
      <c r="AA378" s="18" t="s">
        <v>73</v>
      </c>
      <c r="AB378" s="18" t="s">
        <v>74</v>
      </c>
      <c r="AC378" s="18" t="s">
        <v>4063</v>
      </c>
      <c r="AD378" s="16" t="s">
        <v>4063</v>
      </c>
      <c r="AE378" s="16" t="s">
        <v>4063</v>
      </c>
      <c r="AF378" s="29" t="s">
        <v>5251</v>
      </c>
      <c r="AG378" s="29" t="s">
        <v>5992</v>
      </c>
      <c r="AH378" s="29" t="str">
        <f t="shared" si="16"/>
        <v>Not determined</v>
      </c>
      <c r="AI378" s="29" t="str">
        <f t="shared" si="17"/>
        <v>Not determined</v>
      </c>
      <c r="AJ378" s="29" t="str">
        <f t="shared" si="18"/>
        <v>Not determined</v>
      </c>
      <c r="AK378" s="18" t="s">
        <v>71</v>
      </c>
    </row>
    <row r="379" spans="1:37" ht="12.6" customHeight="1" x14ac:dyDescent="0.25">
      <c r="A379" s="20" t="s">
        <v>5871</v>
      </c>
      <c r="B379" s="20" t="s">
        <v>1594</v>
      </c>
      <c r="C379" s="21" t="s">
        <v>2514</v>
      </c>
      <c r="D379" s="82" t="s">
        <v>2595</v>
      </c>
      <c r="E379" s="82" t="s">
        <v>4063</v>
      </c>
      <c r="F379" s="27" t="s">
        <v>38</v>
      </c>
      <c r="G379" s="27">
        <v>61.33</v>
      </c>
      <c r="H379" s="27">
        <v>171.33</v>
      </c>
      <c r="I379" s="18">
        <v>25</v>
      </c>
      <c r="J379" s="27" t="s">
        <v>4063</v>
      </c>
      <c r="K379" s="27" t="s">
        <v>51</v>
      </c>
      <c r="L379" s="27" t="s">
        <v>388</v>
      </c>
      <c r="M379" s="27">
        <v>158</v>
      </c>
      <c r="N379" s="27">
        <v>110</v>
      </c>
      <c r="O379" s="27" t="s">
        <v>4474</v>
      </c>
      <c r="P379" s="27" t="s">
        <v>287</v>
      </c>
      <c r="Q379" s="29" t="s">
        <v>4063</v>
      </c>
      <c r="R379" s="27" t="s">
        <v>4063</v>
      </c>
      <c r="S379" s="27" t="s">
        <v>4063</v>
      </c>
      <c r="T379" s="27" t="s">
        <v>4063</v>
      </c>
      <c r="U379" s="27" t="s">
        <v>4063</v>
      </c>
      <c r="V379" s="27" t="s">
        <v>4063</v>
      </c>
      <c r="W379" s="27" t="s">
        <v>4063</v>
      </c>
      <c r="X379" s="27" t="s">
        <v>70</v>
      </c>
      <c r="Y379" s="27" t="s">
        <v>144</v>
      </c>
      <c r="Z379" s="27" t="s">
        <v>2596</v>
      </c>
      <c r="AA379" s="27" t="s">
        <v>310</v>
      </c>
      <c r="AB379" s="27" t="s">
        <v>74</v>
      </c>
      <c r="AC379" s="27" t="s">
        <v>2597</v>
      </c>
      <c r="AD379" s="29" t="s">
        <v>4063</v>
      </c>
      <c r="AE379" s="29" t="s">
        <v>4063</v>
      </c>
      <c r="AF379" s="29" t="s">
        <v>5707</v>
      </c>
      <c r="AG379" s="29" t="s">
        <v>4281</v>
      </c>
      <c r="AH379" s="29" t="str">
        <f t="shared" si="16"/>
        <v>Phanerozoic</v>
      </c>
      <c r="AI379" s="29" t="str">
        <f t="shared" si="17"/>
        <v>Small</v>
      </c>
      <c r="AJ379" s="29" t="str">
        <f t="shared" si="18"/>
        <v>Not determined</v>
      </c>
      <c r="AK379" s="27" t="s">
        <v>144</v>
      </c>
    </row>
    <row r="380" spans="1:37" ht="12.6" customHeight="1" x14ac:dyDescent="0.3">
      <c r="A380" s="30" t="s">
        <v>2598</v>
      </c>
      <c r="B380" s="30" t="s">
        <v>4603</v>
      </c>
      <c r="C380" s="30" t="s">
        <v>2514</v>
      </c>
      <c r="D380" s="83" t="s">
        <v>1785</v>
      </c>
      <c r="E380" s="83" t="s">
        <v>1736</v>
      </c>
      <c r="F380" s="31" t="s">
        <v>79</v>
      </c>
      <c r="G380" s="31">
        <v>67.510000000000005</v>
      </c>
      <c r="H380" s="31">
        <v>35.33</v>
      </c>
      <c r="I380" s="18">
        <v>100</v>
      </c>
      <c r="J380" s="27">
        <v>4</v>
      </c>
      <c r="K380" s="31" t="s">
        <v>729</v>
      </c>
      <c r="L380" s="31" t="s">
        <v>95</v>
      </c>
      <c r="M380" s="31">
        <v>2485</v>
      </c>
      <c r="N380" s="31">
        <v>9</v>
      </c>
      <c r="O380" s="27" t="s">
        <v>4476</v>
      </c>
      <c r="P380" s="27" t="s">
        <v>96</v>
      </c>
      <c r="Q380" s="27" t="s">
        <v>4063</v>
      </c>
      <c r="R380" s="27" t="s">
        <v>189</v>
      </c>
      <c r="S380" s="27" t="s">
        <v>4063</v>
      </c>
      <c r="T380" s="27" t="s">
        <v>2600</v>
      </c>
      <c r="U380" s="27" t="s">
        <v>2601</v>
      </c>
      <c r="V380" s="27" t="s">
        <v>4063</v>
      </c>
      <c r="W380" s="27" t="s">
        <v>2602</v>
      </c>
      <c r="X380" s="27" t="s">
        <v>2603</v>
      </c>
      <c r="Y380" s="27" t="s">
        <v>71</v>
      </c>
      <c r="Z380" s="27" t="s">
        <v>72</v>
      </c>
      <c r="AA380" s="27" t="s">
        <v>102</v>
      </c>
      <c r="AB380" s="27" t="s">
        <v>74</v>
      </c>
      <c r="AC380" s="27" t="s">
        <v>2604</v>
      </c>
      <c r="AD380" s="27" t="s">
        <v>4063</v>
      </c>
      <c r="AE380" s="29" t="s">
        <v>5960</v>
      </c>
      <c r="AF380" s="29" t="s">
        <v>6085</v>
      </c>
      <c r="AG380" s="29" t="s">
        <v>5992</v>
      </c>
      <c r="AH380" s="29" t="str">
        <f t="shared" si="16"/>
        <v>Proterozoic</v>
      </c>
      <c r="AI380" s="29" t="str">
        <f t="shared" si="17"/>
        <v>Small</v>
      </c>
      <c r="AJ380" s="29" t="str">
        <f t="shared" si="18"/>
        <v>Large</v>
      </c>
      <c r="AK380" s="27" t="s">
        <v>71</v>
      </c>
    </row>
    <row r="381" spans="1:37" ht="12.6" customHeight="1" x14ac:dyDescent="0.3">
      <c r="A381" s="23" t="s">
        <v>2606</v>
      </c>
      <c r="B381" s="23" t="s">
        <v>4603</v>
      </c>
      <c r="C381" s="23" t="s">
        <v>2514</v>
      </c>
      <c r="D381" s="86" t="s">
        <v>2607</v>
      </c>
      <c r="E381" s="86" t="s">
        <v>2573</v>
      </c>
      <c r="F381" s="19" t="s">
        <v>284</v>
      </c>
      <c r="G381" s="19">
        <v>55.2</v>
      </c>
      <c r="H381" s="19">
        <v>96</v>
      </c>
      <c r="I381" s="19" t="s">
        <v>4063</v>
      </c>
      <c r="J381" s="18" t="s">
        <v>4063</v>
      </c>
      <c r="K381" s="19" t="s">
        <v>4063</v>
      </c>
      <c r="L381" s="19" t="s">
        <v>40</v>
      </c>
      <c r="M381" s="19" t="s">
        <v>5310</v>
      </c>
      <c r="N381" s="18" t="s">
        <v>4063</v>
      </c>
      <c r="O381" s="18" t="s">
        <v>5824</v>
      </c>
      <c r="P381" s="18" t="s">
        <v>2872</v>
      </c>
      <c r="Q381" s="18" t="s">
        <v>4063</v>
      </c>
      <c r="R381" s="18" t="s">
        <v>890</v>
      </c>
      <c r="S381" s="18" t="s">
        <v>4063</v>
      </c>
      <c r="T381" s="18" t="s">
        <v>4063</v>
      </c>
      <c r="U381" s="18" t="s">
        <v>4063</v>
      </c>
      <c r="V381" s="18" t="s">
        <v>4063</v>
      </c>
      <c r="W381" s="18" t="s">
        <v>4063</v>
      </c>
      <c r="X381" s="18" t="s">
        <v>70</v>
      </c>
      <c r="Y381" s="18" t="s">
        <v>144</v>
      </c>
      <c r="Z381" s="18" t="s">
        <v>72</v>
      </c>
      <c r="AA381" s="18" t="s">
        <v>73</v>
      </c>
      <c r="AB381" s="18" t="s">
        <v>74</v>
      </c>
      <c r="AC381" s="18" t="s">
        <v>4063</v>
      </c>
      <c r="AD381" s="16" t="s">
        <v>4063</v>
      </c>
      <c r="AE381" s="16" t="s">
        <v>4063</v>
      </c>
      <c r="AF381" s="29" t="s">
        <v>5708</v>
      </c>
      <c r="AG381" s="29" t="s">
        <v>4281</v>
      </c>
      <c r="AH381" s="29" t="str">
        <f t="shared" si="16"/>
        <v>Archaean</v>
      </c>
      <c r="AI381" s="29" t="str">
        <f t="shared" si="17"/>
        <v>Not determined</v>
      </c>
      <c r="AJ381" s="29" t="str">
        <f t="shared" si="18"/>
        <v>Not determined</v>
      </c>
      <c r="AK381" s="18" t="s">
        <v>144</v>
      </c>
    </row>
    <row r="382" spans="1:37" ht="12.6" customHeight="1" x14ac:dyDescent="0.3">
      <c r="A382" s="17" t="s">
        <v>2609</v>
      </c>
      <c r="B382" s="17" t="s">
        <v>4603</v>
      </c>
      <c r="C382" s="17" t="s">
        <v>2514</v>
      </c>
      <c r="D382" s="46" t="s">
        <v>5285</v>
      </c>
      <c r="E382" s="46" t="s">
        <v>5073</v>
      </c>
      <c r="F382" s="19" t="s">
        <v>284</v>
      </c>
      <c r="G382" s="18">
        <v>50.83</v>
      </c>
      <c r="H382" s="18">
        <v>40.03</v>
      </c>
      <c r="I382" s="18" t="s">
        <v>4063</v>
      </c>
      <c r="J382" s="18" t="s">
        <v>4063</v>
      </c>
      <c r="K382" s="19" t="s">
        <v>4063</v>
      </c>
      <c r="L382" s="19" t="s">
        <v>4063</v>
      </c>
      <c r="M382" s="19" t="s">
        <v>4063</v>
      </c>
      <c r="N382" s="18" t="s">
        <v>4063</v>
      </c>
      <c r="O382" s="18" t="s">
        <v>4063</v>
      </c>
      <c r="P382" s="18" t="s">
        <v>4063</v>
      </c>
      <c r="Q382" s="18" t="s">
        <v>4063</v>
      </c>
      <c r="R382" s="28" t="s">
        <v>4063</v>
      </c>
      <c r="S382" s="18" t="s">
        <v>4063</v>
      </c>
      <c r="T382" s="18" t="s">
        <v>4063</v>
      </c>
      <c r="U382" s="18" t="s">
        <v>4063</v>
      </c>
      <c r="V382" s="18" t="s">
        <v>4063</v>
      </c>
      <c r="W382" s="18" t="s">
        <v>4063</v>
      </c>
      <c r="X382" s="18" t="s">
        <v>4063</v>
      </c>
      <c r="Y382" s="18" t="s">
        <v>4063</v>
      </c>
      <c r="Z382" s="18" t="s">
        <v>4063</v>
      </c>
      <c r="AA382" s="18" t="s">
        <v>4063</v>
      </c>
      <c r="AB382" s="18" t="s">
        <v>4063</v>
      </c>
      <c r="AC382" s="18" t="s">
        <v>4063</v>
      </c>
      <c r="AD382" s="16" t="s">
        <v>4063</v>
      </c>
      <c r="AE382" s="16" t="s">
        <v>4063</v>
      </c>
      <c r="AF382" s="29" t="s">
        <v>5251</v>
      </c>
      <c r="AG382" s="29" t="s">
        <v>5992</v>
      </c>
      <c r="AH382" s="29" t="str">
        <f t="shared" si="16"/>
        <v>Not determined</v>
      </c>
      <c r="AI382" s="29" t="str">
        <f t="shared" si="17"/>
        <v>Not determined</v>
      </c>
      <c r="AJ382" s="29" t="str">
        <f t="shared" si="18"/>
        <v>Not determined</v>
      </c>
      <c r="AK382" s="27" t="str">
        <f>IF(Y382="Not determined","No known occurrences","CHECK THIS ONE")</f>
        <v>No known occurrences</v>
      </c>
    </row>
    <row r="383" spans="1:37" ht="12.6" customHeight="1" x14ac:dyDescent="0.3">
      <c r="A383" s="30" t="s">
        <v>2610</v>
      </c>
      <c r="B383" s="30" t="s">
        <v>4603</v>
      </c>
      <c r="C383" s="30" t="s">
        <v>2514</v>
      </c>
      <c r="D383" s="83" t="s">
        <v>5335</v>
      </c>
      <c r="E383" s="83" t="s">
        <v>4063</v>
      </c>
      <c r="F383" s="31" t="s">
        <v>38</v>
      </c>
      <c r="G383" s="31">
        <v>55.2</v>
      </c>
      <c r="H383" s="31">
        <v>127</v>
      </c>
      <c r="I383" s="31" t="s">
        <v>4063</v>
      </c>
      <c r="J383" s="31" t="s">
        <v>4063</v>
      </c>
      <c r="K383" s="31" t="s">
        <v>51</v>
      </c>
      <c r="L383" s="31" t="s">
        <v>40</v>
      </c>
      <c r="M383" s="31">
        <v>248</v>
      </c>
      <c r="N383" s="31">
        <v>1</v>
      </c>
      <c r="O383" s="27" t="s">
        <v>5825</v>
      </c>
      <c r="P383" s="27" t="s">
        <v>63</v>
      </c>
      <c r="Q383" s="27" t="s">
        <v>4063</v>
      </c>
      <c r="R383" s="27" t="s">
        <v>4063</v>
      </c>
      <c r="S383" s="27" t="s">
        <v>4063</v>
      </c>
      <c r="T383" s="27" t="s">
        <v>4063</v>
      </c>
      <c r="U383" s="27" t="s">
        <v>4063</v>
      </c>
      <c r="V383" s="27" t="s">
        <v>4063</v>
      </c>
      <c r="W383" s="27" t="s">
        <v>4063</v>
      </c>
      <c r="X383" s="27" t="s">
        <v>70</v>
      </c>
      <c r="Y383" s="27" t="s">
        <v>71</v>
      </c>
      <c r="Z383" s="27" t="s">
        <v>72</v>
      </c>
      <c r="AA383" s="27" t="s">
        <v>73</v>
      </c>
      <c r="AB383" s="27" t="s">
        <v>74</v>
      </c>
      <c r="AC383" s="27" t="s">
        <v>1104</v>
      </c>
      <c r="AD383" s="27" t="s">
        <v>4063</v>
      </c>
      <c r="AE383" s="29" t="s">
        <v>5961</v>
      </c>
      <c r="AF383" s="29" t="s">
        <v>5709</v>
      </c>
      <c r="AG383" s="29" t="s">
        <v>4281</v>
      </c>
      <c r="AH383" s="29" t="str">
        <f t="shared" si="16"/>
        <v>Phanerozoic</v>
      </c>
      <c r="AI383" s="29" t="str">
        <f t="shared" si="17"/>
        <v>Not determined</v>
      </c>
      <c r="AJ383" s="29" t="str">
        <f t="shared" si="18"/>
        <v>Not determined</v>
      </c>
      <c r="AK383" s="27" t="s">
        <v>71</v>
      </c>
    </row>
    <row r="384" spans="1:37" ht="12.6" customHeight="1" x14ac:dyDescent="0.3">
      <c r="A384" s="21" t="s">
        <v>2616</v>
      </c>
      <c r="B384" s="21" t="s">
        <v>4603</v>
      </c>
      <c r="C384" s="21" t="s">
        <v>2514</v>
      </c>
      <c r="D384" s="82" t="s">
        <v>1785</v>
      </c>
      <c r="E384" s="82" t="s">
        <v>1736</v>
      </c>
      <c r="F384" s="27" t="s">
        <v>79</v>
      </c>
      <c r="G384" s="27">
        <v>67.28</v>
      </c>
      <c r="H384" s="27">
        <v>33.22</v>
      </c>
      <c r="I384" s="27">
        <v>1500</v>
      </c>
      <c r="J384" s="27">
        <v>3.5</v>
      </c>
      <c r="K384" s="27" t="s">
        <v>285</v>
      </c>
      <c r="L384" s="27" t="s">
        <v>95</v>
      </c>
      <c r="M384" s="27">
        <v>2441</v>
      </c>
      <c r="N384" s="27">
        <v>2</v>
      </c>
      <c r="O384" s="27" t="s">
        <v>4477</v>
      </c>
      <c r="P384" s="27" t="s">
        <v>2614</v>
      </c>
      <c r="Q384" s="27" t="s">
        <v>4478</v>
      </c>
      <c r="R384" s="27" t="s">
        <v>345</v>
      </c>
      <c r="S384" s="29" t="s">
        <v>4063</v>
      </c>
      <c r="T384" s="27" t="s">
        <v>4063</v>
      </c>
      <c r="U384" s="27" t="s">
        <v>1481</v>
      </c>
      <c r="V384" s="27" t="s">
        <v>4063</v>
      </c>
      <c r="W384" s="27" t="s">
        <v>1322</v>
      </c>
      <c r="X384" s="27" t="s">
        <v>2616</v>
      </c>
      <c r="Y384" s="27" t="s">
        <v>321</v>
      </c>
      <c r="Z384" s="27" t="s">
        <v>838</v>
      </c>
      <c r="AA384" s="27" t="s">
        <v>258</v>
      </c>
      <c r="AB384" s="27" t="s">
        <v>74</v>
      </c>
      <c r="AC384" s="27" t="s">
        <v>265</v>
      </c>
      <c r="AD384" s="29" t="s">
        <v>4063</v>
      </c>
      <c r="AE384" s="29" t="s">
        <v>4063</v>
      </c>
      <c r="AF384" s="29" t="s">
        <v>5365</v>
      </c>
      <c r="AG384" s="29" t="s">
        <v>5992</v>
      </c>
      <c r="AH384" s="29" t="str">
        <f t="shared" si="16"/>
        <v>Proterozoic</v>
      </c>
      <c r="AI384" s="29" t="str">
        <f t="shared" si="17"/>
        <v>Large</v>
      </c>
      <c r="AJ384" s="29" t="str">
        <f t="shared" si="18"/>
        <v>Large</v>
      </c>
      <c r="AK384" s="18" t="s">
        <v>5990</v>
      </c>
    </row>
    <row r="385" spans="1:37" ht="12.6" customHeight="1" x14ac:dyDescent="0.25">
      <c r="A385" s="17" t="s">
        <v>2617</v>
      </c>
      <c r="B385" s="17" t="s">
        <v>1594</v>
      </c>
      <c r="C385" s="50" t="s">
        <v>2514</v>
      </c>
      <c r="D385" s="46" t="s">
        <v>5259</v>
      </c>
      <c r="E385" s="46" t="s">
        <v>5264</v>
      </c>
      <c r="F385" s="18" t="s">
        <v>38</v>
      </c>
      <c r="G385" s="18">
        <v>58.01</v>
      </c>
      <c r="H385" s="18">
        <v>60.02</v>
      </c>
      <c r="I385" s="18" t="s">
        <v>4063</v>
      </c>
      <c r="J385" s="18" t="s">
        <v>4063</v>
      </c>
      <c r="K385" s="18" t="s">
        <v>51</v>
      </c>
      <c r="L385" s="18" t="s">
        <v>40</v>
      </c>
      <c r="M385" s="18">
        <v>585</v>
      </c>
      <c r="N385" s="18">
        <v>29</v>
      </c>
      <c r="O385" s="18" t="s">
        <v>4474</v>
      </c>
      <c r="P385" s="18" t="s">
        <v>287</v>
      </c>
      <c r="Q385" s="18" t="s">
        <v>4063</v>
      </c>
      <c r="R385" s="18" t="s">
        <v>890</v>
      </c>
      <c r="S385" s="18" t="s">
        <v>4063</v>
      </c>
      <c r="T385" s="18" t="s">
        <v>2618</v>
      </c>
      <c r="U385" s="18" t="s">
        <v>4063</v>
      </c>
      <c r="V385" s="18" t="s">
        <v>4063</v>
      </c>
      <c r="W385" s="18" t="s">
        <v>4063</v>
      </c>
      <c r="X385" s="18" t="s">
        <v>5266</v>
      </c>
      <c r="Y385" s="18" t="s">
        <v>236</v>
      </c>
      <c r="Z385" s="18" t="s">
        <v>764</v>
      </c>
      <c r="AA385" s="18" t="s">
        <v>73</v>
      </c>
      <c r="AB385" s="18" t="s">
        <v>74</v>
      </c>
      <c r="AC385" s="18" t="s">
        <v>906</v>
      </c>
      <c r="AD385" s="16">
        <v>9300</v>
      </c>
      <c r="AE385" s="16" t="s">
        <v>5267</v>
      </c>
      <c r="AF385" s="29" t="s">
        <v>5710</v>
      </c>
      <c r="AG385" s="29" t="s">
        <v>5992</v>
      </c>
      <c r="AH385" s="29" t="str">
        <f t="shared" si="16"/>
        <v>Proterozoic</v>
      </c>
      <c r="AI385" s="29" t="str">
        <f t="shared" si="17"/>
        <v>Not determined</v>
      </c>
      <c r="AJ385" s="29" t="str">
        <f t="shared" si="18"/>
        <v>Not determined</v>
      </c>
      <c r="AK385" s="18" t="s">
        <v>236</v>
      </c>
    </row>
    <row r="386" spans="1:37" ht="12.6" customHeight="1" x14ac:dyDescent="0.25">
      <c r="A386" s="49" t="s">
        <v>2621</v>
      </c>
      <c r="B386" s="23" t="s">
        <v>4603</v>
      </c>
      <c r="C386" s="52" t="s">
        <v>2514</v>
      </c>
      <c r="D386" s="86" t="s">
        <v>5446</v>
      </c>
      <c r="E386" s="86" t="s">
        <v>5447</v>
      </c>
      <c r="F386" s="19" t="s">
        <v>5448</v>
      </c>
      <c r="G386" s="19">
        <v>52.42</v>
      </c>
      <c r="H386" s="19">
        <v>87.2</v>
      </c>
      <c r="I386" s="19" t="s">
        <v>4063</v>
      </c>
      <c r="J386" s="19" t="s">
        <v>4063</v>
      </c>
      <c r="K386" s="19" t="s">
        <v>4063</v>
      </c>
      <c r="L386" s="19" t="s">
        <v>4063</v>
      </c>
      <c r="M386" s="19" t="s">
        <v>4063</v>
      </c>
      <c r="N386" s="18" t="s">
        <v>4063</v>
      </c>
      <c r="O386" s="18" t="s">
        <v>4063</v>
      </c>
      <c r="P386" s="18" t="s">
        <v>935</v>
      </c>
      <c r="Q386" s="18" t="s">
        <v>4063</v>
      </c>
      <c r="R386" s="18" t="s">
        <v>4063</v>
      </c>
      <c r="S386" s="18" t="s">
        <v>4063</v>
      </c>
      <c r="T386" s="18" t="s">
        <v>4063</v>
      </c>
      <c r="U386" s="18" t="s">
        <v>4063</v>
      </c>
      <c r="V386" s="18" t="s">
        <v>4063</v>
      </c>
      <c r="W386" s="18" t="s">
        <v>4063</v>
      </c>
      <c r="X386" s="18" t="s">
        <v>4063</v>
      </c>
      <c r="Y386" s="18" t="s">
        <v>4063</v>
      </c>
      <c r="Z386" s="18" t="s">
        <v>4063</v>
      </c>
      <c r="AA386" s="18" t="s">
        <v>4063</v>
      </c>
      <c r="AB386" s="18" t="s">
        <v>4063</v>
      </c>
      <c r="AC386" s="18" t="s">
        <v>4063</v>
      </c>
      <c r="AD386" s="16" t="s">
        <v>4063</v>
      </c>
      <c r="AE386" s="16" t="s">
        <v>4063</v>
      </c>
      <c r="AF386" s="29" t="s">
        <v>5711</v>
      </c>
      <c r="AG386" s="29" t="s">
        <v>4281</v>
      </c>
      <c r="AH386" s="29" t="str">
        <f t="shared" ref="AH386:AH449" si="20">IF(M386 = "Not determined",M386,IF(M386&gt;2500,"Archaean",IF(M386&gt;541,"Proterozoic", "Phanerozoic")))</f>
        <v>Not determined</v>
      </c>
      <c r="AI386" s="29" t="str">
        <f t="shared" ref="AI386:AI449" si="21">IF(I386="Not determined",I386,IF(I386&gt;10000,"Giant",IF(I386&gt;1000,"Large",IF(I386&gt;250,"Medium","Small"))))</f>
        <v>Not determined</v>
      </c>
      <c r="AJ386" s="29" t="str">
        <f t="shared" ref="AJ386:AJ449" si="22">IF(J386="Not determined",J386,IF(J386&gt;5,"Giant",IF(J386&gt;2,"Large",IF(J386&gt;0.5,"Medium","Small"))))</f>
        <v>Not determined</v>
      </c>
      <c r="AK386" s="27" t="str">
        <f>IF(Y386="Not determined","No known occurrences","CHECK THIS ONE")</f>
        <v>No known occurrences</v>
      </c>
    </row>
    <row r="387" spans="1:37" ht="12.6" customHeight="1" x14ac:dyDescent="0.25">
      <c r="A387" s="21" t="s">
        <v>2623</v>
      </c>
      <c r="B387" s="20" t="s">
        <v>6103</v>
      </c>
      <c r="C387" s="21" t="s">
        <v>2514</v>
      </c>
      <c r="D387" s="82" t="s">
        <v>5453</v>
      </c>
      <c r="E387" s="82" t="s">
        <v>2776</v>
      </c>
      <c r="F387" s="27" t="s">
        <v>229</v>
      </c>
      <c r="G387" s="27">
        <v>69.349999999999994</v>
      </c>
      <c r="H387" s="27">
        <v>88.17</v>
      </c>
      <c r="I387" s="27">
        <v>70</v>
      </c>
      <c r="J387" s="27">
        <v>7.0000000000000007E-2</v>
      </c>
      <c r="K387" s="27" t="s">
        <v>1982</v>
      </c>
      <c r="L387" s="27" t="s">
        <v>95</v>
      </c>
      <c r="M387" s="27">
        <v>251.71</v>
      </c>
      <c r="N387" s="27">
        <v>0.1</v>
      </c>
      <c r="O387" s="27" t="s">
        <v>4479</v>
      </c>
      <c r="P387" s="27" t="s">
        <v>2627</v>
      </c>
      <c r="Q387" s="27" t="s">
        <v>4480</v>
      </c>
      <c r="R387" s="27" t="s">
        <v>345</v>
      </c>
      <c r="S387" s="27" t="s">
        <v>4063</v>
      </c>
      <c r="T387" s="27" t="s">
        <v>2629</v>
      </c>
      <c r="U387" s="27" t="s">
        <v>4063</v>
      </c>
      <c r="V387" s="27" t="s">
        <v>4063</v>
      </c>
      <c r="W387" s="27">
        <v>84.55</v>
      </c>
      <c r="X387" s="27" t="s">
        <v>2630</v>
      </c>
      <c r="Y387" s="27" t="s">
        <v>71</v>
      </c>
      <c r="Z387" s="27" t="s">
        <v>1062</v>
      </c>
      <c r="AA387" s="27" t="s">
        <v>73</v>
      </c>
      <c r="AB387" s="27" t="s">
        <v>74</v>
      </c>
      <c r="AC387" s="27" t="s">
        <v>4063</v>
      </c>
      <c r="AD387" s="29">
        <v>3230</v>
      </c>
      <c r="AE387" s="29" t="s">
        <v>2631</v>
      </c>
      <c r="AF387" s="29" t="s">
        <v>4481</v>
      </c>
      <c r="AG387" s="29" t="s">
        <v>4281</v>
      </c>
      <c r="AH387" s="29" t="str">
        <f t="shared" si="20"/>
        <v>Phanerozoic</v>
      </c>
      <c r="AI387" s="29" t="str">
        <f t="shared" si="21"/>
        <v>Small</v>
      </c>
      <c r="AJ387" s="29" t="str">
        <f t="shared" si="22"/>
        <v>Small</v>
      </c>
      <c r="AK387" s="27" t="s">
        <v>71</v>
      </c>
    </row>
    <row r="388" spans="1:37" ht="12.6" customHeight="1" x14ac:dyDescent="0.3">
      <c r="A388" s="17" t="s">
        <v>2633</v>
      </c>
      <c r="B388" s="17" t="s">
        <v>4603</v>
      </c>
      <c r="C388" s="17" t="s">
        <v>2514</v>
      </c>
      <c r="D388" s="46" t="s">
        <v>2634</v>
      </c>
      <c r="E388" s="46" t="s">
        <v>4063</v>
      </c>
      <c r="F388" s="18" t="s">
        <v>5169</v>
      </c>
      <c r="G388" s="18">
        <v>51.68</v>
      </c>
      <c r="H388" s="18">
        <v>82.83</v>
      </c>
      <c r="I388" s="18">
        <v>12</v>
      </c>
      <c r="J388" s="18" t="s">
        <v>4063</v>
      </c>
      <c r="K388" s="18" t="s">
        <v>51</v>
      </c>
      <c r="L388" s="18" t="s">
        <v>40</v>
      </c>
      <c r="M388" s="18" t="s">
        <v>5457</v>
      </c>
      <c r="N388" s="18" t="s">
        <v>4063</v>
      </c>
      <c r="O388" s="18" t="s">
        <v>4575</v>
      </c>
      <c r="P388" s="18" t="s">
        <v>63</v>
      </c>
      <c r="Q388" s="18" t="s">
        <v>4063</v>
      </c>
      <c r="R388" s="18" t="s">
        <v>4063</v>
      </c>
      <c r="S388" s="18" t="s">
        <v>4063</v>
      </c>
      <c r="T388" s="18" t="s">
        <v>4063</v>
      </c>
      <c r="U388" s="18" t="s">
        <v>4063</v>
      </c>
      <c r="V388" s="18" t="s">
        <v>4063</v>
      </c>
      <c r="W388" s="18" t="s">
        <v>4063</v>
      </c>
      <c r="X388" s="18" t="s">
        <v>2633</v>
      </c>
      <c r="Y388" s="18" t="s">
        <v>236</v>
      </c>
      <c r="Z388" s="18" t="s">
        <v>838</v>
      </c>
      <c r="AA388" s="18" t="s">
        <v>258</v>
      </c>
      <c r="AB388" s="18" t="s">
        <v>74</v>
      </c>
      <c r="AC388" s="18" t="s">
        <v>242</v>
      </c>
      <c r="AD388" s="16">
        <v>3500</v>
      </c>
      <c r="AE388" s="16" t="s">
        <v>5712</v>
      </c>
      <c r="AF388" s="29" t="s">
        <v>5713</v>
      </c>
      <c r="AG388" s="29" t="s">
        <v>4281</v>
      </c>
      <c r="AH388" s="29" t="str">
        <f t="shared" si="20"/>
        <v>Archaean</v>
      </c>
      <c r="AI388" s="29" t="str">
        <f t="shared" si="21"/>
        <v>Small</v>
      </c>
      <c r="AJ388" s="29" t="str">
        <f t="shared" si="22"/>
        <v>Not determined</v>
      </c>
      <c r="AK388" s="18" t="s">
        <v>236</v>
      </c>
    </row>
    <row r="389" spans="1:37" ht="12.6" customHeight="1" x14ac:dyDescent="0.25">
      <c r="A389" s="48" t="s">
        <v>5872</v>
      </c>
      <c r="B389" s="23" t="s">
        <v>4601</v>
      </c>
      <c r="C389" s="48" t="s">
        <v>2514</v>
      </c>
      <c r="D389" s="86" t="s">
        <v>5420</v>
      </c>
      <c r="E389" s="86" t="s">
        <v>5421</v>
      </c>
      <c r="F389" s="19" t="s">
        <v>79</v>
      </c>
      <c r="G389" s="19">
        <v>66.5</v>
      </c>
      <c r="H389" s="19">
        <v>34.1</v>
      </c>
      <c r="I389" s="19">
        <v>1327</v>
      </c>
      <c r="J389" s="19">
        <v>15</v>
      </c>
      <c r="K389" s="19" t="s">
        <v>51</v>
      </c>
      <c r="L389" s="19" t="s">
        <v>95</v>
      </c>
      <c r="M389" s="19">
        <v>383</v>
      </c>
      <c r="N389" s="18">
        <v>7</v>
      </c>
      <c r="O389" s="18" t="s">
        <v>2636</v>
      </c>
      <c r="P389" s="18" t="s">
        <v>1241</v>
      </c>
      <c r="Q389" s="18" t="s">
        <v>4063</v>
      </c>
      <c r="R389" s="18" t="s">
        <v>276</v>
      </c>
      <c r="S389" s="18" t="s">
        <v>4063</v>
      </c>
      <c r="T389" s="18" t="s">
        <v>4063</v>
      </c>
      <c r="U389" s="18" t="s">
        <v>4063</v>
      </c>
      <c r="V389" s="18" t="s">
        <v>4063</v>
      </c>
      <c r="W389" s="18" t="s">
        <v>4482</v>
      </c>
      <c r="X389" s="18" t="s">
        <v>2635</v>
      </c>
      <c r="Y389" s="18" t="s">
        <v>2638</v>
      </c>
      <c r="Z389" s="18" t="s">
        <v>838</v>
      </c>
      <c r="AA389" s="18" t="s">
        <v>146</v>
      </c>
      <c r="AB389" s="18" t="s">
        <v>74</v>
      </c>
      <c r="AC389" s="18" t="s">
        <v>2639</v>
      </c>
      <c r="AD389" s="16" t="s">
        <v>4063</v>
      </c>
      <c r="AE389" s="16" t="s">
        <v>5714</v>
      </c>
      <c r="AF389" s="29" t="s">
        <v>4483</v>
      </c>
      <c r="AG389" s="29" t="s">
        <v>5992</v>
      </c>
      <c r="AH389" s="29" t="str">
        <f t="shared" si="20"/>
        <v>Phanerozoic</v>
      </c>
      <c r="AI389" s="29" t="str">
        <f t="shared" si="21"/>
        <v>Large</v>
      </c>
      <c r="AJ389" s="29" t="str">
        <f t="shared" si="22"/>
        <v>Giant</v>
      </c>
      <c r="AK389" s="18" t="s">
        <v>2638</v>
      </c>
    </row>
    <row r="390" spans="1:37" ht="12.6" customHeight="1" x14ac:dyDescent="0.3">
      <c r="A390" s="21" t="s">
        <v>2642</v>
      </c>
      <c r="B390" s="21" t="s">
        <v>4603</v>
      </c>
      <c r="C390" s="21" t="s">
        <v>2514</v>
      </c>
      <c r="D390" s="82" t="s">
        <v>2607</v>
      </c>
      <c r="E390" s="82" t="s">
        <v>2573</v>
      </c>
      <c r="F390" s="27" t="s">
        <v>284</v>
      </c>
      <c r="G390" s="27">
        <v>55.3</v>
      </c>
      <c r="H390" s="27">
        <v>95.5</v>
      </c>
      <c r="I390" s="27">
        <v>2</v>
      </c>
      <c r="J390" s="27" t="s">
        <v>4063</v>
      </c>
      <c r="K390" s="27" t="s">
        <v>285</v>
      </c>
      <c r="L390" s="27" t="s">
        <v>372</v>
      </c>
      <c r="M390" s="27">
        <v>726</v>
      </c>
      <c r="N390" s="27">
        <v>18</v>
      </c>
      <c r="O390" s="27" t="s">
        <v>5826</v>
      </c>
      <c r="P390" s="27" t="s">
        <v>2872</v>
      </c>
      <c r="Q390" s="27" t="s">
        <v>4063</v>
      </c>
      <c r="R390" s="27" t="s">
        <v>890</v>
      </c>
      <c r="S390" s="27" t="s">
        <v>4063</v>
      </c>
      <c r="T390" s="27" t="s">
        <v>4063</v>
      </c>
      <c r="U390" s="27" t="s">
        <v>4063</v>
      </c>
      <c r="V390" s="27" t="s">
        <v>4063</v>
      </c>
      <c r="W390" s="27" t="s">
        <v>4063</v>
      </c>
      <c r="X390" s="27" t="s">
        <v>2642</v>
      </c>
      <c r="Y390" s="27" t="s">
        <v>144</v>
      </c>
      <c r="Z390" s="27" t="s">
        <v>223</v>
      </c>
      <c r="AA390" s="27" t="s">
        <v>73</v>
      </c>
      <c r="AB390" s="27" t="s">
        <v>74</v>
      </c>
      <c r="AC390" s="27" t="s">
        <v>2643</v>
      </c>
      <c r="AD390" s="29">
        <v>219</v>
      </c>
      <c r="AE390" s="29" t="s">
        <v>5306</v>
      </c>
      <c r="AF390" s="29" t="s">
        <v>6086</v>
      </c>
      <c r="AG390" s="29" t="s">
        <v>4281</v>
      </c>
      <c r="AH390" s="29" t="str">
        <f t="shared" si="20"/>
        <v>Proterozoic</v>
      </c>
      <c r="AI390" s="29" t="str">
        <f t="shared" si="21"/>
        <v>Small</v>
      </c>
      <c r="AJ390" s="29" t="str">
        <f t="shared" si="22"/>
        <v>Not determined</v>
      </c>
      <c r="AK390" s="27" t="s">
        <v>144</v>
      </c>
    </row>
    <row r="391" spans="1:37" ht="12.6" customHeight="1" x14ac:dyDescent="0.3">
      <c r="A391" s="21" t="s">
        <v>5873</v>
      </c>
      <c r="B391" s="21" t="s">
        <v>4603</v>
      </c>
      <c r="C391" s="21" t="s">
        <v>2514</v>
      </c>
      <c r="D391" s="82" t="s">
        <v>1735</v>
      </c>
      <c r="E391" s="82" t="s">
        <v>1736</v>
      </c>
      <c r="F391" s="27" t="s">
        <v>79</v>
      </c>
      <c r="G391" s="27">
        <v>65.89</v>
      </c>
      <c r="H391" s="27">
        <v>31.6</v>
      </c>
      <c r="I391" s="27">
        <v>15.5</v>
      </c>
      <c r="J391" s="27">
        <v>2</v>
      </c>
      <c r="K391" s="27" t="s">
        <v>51</v>
      </c>
      <c r="L391" s="27" t="s">
        <v>95</v>
      </c>
      <c r="M391" s="27">
        <v>2445</v>
      </c>
      <c r="N391" s="27">
        <v>5</v>
      </c>
      <c r="O391" s="27" t="s">
        <v>4484</v>
      </c>
      <c r="P391" s="27" t="s">
        <v>96</v>
      </c>
      <c r="Q391" s="27" t="s">
        <v>5827</v>
      </c>
      <c r="R391" s="27" t="s">
        <v>189</v>
      </c>
      <c r="S391" s="27" t="s">
        <v>4063</v>
      </c>
      <c r="T391" s="27" t="s">
        <v>2646</v>
      </c>
      <c r="U391" s="27" t="s">
        <v>48</v>
      </c>
      <c r="V391" s="27" t="s">
        <v>2647</v>
      </c>
      <c r="W391" s="27" t="s">
        <v>2648</v>
      </c>
      <c r="X391" s="27" t="s">
        <v>2649</v>
      </c>
      <c r="Y391" s="27" t="s">
        <v>144</v>
      </c>
      <c r="Z391" s="27" t="s">
        <v>72</v>
      </c>
      <c r="AA391" s="27" t="s">
        <v>73</v>
      </c>
      <c r="AB391" s="27" t="s">
        <v>74</v>
      </c>
      <c r="AC391" s="27" t="s">
        <v>520</v>
      </c>
      <c r="AD391" s="29" t="s">
        <v>4063</v>
      </c>
      <c r="AE391" s="29" t="s">
        <v>5962</v>
      </c>
      <c r="AF391" s="29" t="s">
        <v>5715</v>
      </c>
      <c r="AG391" s="29" t="s">
        <v>5992</v>
      </c>
      <c r="AH391" s="29" t="str">
        <f t="shared" si="20"/>
        <v>Proterozoic</v>
      </c>
      <c r="AI391" s="29" t="str">
        <f t="shared" si="21"/>
        <v>Small</v>
      </c>
      <c r="AJ391" s="29" t="str">
        <f t="shared" si="22"/>
        <v>Medium</v>
      </c>
      <c r="AK391" s="27" t="s">
        <v>144</v>
      </c>
    </row>
    <row r="392" spans="1:37" ht="12.6" customHeight="1" x14ac:dyDescent="0.3">
      <c r="A392" s="23" t="s">
        <v>2651</v>
      </c>
      <c r="B392" s="23" t="s">
        <v>4603</v>
      </c>
      <c r="C392" s="21" t="s">
        <v>2514</v>
      </c>
      <c r="D392" s="86" t="s">
        <v>5459</v>
      </c>
      <c r="E392" s="86" t="s">
        <v>4675</v>
      </c>
      <c r="F392" s="18" t="s">
        <v>79</v>
      </c>
      <c r="G392" s="19">
        <v>64.010000000000005</v>
      </c>
      <c r="H392" s="19">
        <v>37.89</v>
      </c>
      <c r="I392" s="19">
        <v>800</v>
      </c>
      <c r="J392" s="18" t="s">
        <v>4063</v>
      </c>
      <c r="K392" s="19" t="s">
        <v>98</v>
      </c>
      <c r="L392" s="19" t="s">
        <v>95</v>
      </c>
      <c r="M392" s="19">
        <v>2437</v>
      </c>
      <c r="N392" s="18" t="s">
        <v>4063</v>
      </c>
      <c r="O392" s="18" t="s">
        <v>4133</v>
      </c>
      <c r="P392" s="18" t="s">
        <v>1241</v>
      </c>
      <c r="Q392" s="18" t="s">
        <v>4063</v>
      </c>
      <c r="R392" s="18" t="s">
        <v>4063</v>
      </c>
      <c r="S392" s="18" t="s">
        <v>4063</v>
      </c>
      <c r="T392" s="18" t="s">
        <v>4063</v>
      </c>
      <c r="U392" s="18" t="s">
        <v>4063</v>
      </c>
      <c r="V392" s="18" t="s">
        <v>4063</v>
      </c>
      <c r="W392" s="18" t="s">
        <v>4063</v>
      </c>
      <c r="X392" s="18" t="s">
        <v>4063</v>
      </c>
      <c r="Y392" s="18" t="s">
        <v>4063</v>
      </c>
      <c r="Z392" s="18" t="s">
        <v>4063</v>
      </c>
      <c r="AA392" s="18" t="s">
        <v>4063</v>
      </c>
      <c r="AB392" s="18" t="s">
        <v>4063</v>
      </c>
      <c r="AC392" s="18" t="s">
        <v>4063</v>
      </c>
      <c r="AD392" s="16" t="s">
        <v>4063</v>
      </c>
      <c r="AE392" s="16" t="s">
        <v>4063</v>
      </c>
      <c r="AF392" s="29" t="s">
        <v>6087</v>
      </c>
      <c r="AG392" s="29" t="s">
        <v>5992</v>
      </c>
      <c r="AH392" s="29" t="str">
        <f t="shared" si="20"/>
        <v>Proterozoic</v>
      </c>
      <c r="AI392" s="29" t="str">
        <f t="shared" si="21"/>
        <v>Medium</v>
      </c>
      <c r="AJ392" s="29" t="str">
        <f t="shared" si="22"/>
        <v>Not determined</v>
      </c>
      <c r="AK392" s="27" t="str">
        <f>IF(Y392="Not determined","No known occurrences","CHECK THIS ONE")</f>
        <v>No known occurrences</v>
      </c>
    </row>
    <row r="393" spans="1:37" ht="12.6" customHeight="1" x14ac:dyDescent="0.3">
      <c r="A393" s="23" t="s">
        <v>2652</v>
      </c>
      <c r="B393" s="23" t="s">
        <v>4603</v>
      </c>
      <c r="C393" s="23" t="s">
        <v>2514</v>
      </c>
      <c r="D393" s="86" t="s">
        <v>5339</v>
      </c>
      <c r="E393" s="86" t="s">
        <v>4063</v>
      </c>
      <c r="F393" s="18" t="s">
        <v>38</v>
      </c>
      <c r="G393" s="19">
        <v>52.8</v>
      </c>
      <c r="H393" s="19">
        <v>88.6</v>
      </c>
      <c r="I393" s="19" t="s">
        <v>4063</v>
      </c>
      <c r="J393" s="19" t="s">
        <v>4063</v>
      </c>
      <c r="K393" s="19" t="s">
        <v>4063</v>
      </c>
      <c r="L393" s="19" t="s">
        <v>4063</v>
      </c>
      <c r="M393" s="19" t="s">
        <v>4063</v>
      </c>
      <c r="N393" s="18" t="s">
        <v>4063</v>
      </c>
      <c r="O393" s="18" t="s">
        <v>4468</v>
      </c>
      <c r="P393" s="18" t="s">
        <v>2526</v>
      </c>
      <c r="Q393" s="18" t="s">
        <v>4063</v>
      </c>
      <c r="R393" s="18" t="s">
        <v>45</v>
      </c>
      <c r="S393" s="18" t="s">
        <v>4063</v>
      </c>
      <c r="T393" s="18" t="s">
        <v>4063</v>
      </c>
      <c r="U393" s="18" t="s">
        <v>4063</v>
      </c>
      <c r="V393" s="18" t="s">
        <v>4063</v>
      </c>
      <c r="W393" s="18" t="s">
        <v>4063</v>
      </c>
      <c r="X393" s="18" t="s">
        <v>4063</v>
      </c>
      <c r="Y393" s="18" t="s">
        <v>4063</v>
      </c>
      <c r="Z393" s="18" t="s">
        <v>4063</v>
      </c>
      <c r="AA393" s="18" t="s">
        <v>4063</v>
      </c>
      <c r="AB393" s="18" t="s">
        <v>4063</v>
      </c>
      <c r="AC393" s="18" t="s">
        <v>4063</v>
      </c>
      <c r="AD393" s="16" t="s">
        <v>4063</v>
      </c>
      <c r="AE393" s="16" t="s">
        <v>4063</v>
      </c>
      <c r="AF393" s="29" t="s">
        <v>5699</v>
      </c>
      <c r="AG393" s="29" t="s">
        <v>4281</v>
      </c>
      <c r="AH393" s="29" t="str">
        <f t="shared" si="20"/>
        <v>Not determined</v>
      </c>
      <c r="AI393" s="29" t="str">
        <f t="shared" si="21"/>
        <v>Not determined</v>
      </c>
      <c r="AJ393" s="29" t="str">
        <f t="shared" si="22"/>
        <v>Not determined</v>
      </c>
      <c r="AK393" s="27" t="str">
        <f>IF(Y393="Not determined","No known occurrences","CHECK THIS ONE")</f>
        <v>No known occurrences</v>
      </c>
    </row>
    <row r="394" spans="1:37" ht="12.6" customHeight="1" x14ac:dyDescent="0.25">
      <c r="A394" s="23" t="s">
        <v>5874</v>
      </c>
      <c r="B394" s="23" t="s">
        <v>4603</v>
      </c>
      <c r="C394" s="48" t="s">
        <v>2514</v>
      </c>
      <c r="D394" s="86" t="s">
        <v>5345</v>
      </c>
      <c r="E394" s="86" t="s">
        <v>4063</v>
      </c>
      <c r="F394" s="19" t="s">
        <v>38</v>
      </c>
      <c r="G394" s="19">
        <v>46.16</v>
      </c>
      <c r="H394" s="19">
        <v>134.04</v>
      </c>
      <c r="I394" s="19">
        <v>34</v>
      </c>
      <c r="J394" s="19" t="s">
        <v>4063</v>
      </c>
      <c r="K394" s="19" t="s">
        <v>3452</v>
      </c>
      <c r="L394" s="19" t="s">
        <v>40</v>
      </c>
      <c r="M394" s="19" t="s">
        <v>5349</v>
      </c>
      <c r="N394" s="18" t="s">
        <v>4063</v>
      </c>
      <c r="O394" s="18" t="s">
        <v>4343</v>
      </c>
      <c r="P394" s="18" t="s">
        <v>1936</v>
      </c>
      <c r="Q394" s="18" t="s">
        <v>4063</v>
      </c>
      <c r="R394" s="18" t="s">
        <v>345</v>
      </c>
      <c r="S394" s="18" t="s">
        <v>4063</v>
      </c>
      <c r="T394" s="18" t="s">
        <v>4063</v>
      </c>
      <c r="U394" s="18" t="s">
        <v>4063</v>
      </c>
      <c r="V394" s="18" t="s">
        <v>4063</v>
      </c>
      <c r="W394" s="18" t="s">
        <v>4063</v>
      </c>
      <c r="X394" s="18" t="s">
        <v>70</v>
      </c>
      <c r="Y394" s="18" t="s">
        <v>236</v>
      </c>
      <c r="Z394" s="18" t="s">
        <v>5348</v>
      </c>
      <c r="AA394" s="18" t="s">
        <v>258</v>
      </c>
      <c r="AB394" s="18" t="s">
        <v>74</v>
      </c>
      <c r="AC394" s="18" t="s">
        <v>906</v>
      </c>
      <c r="AD394" s="16" t="s">
        <v>4063</v>
      </c>
      <c r="AE394" s="16" t="s">
        <v>4063</v>
      </c>
      <c r="AF394" s="29" t="s">
        <v>5716</v>
      </c>
      <c r="AG394" s="29" t="s">
        <v>4281</v>
      </c>
      <c r="AH394" s="29" t="str">
        <f t="shared" si="20"/>
        <v>Archaean</v>
      </c>
      <c r="AI394" s="29" t="str">
        <f t="shared" si="21"/>
        <v>Small</v>
      </c>
      <c r="AJ394" s="29" t="str">
        <f t="shared" si="22"/>
        <v>Not determined</v>
      </c>
      <c r="AK394" s="18" t="s">
        <v>236</v>
      </c>
    </row>
    <row r="395" spans="1:37" ht="12.6" customHeight="1" x14ac:dyDescent="0.3">
      <c r="A395" s="23" t="s">
        <v>2653</v>
      </c>
      <c r="B395" s="23" t="s">
        <v>4603</v>
      </c>
      <c r="C395" s="23" t="s">
        <v>2514</v>
      </c>
      <c r="D395" s="86" t="s">
        <v>1785</v>
      </c>
      <c r="E395" s="86" t="s">
        <v>1736</v>
      </c>
      <c r="F395" s="19" t="s">
        <v>79</v>
      </c>
      <c r="G395" s="19">
        <v>67.52</v>
      </c>
      <c r="H395" s="19">
        <v>32.6</v>
      </c>
      <c r="I395" s="19">
        <v>60</v>
      </c>
      <c r="J395" s="19">
        <v>2</v>
      </c>
      <c r="K395" s="19" t="s">
        <v>2654</v>
      </c>
      <c r="L395" s="19" t="s">
        <v>95</v>
      </c>
      <c r="M395" s="19">
        <v>2448</v>
      </c>
      <c r="N395" s="18">
        <v>5</v>
      </c>
      <c r="O395" s="18" t="s">
        <v>4485</v>
      </c>
      <c r="P395" s="18" t="s">
        <v>84</v>
      </c>
      <c r="Q395" s="18" t="s">
        <v>4063</v>
      </c>
      <c r="R395" s="18" t="s">
        <v>276</v>
      </c>
      <c r="S395" s="18" t="s">
        <v>4063</v>
      </c>
      <c r="T395" s="18" t="s">
        <v>4063</v>
      </c>
      <c r="U395" s="18" t="s">
        <v>2657</v>
      </c>
      <c r="V395" s="18" t="s">
        <v>2286</v>
      </c>
      <c r="W395" s="18" t="s">
        <v>2658</v>
      </c>
      <c r="X395" s="18" t="s">
        <v>4063</v>
      </c>
      <c r="Y395" s="18" t="s">
        <v>4063</v>
      </c>
      <c r="Z395" s="18" t="s">
        <v>4063</v>
      </c>
      <c r="AA395" s="18" t="s">
        <v>4063</v>
      </c>
      <c r="AB395" s="18" t="s">
        <v>4063</v>
      </c>
      <c r="AC395" s="18" t="s">
        <v>4063</v>
      </c>
      <c r="AD395" s="16" t="s">
        <v>4063</v>
      </c>
      <c r="AE395" s="16" t="s">
        <v>4063</v>
      </c>
      <c r="AF395" s="29" t="s">
        <v>5717</v>
      </c>
      <c r="AG395" s="29" t="s">
        <v>5992</v>
      </c>
      <c r="AH395" s="29" t="str">
        <f t="shared" si="20"/>
        <v>Proterozoic</v>
      </c>
      <c r="AI395" s="29" t="str">
        <f t="shared" si="21"/>
        <v>Small</v>
      </c>
      <c r="AJ395" s="29" t="str">
        <f t="shared" si="22"/>
        <v>Medium</v>
      </c>
      <c r="AK395" s="27" t="str">
        <f>IF(Y395="Not determined","No known occurrences","CHECK THIS ONE")</f>
        <v>No known occurrences</v>
      </c>
    </row>
    <row r="396" spans="1:37" ht="12.6" customHeight="1" x14ac:dyDescent="0.3">
      <c r="A396" s="23" t="s">
        <v>5875</v>
      </c>
      <c r="B396" s="23" t="s">
        <v>5432</v>
      </c>
      <c r="C396" s="23" t="s">
        <v>2514</v>
      </c>
      <c r="D396" s="86" t="s">
        <v>5429</v>
      </c>
      <c r="E396" s="86" t="s">
        <v>5433</v>
      </c>
      <c r="F396" s="19" t="s">
        <v>284</v>
      </c>
      <c r="G396" s="19">
        <v>57.1</v>
      </c>
      <c r="H396" s="19">
        <v>135.5</v>
      </c>
      <c r="I396" s="19">
        <v>36</v>
      </c>
      <c r="J396" s="19" t="s">
        <v>4063</v>
      </c>
      <c r="K396" s="19" t="s">
        <v>51</v>
      </c>
      <c r="L396" s="19" t="s">
        <v>476</v>
      </c>
      <c r="M396" s="19">
        <v>250</v>
      </c>
      <c r="N396" s="18" t="s">
        <v>4063</v>
      </c>
      <c r="O396" s="18" t="s">
        <v>4486</v>
      </c>
      <c r="P396" s="18" t="s">
        <v>96</v>
      </c>
      <c r="Q396" s="18" t="s">
        <v>4063</v>
      </c>
      <c r="R396" s="18" t="s">
        <v>4063</v>
      </c>
      <c r="S396" s="18" t="s">
        <v>4063</v>
      </c>
      <c r="T396" s="18" t="s">
        <v>4620</v>
      </c>
      <c r="U396" s="18" t="s">
        <v>4063</v>
      </c>
      <c r="V396" s="18" t="s">
        <v>4063</v>
      </c>
      <c r="W396" s="18" t="s">
        <v>4063</v>
      </c>
      <c r="X396" s="18" t="s">
        <v>2661</v>
      </c>
      <c r="Y396" s="18" t="s">
        <v>144</v>
      </c>
      <c r="Z396" s="18" t="s">
        <v>2596</v>
      </c>
      <c r="AA396" s="18" t="s">
        <v>310</v>
      </c>
      <c r="AB396" s="18" t="s">
        <v>74</v>
      </c>
      <c r="AC396" s="18" t="s">
        <v>2597</v>
      </c>
      <c r="AD396" s="16" t="s">
        <v>2662</v>
      </c>
      <c r="AE396" s="16" t="s">
        <v>4063</v>
      </c>
      <c r="AF396" s="29" t="s">
        <v>6088</v>
      </c>
      <c r="AG396" s="29" t="s">
        <v>4281</v>
      </c>
      <c r="AH396" s="29" t="str">
        <f t="shared" si="20"/>
        <v>Phanerozoic</v>
      </c>
      <c r="AI396" s="29" t="str">
        <f t="shared" si="21"/>
        <v>Small</v>
      </c>
      <c r="AJ396" s="29" t="str">
        <f t="shared" si="22"/>
        <v>Not determined</v>
      </c>
      <c r="AK396" s="18" t="s">
        <v>144</v>
      </c>
    </row>
    <row r="397" spans="1:37" ht="12.6" customHeight="1" x14ac:dyDescent="0.25">
      <c r="A397" s="48" t="s">
        <v>2663</v>
      </c>
      <c r="B397" s="23" t="s">
        <v>4603</v>
      </c>
      <c r="C397" s="48" t="s">
        <v>2514</v>
      </c>
      <c r="D397" s="86" t="s">
        <v>5275</v>
      </c>
      <c r="E397" s="86" t="s">
        <v>5282</v>
      </c>
      <c r="F397" s="19" t="s">
        <v>79</v>
      </c>
      <c r="G397" s="19">
        <v>55.05</v>
      </c>
      <c r="H397" s="19">
        <v>59.2</v>
      </c>
      <c r="I397" s="19" t="s">
        <v>4063</v>
      </c>
      <c r="J397" s="19" t="s">
        <v>4063</v>
      </c>
      <c r="K397" s="19" t="s">
        <v>3452</v>
      </c>
      <c r="L397" s="19" t="s">
        <v>40</v>
      </c>
      <c r="M397" s="19">
        <v>1353</v>
      </c>
      <c r="N397" s="18">
        <v>16</v>
      </c>
      <c r="O397" s="18" t="s">
        <v>5278</v>
      </c>
      <c r="P397" s="18" t="s">
        <v>275</v>
      </c>
      <c r="Q397" s="18" t="s">
        <v>4063</v>
      </c>
      <c r="R397" s="18" t="s">
        <v>4063</v>
      </c>
      <c r="S397" s="18" t="s">
        <v>4063</v>
      </c>
      <c r="T397" s="18" t="s">
        <v>4063</v>
      </c>
      <c r="U397" s="18" t="s">
        <v>4063</v>
      </c>
      <c r="V397" s="18" t="s">
        <v>4063</v>
      </c>
      <c r="W397" s="18" t="s">
        <v>4063</v>
      </c>
      <c r="X397" s="18" t="s">
        <v>2663</v>
      </c>
      <c r="Y397" s="18" t="s">
        <v>236</v>
      </c>
      <c r="Z397" s="18" t="s">
        <v>1739</v>
      </c>
      <c r="AA397" s="18" t="s">
        <v>73</v>
      </c>
      <c r="AB397" s="18" t="s">
        <v>74</v>
      </c>
      <c r="AC397" s="18" t="s">
        <v>5277</v>
      </c>
      <c r="AD397" s="16" t="s">
        <v>4063</v>
      </c>
      <c r="AE397" s="16" t="s">
        <v>4063</v>
      </c>
      <c r="AF397" s="29" t="s">
        <v>5718</v>
      </c>
      <c r="AG397" s="29" t="s">
        <v>5992</v>
      </c>
      <c r="AH397" s="29" t="str">
        <f t="shared" si="20"/>
        <v>Proterozoic</v>
      </c>
      <c r="AI397" s="29" t="str">
        <f t="shared" si="21"/>
        <v>Not determined</v>
      </c>
      <c r="AJ397" s="29" t="str">
        <f t="shared" si="22"/>
        <v>Not determined</v>
      </c>
      <c r="AK397" s="18" t="s">
        <v>236</v>
      </c>
    </row>
    <row r="398" spans="1:37" ht="12.6" customHeight="1" x14ac:dyDescent="0.3">
      <c r="A398" s="17" t="s">
        <v>2665</v>
      </c>
      <c r="B398" s="17" t="s">
        <v>4603</v>
      </c>
      <c r="C398" s="17" t="s">
        <v>2514</v>
      </c>
      <c r="D398" s="46" t="s">
        <v>1785</v>
      </c>
      <c r="E398" s="46" t="s">
        <v>1736</v>
      </c>
      <c r="F398" s="18" t="s">
        <v>79</v>
      </c>
      <c r="G398" s="18">
        <v>67.5</v>
      </c>
      <c r="H398" s="18">
        <v>31</v>
      </c>
      <c r="I398" s="18" t="s">
        <v>4063</v>
      </c>
      <c r="J398" s="18" t="s">
        <v>4063</v>
      </c>
      <c r="K398" s="18" t="s">
        <v>98</v>
      </c>
      <c r="L398" s="18" t="s">
        <v>388</v>
      </c>
      <c r="M398" s="18">
        <v>2464</v>
      </c>
      <c r="N398" s="18">
        <v>34</v>
      </c>
      <c r="O398" s="18" t="s">
        <v>4370</v>
      </c>
      <c r="P398" s="18" t="s">
        <v>1886</v>
      </c>
      <c r="Q398" s="18" t="s">
        <v>4063</v>
      </c>
      <c r="R398" s="18" t="s">
        <v>4063</v>
      </c>
      <c r="S398" s="18" t="s">
        <v>4063</v>
      </c>
      <c r="T398" s="18" t="s">
        <v>4063</v>
      </c>
      <c r="U398" s="18" t="s">
        <v>4063</v>
      </c>
      <c r="V398" s="18" t="s">
        <v>4063</v>
      </c>
      <c r="W398" s="18" t="s">
        <v>4063</v>
      </c>
      <c r="X398" s="18" t="s">
        <v>4063</v>
      </c>
      <c r="Y398" s="18" t="s">
        <v>4063</v>
      </c>
      <c r="Z398" s="18" t="s">
        <v>4063</v>
      </c>
      <c r="AA398" s="18" t="s">
        <v>4063</v>
      </c>
      <c r="AB398" s="18" t="s">
        <v>4063</v>
      </c>
      <c r="AC398" s="18" t="s">
        <v>4063</v>
      </c>
      <c r="AD398" s="16" t="s">
        <v>4063</v>
      </c>
      <c r="AE398" s="16" t="s">
        <v>4063</v>
      </c>
      <c r="AF398" s="29" t="s">
        <v>5719</v>
      </c>
      <c r="AG398" s="29" t="s">
        <v>5992</v>
      </c>
      <c r="AH398" s="29" t="str">
        <f t="shared" si="20"/>
        <v>Proterozoic</v>
      </c>
      <c r="AI398" s="29" t="str">
        <f t="shared" si="21"/>
        <v>Not determined</v>
      </c>
      <c r="AJ398" s="29" t="str">
        <f t="shared" si="22"/>
        <v>Not determined</v>
      </c>
      <c r="AK398" s="27" t="str">
        <f>IF(Y398="Not determined","No known occurrences","CHECK THIS ONE")</f>
        <v>No known occurrences</v>
      </c>
    </row>
    <row r="399" spans="1:37" ht="12.6" customHeight="1" x14ac:dyDescent="0.3">
      <c r="A399" s="17" t="s">
        <v>2667</v>
      </c>
      <c r="B399" s="17" t="s">
        <v>4603</v>
      </c>
      <c r="C399" s="17" t="s">
        <v>2514</v>
      </c>
      <c r="D399" s="46" t="s">
        <v>5339</v>
      </c>
      <c r="E399" s="46" t="s">
        <v>4063</v>
      </c>
      <c r="F399" s="18" t="s">
        <v>38</v>
      </c>
      <c r="G399" s="18">
        <v>52.2</v>
      </c>
      <c r="H399" s="18">
        <v>88.62</v>
      </c>
      <c r="I399" s="18" t="s">
        <v>4063</v>
      </c>
      <c r="J399" s="18" t="s">
        <v>4063</v>
      </c>
      <c r="K399" s="18" t="s">
        <v>4063</v>
      </c>
      <c r="L399" s="18" t="s">
        <v>4063</v>
      </c>
      <c r="M399" s="18" t="s">
        <v>4063</v>
      </c>
      <c r="N399" s="18" t="s">
        <v>4063</v>
      </c>
      <c r="O399" s="18" t="s">
        <v>4063</v>
      </c>
      <c r="P399" s="18" t="s">
        <v>2526</v>
      </c>
      <c r="Q399" s="18" t="s">
        <v>4063</v>
      </c>
      <c r="R399" s="18" t="s">
        <v>45</v>
      </c>
      <c r="S399" s="18" t="s">
        <v>4063</v>
      </c>
      <c r="T399" s="18" t="s">
        <v>4063</v>
      </c>
      <c r="U399" s="18" t="s">
        <v>4063</v>
      </c>
      <c r="V399" s="18" t="s">
        <v>4063</v>
      </c>
      <c r="W399" s="18" t="s">
        <v>4063</v>
      </c>
      <c r="X399" s="18" t="s">
        <v>4063</v>
      </c>
      <c r="Y399" s="18" t="s">
        <v>4063</v>
      </c>
      <c r="Z399" s="18" t="s">
        <v>4063</v>
      </c>
      <c r="AA399" s="18" t="s">
        <v>4063</v>
      </c>
      <c r="AB399" s="18" t="s">
        <v>4063</v>
      </c>
      <c r="AC399" s="18" t="s">
        <v>4063</v>
      </c>
      <c r="AD399" s="16" t="s">
        <v>4063</v>
      </c>
      <c r="AE399" s="16" t="s">
        <v>4063</v>
      </c>
      <c r="AF399" s="29" t="s">
        <v>5699</v>
      </c>
      <c r="AG399" s="29" t="s">
        <v>4281</v>
      </c>
      <c r="AH399" s="29" t="str">
        <f t="shared" si="20"/>
        <v>Not determined</v>
      </c>
      <c r="AI399" s="29" t="str">
        <f t="shared" si="21"/>
        <v>Not determined</v>
      </c>
      <c r="AJ399" s="29" t="str">
        <f t="shared" si="22"/>
        <v>Not determined</v>
      </c>
      <c r="AK399" s="27" t="str">
        <f>IF(Y399="Not determined","No known occurrences","CHECK THIS ONE")</f>
        <v>No known occurrences</v>
      </c>
    </row>
    <row r="400" spans="1:37" ht="12.6" customHeight="1" x14ac:dyDescent="0.25">
      <c r="A400" s="49" t="s">
        <v>2668</v>
      </c>
      <c r="B400" s="17" t="s">
        <v>1594</v>
      </c>
      <c r="C400" s="17" t="s">
        <v>2514</v>
      </c>
      <c r="D400" s="46" t="s">
        <v>5259</v>
      </c>
      <c r="E400" s="46" t="s">
        <v>5264</v>
      </c>
      <c r="F400" s="18" t="s">
        <v>38</v>
      </c>
      <c r="G400" s="18">
        <v>59.1</v>
      </c>
      <c r="H400" s="18">
        <v>60.02</v>
      </c>
      <c r="I400" s="18" t="s">
        <v>4063</v>
      </c>
      <c r="J400" s="18" t="s">
        <v>4063</v>
      </c>
      <c r="K400" s="18" t="s">
        <v>51</v>
      </c>
      <c r="L400" s="18" t="s">
        <v>388</v>
      </c>
      <c r="M400" s="18">
        <v>561</v>
      </c>
      <c r="N400" s="18">
        <v>28</v>
      </c>
      <c r="O400" s="18" t="s">
        <v>4474</v>
      </c>
      <c r="P400" s="18" t="s">
        <v>287</v>
      </c>
      <c r="Q400" s="18" t="s">
        <v>4063</v>
      </c>
      <c r="R400" s="18" t="s">
        <v>890</v>
      </c>
      <c r="S400" s="18" t="s">
        <v>4063</v>
      </c>
      <c r="T400" s="18" t="s">
        <v>4063</v>
      </c>
      <c r="U400" s="18" t="s">
        <v>4063</v>
      </c>
      <c r="V400" s="18" t="s">
        <v>4063</v>
      </c>
      <c r="W400" s="18" t="s">
        <v>4063</v>
      </c>
      <c r="X400" s="18" t="s">
        <v>4063</v>
      </c>
      <c r="Y400" s="18" t="s">
        <v>4063</v>
      </c>
      <c r="Z400" s="18" t="s">
        <v>4063</v>
      </c>
      <c r="AA400" s="18" t="s">
        <v>4063</v>
      </c>
      <c r="AB400" s="18" t="s">
        <v>4063</v>
      </c>
      <c r="AC400" s="18" t="s">
        <v>4063</v>
      </c>
      <c r="AD400" s="16" t="s">
        <v>4063</v>
      </c>
      <c r="AE400" s="16" t="s">
        <v>4063</v>
      </c>
      <c r="AF400" s="29" t="s">
        <v>5732</v>
      </c>
      <c r="AG400" s="29" t="s">
        <v>5992</v>
      </c>
      <c r="AH400" s="29" t="str">
        <f t="shared" si="20"/>
        <v>Proterozoic</v>
      </c>
      <c r="AI400" s="29" t="str">
        <f t="shared" si="21"/>
        <v>Not determined</v>
      </c>
      <c r="AJ400" s="29" t="str">
        <f t="shared" si="22"/>
        <v>Not determined</v>
      </c>
      <c r="AK400" s="27" t="str">
        <f>IF(Y400="Not determined","No known occurrences","CHECK THIS ONE")</f>
        <v>No known occurrences</v>
      </c>
    </row>
    <row r="401" spans="1:37" ht="12.6" customHeight="1" x14ac:dyDescent="0.3">
      <c r="A401" s="17" t="s">
        <v>2670</v>
      </c>
      <c r="B401" s="17" t="s">
        <v>4603</v>
      </c>
      <c r="C401" s="17" t="s">
        <v>2514</v>
      </c>
      <c r="D401" s="46" t="s">
        <v>5275</v>
      </c>
      <c r="E401" s="46" t="s">
        <v>5282</v>
      </c>
      <c r="F401" s="18" t="s">
        <v>79</v>
      </c>
      <c r="G401" s="18">
        <v>55.2</v>
      </c>
      <c r="H401" s="18">
        <v>59.35</v>
      </c>
      <c r="I401" s="18" t="s">
        <v>4063</v>
      </c>
      <c r="J401" s="18" t="s">
        <v>4063</v>
      </c>
      <c r="K401" s="18" t="s">
        <v>3452</v>
      </c>
      <c r="L401" s="18" t="s">
        <v>40</v>
      </c>
      <c r="M401" s="18">
        <v>1353</v>
      </c>
      <c r="N401" s="18">
        <v>16</v>
      </c>
      <c r="O401" s="18" t="s">
        <v>242</v>
      </c>
      <c r="P401" s="18" t="s">
        <v>275</v>
      </c>
      <c r="Q401" s="18" t="s">
        <v>4063</v>
      </c>
      <c r="R401" s="18" t="s">
        <v>4063</v>
      </c>
      <c r="S401" s="18" t="s">
        <v>4063</v>
      </c>
      <c r="T401" s="18" t="s">
        <v>4063</v>
      </c>
      <c r="U401" s="18" t="s">
        <v>4063</v>
      </c>
      <c r="V401" s="18" t="s">
        <v>4063</v>
      </c>
      <c r="W401" s="18" t="s">
        <v>4063</v>
      </c>
      <c r="X401" s="18" t="s">
        <v>4063</v>
      </c>
      <c r="Y401" s="18" t="s">
        <v>4063</v>
      </c>
      <c r="Z401" s="18" t="s">
        <v>4063</v>
      </c>
      <c r="AA401" s="18" t="s">
        <v>4063</v>
      </c>
      <c r="AB401" s="18" t="s">
        <v>4063</v>
      </c>
      <c r="AC401" s="18" t="s">
        <v>4063</v>
      </c>
      <c r="AD401" s="16" t="s">
        <v>4063</v>
      </c>
      <c r="AE401" s="16" t="s">
        <v>4063</v>
      </c>
      <c r="AF401" s="29" t="s">
        <v>5718</v>
      </c>
      <c r="AG401" s="29" t="s">
        <v>5992</v>
      </c>
      <c r="AH401" s="29" t="str">
        <f t="shared" si="20"/>
        <v>Proterozoic</v>
      </c>
      <c r="AI401" s="29" t="str">
        <f t="shared" si="21"/>
        <v>Not determined</v>
      </c>
      <c r="AJ401" s="29" t="str">
        <f t="shared" si="22"/>
        <v>Not determined</v>
      </c>
      <c r="AK401" s="27" t="str">
        <f>IF(Y401="Not determined","No known occurrences","CHECK THIS ONE")</f>
        <v>No known occurrences</v>
      </c>
    </row>
    <row r="402" spans="1:37" ht="12.6" customHeight="1" x14ac:dyDescent="0.3">
      <c r="A402" s="23" t="s">
        <v>2671</v>
      </c>
      <c r="B402" s="23" t="s">
        <v>4603</v>
      </c>
      <c r="C402" s="23" t="s">
        <v>2514</v>
      </c>
      <c r="D402" s="86" t="s">
        <v>5426</v>
      </c>
      <c r="E402" s="86" t="s">
        <v>4063</v>
      </c>
      <c r="F402" s="19" t="s">
        <v>38</v>
      </c>
      <c r="G402" s="19">
        <v>53.62</v>
      </c>
      <c r="H402" s="19">
        <v>157.25</v>
      </c>
      <c r="I402" s="19">
        <v>30</v>
      </c>
      <c r="J402" s="19" t="s">
        <v>4063</v>
      </c>
      <c r="K402" s="19" t="s">
        <v>285</v>
      </c>
      <c r="L402" s="19" t="s">
        <v>95</v>
      </c>
      <c r="M402" s="19">
        <v>50.8</v>
      </c>
      <c r="N402" s="18">
        <v>1.4</v>
      </c>
      <c r="O402" s="18" t="s">
        <v>4475</v>
      </c>
      <c r="P402" s="18" t="s">
        <v>2586</v>
      </c>
      <c r="Q402" s="18" t="s">
        <v>4063</v>
      </c>
      <c r="R402" s="18" t="s">
        <v>4063</v>
      </c>
      <c r="S402" s="18" t="s">
        <v>4063</v>
      </c>
      <c r="T402" s="18" t="s">
        <v>2672</v>
      </c>
      <c r="U402" s="18" t="s">
        <v>4063</v>
      </c>
      <c r="V402" s="18" t="s">
        <v>57</v>
      </c>
      <c r="W402" s="18" t="s">
        <v>2673</v>
      </c>
      <c r="X402" s="18" t="s">
        <v>70</v>
      </c>
      <c r="Y402" s="18" t="s">
        <v>71</v>
      </c>
      <c r="Z402" s="18" t="s">
        <v>4063</v>
      </c>
      <c r="AA402" s="18" t="s">
        <v>4063</v>
      </c>
      <c r="AB402" s="18" t="s">
        <v>4063</v>
      </c>
      <c r="AC402" s="18" t="s">
        <v>4063</v>
      </c>
      <c r="AD402" s="16" t="s">
        <v>4063</v>
      </c>
      <c r="AE402" s="16" t="s">
        <v>4063</v>
      </c>
      <c r="AF402" s="29" t="s">
        <v>5720</v>
      </c>
      <c r="AG402" s="29" t="s">
        <v>4281</v>
      </c>
      <c r="AH402" s="29" t="str">
        <f t="shared" si="20"/>
        <v>Phanerozoic</v>
      </c>
      <c r="AI402" s="29" t="str">
        <f t="shared" si="21"/>
        <v>Small</v>
      </c>
      <c r="AJ402" s="29" t="str">
        <f t="shared" si="22"/>
        <v>Not determined</v>
      </c>
      <c r="AK402" s="18" t="s">
        <v>71</v>
      </c>
    </row>
    <row r="403" spans="1:37" ht="12.6" customHeight="1" x14ac:dyDescent="0.25">
      <c r="A403" s="23" t="s">
        <v>2675</v>
      </c>
      <c r="B403" s="23" t="s">
        <v>1594</v>
      </c>
      <c r="C403" s="48" t="s">
        <v>2514</v>
      </c>
      <c r="D403" s="86" t="s">
        <v>5259</v>
      </c>
      <c r="E403" s="86" t="s">
        <v>5264</v>
      </c>
      <c r="F403" s="18" t="s">
        <v>38</v>
      </c>
      <c r="G403" s="19">
        <v>59</v>
      </c>
      <c r="H403" s="19">
        <v>60.02</v>
      </c>
      <c r="I403" s="19">
        <v>725</v>
      </c>
      <c r="J403" s="19" t="s">
        <v>4063</v>
      </c>
      <c r="K403" s="19" t="s">
        <v>98</v>
      </c>
      <c r="L403" s="19" t="s">
        <v>388</v>
      </c>
      <c r="M403" s="19">
        <v>550</v>
      </c>
      <c r="N403" s="18">
        <v>25</v>
      </c>
      <c r="O403" s="18" t="s">
        <v>4474</v>
      </c>
      <c r="P403" s="18" t="s">
        <v>287</v>
      </c>
      <c r="Q403" s="18" t="s">
        <v>4063</v>
      </c>
      <c r="R403" s="18" t="s">
        <v>890</v>
      </c>
      <c r="S403" s="18" t="s">
        <v>4063</v>
      </c>
      <c r="T403" s="18" t="s">
        <v>4063</v>
      </c>
      <c r="U403" s="18" t="s">
        <v>4063</v>
      </c>
      <c r="V403" s="18" t="s">
        <v>4063</v>
      </c>
      <c r="W403" s="18" t="s">
        <v>4063</v>
      </c>
      <c r="X403" s="18" t="s">
        <v>5270</v>
      </c>
      <c r="Y403" s="18" t="s">
        <v>144</v>
      </c>
      <c r="Z403" s="18" t="s">
        <v>322</v>
      </c>
      <c r="AA403" s="18" t="s">
        <v>73</v>
      </c>
      <c r="AB403" s="18" t="s">
        <v>74</v>
      </c>
      <c r="AC403" s="18" t="s">
        <v>103</v>
      </c>
      <c r="AD403" s="16" t="s">
        <v>4063</v>
      </c>
      <c r="AE403" s="16" t="s">
        <v>5963</v>
      </c>
      <c r="AF403" s="29" t="s">
        <v>5721</v>
      </c>
      <c r="AG403" s="29" t="s">
        <v>5992</v>
      </c>
      <c r="AH403" s="29" t="str">
        <f t="shared" si="20"/>
        <v>Proterozoic</v>
      </c>
      <c r="AI403" s="29" t="str">
        <f t="shared" si="21"/>
        <v>Medium</v>
      </c>
      <c r="AJ403" s="29" t="str">
        <f t="shared" si="22"/>
        <v>Not determined</v>
      </c>
      <c r="AK403" s="18" t="s">
        <v>144</v>
      </c>
    </row>
    <row r="404" spans="1:37" ht="12.6" customHeight="1" x14ac:dyDescent="0.3">
      <c r="A404" s="17" t="s">
        <v>5876</v>
      </c>
      <c r="B404" s="17" t="s">
        <v>4603</v>
      </c>
      <c r="C404" s="17" t="s">
        <v>2514</v>
      </c>
      <c r="D404" s="46" t="s">
        <v>5285</v>
      </c>
      <c r="E404" s="46" t="s">
        <v>5073</v>
      </c>
      <c r="F404" s="18" t="s">
        <v>284</v>
      </c>
      <c r="G404" s="18">
        <v>51.05</v>
      </c>
      <c r="H404" s="18">
        <v>40.6</v>
      </c>
      <c r="I404" s="18">
        <v>60</v>
      </c>
      <c r="J404" s="18">
        <v>1.2</v>
      </c>
      <c r="K404" s="18" t="s">
        <v>4063</v>
      </c>
      <c r="L404" s="18" t="s">
        <v>4063</v>
      </c>
      <c r="M404" s="18" t="s">
        <v>4063</v>
      </c>
      <c r="N404" s="18" t="s">
        <v>4063</v>
      </c>
      <c r="O404" s="18" t="s">
        <v>5828</v>
      </c>
      <c r="P404" s="18" t="s">
        <v>275</v>
      </c>
      <c r="Q404" s="18" t="s">
        <v>4063</v>
      </c>
      <c r="R404" s="18" t="s">
        <v>4063</v>
      </c>
      <c r="S404" s="18" t="s">
        <v>4063</v>
      </c>
      <c r="T404" s="18" t="s">
        <v>4063</v>
      </c>
      <c r="U404" s="18" t="s">
        <v>4063</v>
      </c>
      <c r="V404" s="18" t="s">
        <v>4063</v>
      </c>
      <c r="W404" s="18" t="s">
        <v>4063</v>
      </c>
      <c r="X404" s="18" t="s">
        <v>5297</v>
      </c>
      <c r="Y404" s="18" t="s">
        <v>71</v>
      </c>
      <c r="Z404" s="18" t="s">
        <v>145</v>
      </c>
      <c r="AA404" s="18" t="s">
        <v>146</v>
      </c>
      <c r="AB404" s="18" t="s">
        <v>74</v>
      </c>
      <c r="AC404" s="18" t="s">
        <v>111</v>
      </c>
      <c r="AD404" s="16" t="s">
        <v>4063</v>
      </c>
      <c r="AE404" s="16" t="s">
        <v>5964</v>
      </c>
      <c r="AF404" s="29" t="s">
        <v>5251</v>
      </c>
      <c r="AG404" s="29" t="s">
        <v>5992</v>
      </c>
      <c r="AH404" s="29" t="str">
        <f t="shared" si="20"/>
        <v>Not determined</v>
      </c>
      <c r="AI404" s="29" t="str">
        <f t="shared" si="21"/>
        <v>Small</v>
      </c>
      <c r="AJ404" s="29" t="str">
        <f t="shared" si="22"/>
        <v>Medium</v>
      </c>
      <c r="AK404" s="18" t="s">
        <v>71</v>
      </c>
    </row>
    <row r="405" spans="1:37" ht="12.6" customHeight="1" x14ac:dyDescent="0.3">
      <c r="A405" s="17" t="s">
        <v>5323</v>
      </c>
      <c r="B405" s="17" t="s">
        <v>4603</v>
      </c>
      <c r="C405" s="17" t="s">
        <v>2514</v>
      </c>
      <c r="D405" s="46" t="s">
        <v>5322</v>
      </c>
      <c r="E405" s="46" t="s">
        <v>4063</v>
      </c>
      <c r="F405" s="18" t="s">
        <v>38</v>
      </c>
      <c r="G405" s="18">
        <v>54.8</v>
      </c>
      <c r="H405" s="18">
        <v>93</v>
      </c>
      <c r="I405" s="18" t="s">
        <v>4063</v>
      </c>
      <c r="J405" s="18" t="s">
        <v>4063</v>
      </c>
      <c r="K405" s="18" t="s">
        <v>4063</v>
      </c>
      <c r="L405" s="18" t="s">
        <v>4063</v>
      </c>
      <c r="M405" s="18" t="s">
        <v>4063</v>
      </c>
      <c r="N405" s="18" t="s">
        <v>4063</v>
      </c>
      <c r="O405" s="18" t="s">
        <v>4063</v>
      </c>
      <c r="P405" s="18" t="s">
        <v>4063</v>
      </c>
      <c r="Q405" s="18" t="s">
        <v>4063</v>
      </c>
      <c r="R405" s="18" t="s">
        <v>4063</v>
      </c>
      <c r="S405" s="18" t="s">
        <v>4063</v>
      </c>
      <c r="T405" s="18" t="s">
        <v>4063</v>
      </c>
      <c r="U405" s="18" t="s">
        <v>4063</v>
      </c>
      <c r="V405" s="18" t="s">
        <v>4063</v>
      </c>
      <c r="W405" s="18" t="s">
        <v>4063</v>
      </c>
      <c r="X405" s="18" t="s">
        <v>4063</v>
      </c>
      <c r="Y405" s="18" t="s">
        <v>4063</v>
      </c>
      <c r="Z405" s="18" t="s">
        <v>4063</v>
      </c>
      <c r="AA405" s="18" t="s">
        <v>4063</v>
      </c>
      <c r="AB405" s="18" t="s">
        <v>4063</v>
      </c>
      <c r="AC405" s="18" t="s">
        <v>4063</v>
      </c>
      <c r="AD405" s="16" t="s">
        <v>4063</v>
      </c>
      <c r="AE405" s="16" t="s">
        <v>4063</v>
      </c>
      <c r="AF405" s="29" t="s">
        <v>2524</v>
      </c>
      <c r="AG405" s="29" t="s">
        <v>4281</v>
      </c>
      <c r="AH405" s="29" t="str">
        <f t="shared" si="20"/>
        <v>Not determined</v>
      </c>
      <c r="AI405" s="29" t="str">
        <f t="shared" si="21"/>
        <v>Not determined</v>
      </c>
      <c r="AJ405" s="29" t="str">
        <f t="shared" si="22"/>
        <v>Not determined</v>
      </c>
      <c r="AK405" s="27" t="str">
        <f>IF(Y405="Not determined","No known occurrences","CHECK THIS ONE")</f>
        <v>No known occurrences</v>
      </c>
    </row>
    <row r="406" spans="1:37" ht="12.6" customHeight="1" x14ac:dyDescent="0.3">
      <c r="A406" s="23" t="s">
        <v>5328</v>
      </c>
      <c r="B406" s="23" t="s">
        <v>4603</v>
      </c>
      <c r="C406" s="29" t="s">
        <v>2514</v>
      </c>
      <c r="D406" s="86" t="s">
        <v>5335</v>
      </c>
      <c r="E406" s="86" t="s">
        <v>4063</v>
      </c>
      <c r="F406" s="18" t="s">
        <v>38</v>
      </c>
      <c r="G406" s="19">
        <v>55.1</v>
      </c>
      <c r="H406" s="19">
        <v>127.5</v>
      </c>
      <c r="I406" s="19">
        <v>250</v>
      </c>
      <c r="J406" s="19" t="s">
        <v>4063</v>
      </c>
      <c r="K406" s="19" t="s">
        <v>51</v>
      </c>
      <c r="L406" s="19" t="s">
        <v>95</v>
      </c>
      <c r="M406" s="19">
        <v>248</v>
      </c>
      <c r="N406" s="18">
        <v>1</v>
      </c>
      <c r="O406" s="18" t="s">
        <v>5829</v>
      </c>
      <c r="P406" s="18" t="s">
        <v>63</v>
      </c>
      <c r="Q406" s="18" t="s">
        <v>4063</v>
      </c>
      <c r="R406" s="18" t="s">
        <v>345</v>
      </c>
      <c r="S406" s="18" t="s">
        <v>4063</v>
      </c>
      <c r="T406" s="18" t="s">
        <v>4063</v>
      </c>
      <c r="U406" s="18" t="s">
        <v>4063</v>
      </c>
      <c r="V406" s="18" t="s">
        <v>4063</v>
      </c>
      <c r="W406" s="18" t="s">
        <v>4063</v>
      </c>
      <c r="X406" s="18" t="s">
        <v>5329</v>
      </c>
      <c r="Y406" s="18" t="s">
        <v>71</v>
      </c>
      <c r="Z406" s="18" t="s">
        <v>72</v>
      </c>
      <c r="AA406" s="18" t="s">
        <v>5331</v>
      </c>
      <c r="AB406" s="18" t="s">
        <v>74</v>
      </c>
      <c r="AC406" s="18" t="s">
        <v>520</v>
      </c>
      <c r="AD406" s="16" t="s">
        <v>5332</v>
      </c>
      <c r="AE406" s="16" t="s">
        <v>5965</v>
      </c>
      <c r="AF406" s="29" t="s">
        <v>5709</v>
      </c>
      <c r="AG406" s="29" t="s">
        <v>4281</v>
      </c>
      <c r="AH406" s="29" t="str">
        <f t="shared" si="20"/>
        <v>Phanerozoic</v>
      </c>
      <c r="AI406" s="29" t="str">
        <f t="shared" si="21"/>
        <v>Small</v>
      </c>
      <c r="AJ406" s="29" t="str">
        <f t="shared" si="22"/>
        <v>Not determined</v>
      </c>
      <c r="AK406" s="18" t="s">
        <v>71</v>
      </c>
    </row>
    <row r="407" spans="1:37" ht="12.6" customHeight="1" x14ac:dyDescent="0.3">
      <c r="A407" s="30" t="s">
        <v>2678</v>
      </c>
      <c r="B407" s="30" t="s">
        <v>4603</v>
      </c>
      <c r="C407" s="30" t="s">
        <v>2514</v>
      </c>
      <c r="D407" s="83" t="s">
        <v>5335</v>
      </c>
      <c r="E407" s="83" t="s">
        <v>4063</v>
      </c>
      <c r="F407" s="31" t="s">
        <v>38</v>
      </c>
      <c r="G407" s="31">
        <v>54.9</v>
      </c>
      <c r="H407" s="31">
        <v>126.5</v>
      </c>
      <c r="I407" s="31">
        <v>48</v>
      </c>
      <c r="J407" s="31" t="s">
        <v>4063</v>
      </c>
      <c r="K407" s="31" t="s">
        <v>3452</v>
      </c>
      <c r="L407" s="31" t="s">
        <v>388</v>
      </c>
      <c r="M407" s="31">
        <v>251</v>
      </c>
      <c r="N407" s="31">
        <v>15</v>
      </c>
      <c r="O407" s="27" t="s">
        <v>5830</v>
      </c>
      <c r="P407" s="27" t="s">
        <v>63</v>
      </c>
      <c r="Q407" s="27" t="s">
        <v>4063</v>
      </c>
      <c r="R407" s="27" t="s">
        <v>4063</v>
      </c>
      <c r="S407" s="27" t="s">
        <v>4063</v>
      </c>
      <c r="T407" s="27" t="s">
        <v>4063</v>
      </c>
      <c r="U407" s="27" t="s">
        <v>4063</v>
      </c>
      <c r="V407" s="27" t="s">
        <v>4063</v>
      </c>
      <c r="W407" s="27" t="s">
        <v>4063</v>
      </c>
      <c r="X407" s="27" t="s">
        <v>70</v>
      </c>
      <c r="Y407" s="27" t="s">
        <v>71</v>
      </c>
      <c r="Z407" s="27" t="s">
        <v>72</v>
      </c>
      <c r="AA407" s="27" t="s">
        <v>73</v>
      </c>
      <c r="AB407" s="27" t="s">
        <v>74</v>
      </c>
      <c r="AC407" s="27" t="s">
        <v>1104</v>
      </c>
      <c r="AD407" s="27" t="s">
        <v>4063</v>
      </c>
      <c r="AE407" s="29" t="s">
        <v>5961</v>
      </c>
      <c r="AF407" s="29" t="s">
        <v>6089</v>
      </c>
      <c r="AG407" s="29" t="s">
        <v>4281</v>
      </c>
      <c r="AH407" s="29" t="str">
        <f t="shared" si="20"/>
        <v>Phanerozoic</v>
      </c>
      <c r="AI407" s="29" t="str">
        <f t="shared" si="21"/>
        <v>Small</v>
      </c>
      <c r="AJ407" s="29" t="str">
        <f t="shared" si="22"/>
        <v>Not determined</v>
      </c>
      <c r="AK407" s="27" t="s">
        <v>71</v>
      </c>
    </row>
    <row r="408" spans="1:37" ht="12.6" customHeight="1" x14ac:dyDescent="0.3">
      <c r="A408" s="23" t="s">
        <v>5877</v>
      </c>
      <c r="B408" s="23" t="s">
        <v>4603</v>
      </c>
      <c r="C408" s="29" t="s">
        <v>2514</v>
      </c>
      <c r="D408" s="86" t="s">
        <v>5435</v>
      </c>
      <c r="E408" s="86" t="s">
        <v>1736</v>
      </c>
      <c r="F408" s="18" t="s">
        <v>79</v>
      </c>
      <c r="G408" s="19">
        <v>65.900000000000006</v>
      </c>
      <c r="H408" s="19">
        <v>31.6</v>
      </c>
      <c r="I408" s="19">
        <v>44</v>
      </c>
      <c r="J408" s="19">
        <v>4.5999999999999996</v>
      </c>
      <c r="K408" s="19" t="s">
        <v>285</v>
      </c>
      <c r="L408" s="19" t="s">
        <v>95</v>
      </c>
      <c r="M408" s="19">
        <v>2441</v>
      </c>
      <c r="N408" s="18">
        <v>1</v>
      </c>
      <c r="O408" s="18" t="s">
        <v>4488</v>
      </c>
      <c r="P408" s="18" t="s">
        <v>1241</v>
      </c>
      <c r="Q408" s="18" t="s">
        <v>4063</v>
      </c>
      <c r="R408" s="18" t="s">
        <v>141</v>
      </c>
      <c r="S408" s="18" t="s">
        <v>2683</v>
      </c>
      <c r="T408" s="18" t="s">
        <v>4063</v>
      </c>
      <c r="U408" s="18" t="s">
        <v>2278</v>
      </c>
      <c r="V408" s="18" t="s">
        <v>989</v>
      </c>
      <c r="W408" s="18" t="s">
        <v>2684</v>
      </c>
      <c r="X408" s="18" t="s">
        <v>2685</v>
      </c>
      <c r="Y408" s="18" t="s">
        <v>144</v>
      </c>
      <c r="Z408" s="18" t="s">
        <v>72</v>
      </c>
      <c r="AA408" s="18" t="s">
        <v>258</v>
      </c>
      <c r="AB408" s="18" t="s">
        <v>74</v>
      </c>
      <c r="AC408" s="18" t="s">
        <v>520</v>
      </c>
      <c r="AD408" s="16" t="s">
        <v>4063</v>
      </c>
      <c r="AE408" s="16" t="s">
        <v>2686</v>
      </c>
      <c r="AF408" s="29" t="s">
        <v>6090</v>
      </c>
      <c r="AG408" s="29" t="s">
        <v>5992</v>
      </c>
      <c r="AH408" s="29" t="str">
        <f t="shared" si="20"/>
        <v>Proterozoic</v>
      </c>
      <c r="AI408" s="29" t="str">
        <f t="shared" si="21"/>
        <v>Small</v>
      </c>
      <c r="AJ408" s="29" t="str">
        <f t="shared" si="22"/>
        <v>Large</v>
      </c>
      <c r="AK408" s="18" t="s">
        <v>144</v>
      </c>
    </row>
    <row r="409" spans="1:37" ht="12.6" customHeight="1" x14ac:dyDescent="0.3">
      <c r="A409" s="23" t="s">
        <v>2687</v>
      </c>
      <c r="B409" s="23" t="s">
        <v>4603</v>
      </c>
      <c r="C409" s="21" t="s">
        <v>2514</v>
      </c>
      <c r="D409" s="86" t="s">
        <v>5339</v>
      </c>
      <c r="E409" s="86" t="s">
        <v>4063</v>
      </c>
      <c r="F409" s="18" t="s">
        <v>38</v>
      </c>
      <c r="G409" s="19">
        <v>52.1</v>
      </c>
      <c r="H409" s="19">
        <v>88.92</v>
      </c>
      <c r="I409" s="19" t="s">
        <v>4063</v>
      </c>
      <c r="J409" s="19" t="s">
        <v>4063</v>
      </c>
      <c r="K409" s="19" t="s">
        <v>4063</v>
      </c>
      <c r="L409" s="19" t="s">
        <v>4063</v>
      </c>
      <c r="M409" s="19" t="s">
        <v>4063</v>
      </c>
      <c r="N409" s="18" t="s">
        <v>4063</v>
      </c>
      <c r="O409" s="18" t="s">
        <v>4317</v>
      </c>
      <c r="P409" s="18" t="s">
        <v>2526</v>
      </c>
      <c r="Q409" s="18" t="s">
        <v>4063</v>
      </c>
      <c r="R409" s="18" t="s">
        <v>45</v>
      </c>
      <c r="S409" s="18" t="s">
        <v>4063</v>
      </c>
      <c r="T409" s="18" t="s">
        <v>4063</v>
      </c>
      <c r="U409" s="18" t="s">
        <v>4063</v>
      </c>
      <c r="V409" s="18" t="s">
        <v>4063</v>
      </c>
      <c r="W409" s="18" t="s">
        <v>4063</v>
      </c>
      <c r="X409" s="18" t="s">
        <v>4063</v>
      </c>
      <c r="Y409" s="18" t="s">
        <v>4063</v>
      </c>
      <c r="Z409" s="18" t="s">
        <v>4063</v>
      </c>
      <c r="AA409" s="18" t="s">
        <v>4063</v>
      </c>
      <c r="AB409" s="18" t="s">
        <v>4063</v>
      </c>
      <c r="AC409" s="18" t="s">
        <v>4063</v>
      </c>
      <c r="AD409" s="16" t="s">
        <v>4063</v>
      </c>
      <c r="AE409" s="16" t="s">
        <v>4063</v>
      </c>
      <c r="AF409" s="29" t="s">
        <v>5699</v>
      </c>
      <c r="AG409" s="29" t="s">
        <v>4281</v>
      </c>
      <c r="AH409" s="29" t="str">
        <f t="shared" si="20"/>
        <v>Not determined</v>
      </c>
      <c r="AI409" s="29" t="str">
        <f t="shared" si="21"/>
        <v>Not determined</v>
      </c>
      <c r="AJ409" s="29" t="str">
        <f t="shared" si="22"/>
        <v>Not determined</v>
      </c>
      <c r="AK409" s="27" t="str">
        <f>IF(Y409="Not determined","No known occurrences","CHECK THIS ONE")</f>
        <v>No known occurrences</v>
      </c>
    </row>
    <row r="410" spans="1:37" ht="12.6" customHeight="1" x14ac:dyDescent="0.3">
      <c r="A410" s="23" t="s">
        <v>2688</v>
      </c>
      <c r="B410" s="23" t="s">
        <v>4603</v>
      </c>
      <c r="C410" s="29" t="s">
        <v>2514</v>
      </c>
      <c r="D410" s="86" t="s">
        <v>5339</v>
      </c>
      <c r="E410" s="86" t="s">
        <v>4063</v>
      </c>
      <c r="F410" s="18" t="s">
        <v>38</v>
      </c>
      <c r="G410" s="19">
        <v>52.04</v>
      </c>
      <c r="H410" s="19">
        <v>88.15</v>
      </c>
      <c r="I410" s="19">
        <v>12</v>
      </c>
      <c r="J410" s="19">
        <v>2</v>
      </c>
      <c r="K410" s="19" t="s">
        <v>996</v>
      </c>
      <c r="L410" s="19" t="s">
        <v>4063</v>
      </c>
      <c r="M410" s="19" t="s">
        <v>4063</v>
      </c>
      <c r="N410" s="18" t="s">
        <v>4063</v>
      </c>
      <c r="O410" s="18" t="s">
        <v>4317</v>
      </c>
      <c r="P410" s="18" t="s">
        <v>2526</v>
      </c>
      <c r="Q410" s="18" t="s">
        <v>4063</v>
      </c>
      <c r="R410" s="18" t="s">
        <v>45</v>
      </c>
      <c r="S410" s="18" t="s">
        <v>4063</v>
      </c>
      <c r="T410" s="18" t="s">
        <v>4063</v>
      </c>
      <c r="U410" s="18" t="s">
        <v>4063</v>
      </c>
      <c r="V410" s="18" t="s">
        <v>4063</v>
      </c>
      <c r="W410" s="18" t="s">
        <v>2530</v>
      </c>
      <c r="X410" s="18" t="s">
        <v>4063</v>
      </c>
      <c r="Y410" s="18" t="s">
        <v>4063</v>
      </c>
      <c r="Z410" s="18" t="s">
        <v>4063</v>
      </c>
      <c r="AA410" s="18" t="s">
        <v>4063</v>
      </c>
      <c r="AB410" s="18" t="s">
        <v>4063</v>
      </c>
      <c r="AC410" s="18" t="s">
        <v>4063</v>
      </c>
      <c r="AD410" s="16" t="s">
        <v>4063</v>
      </c>
      <c r="AE410" s="16" t="s">
        <v>4063</v>
      </c>
      <c r="AF410" s="29" t="s">
        <v>5699</v>
      </c>
      <c r="AG410" s="29" t="s">
        <v>4281</v>
      </c>
      <c r="AH410" s="29" t="str">
        <f t="shared" si="20"/>
        <v>Not determined</v>
      </c>
      <c r="AI410" s="29" t="str">
        <f t="shared" si="21"/>
        <v>Small</v>
      </c>
      <c r="AJ410" s="29" t="str">
        <f t="shared" si="22"/>
        <v>Medium</v>
      </c>
      <c r="AK410" s="27" t="str">
        <f>IF(Y410="Not determined","No known occurrences","CHECK THIS ONE")</f>
        <v>No known occurrences</v>
      </c>
    </row>
    <row r="411" spans="1:37" ht="12.6" customHeight="1" x14ac:dyDescent="0.3">
      <c r="A411" s="21" t="s">
        <v>2689</v>
      </c>
      <c r="B411" s="21" t="s">
        <v>4603</v>
      </c>
      <c r="C411" s="21" t="s">
        <v>2514</v>
      </c>
      <c r="D411" s="82" t="s">
        <v>2607</v>
      </c>
      <c r="E411" s="82" t="s">
        <v>2573</v>
      </c>
      <c r="F411" s="27" t="s">
        <v>284</v>
      </c>
      <c r="G411" s="27">
        <v>55</v>
      </c>
      <c r="H411" s="27">
        <v>104</v>
      </c>
      <c r="I411" s="27" t="s">
        <v>4063</v>
      </c>
      <c r="J411" s="27" t="s">
        <v>4063</v>
      </c>
      <c r="K411" s="27" t="s">
        <v>4063</v>
      </c>
      <c r="L411" s="27" t="s">
        <v>40</v>
      </c>
      <c r="M411" s="27">
        <v>720</v>
      </c>
      <c r="N411" s="27" t="s">
        <v>4063</v>
      </c>
      <c r="O411" s="27" t="s">
        <v>5824</v>
      </c>
      <c r="P411" s="27" t="s">
        <v>2872</v>
      </c>
      <c r="Q411" s="27" t="s">
        <v>4063</v>
      </c>
      <c r="R411" s="27" t="s">
        <v>890</v>
      </c>
      <c r="S411" s="27" t="s">
        <v>4063</v>
      </c>
      <c r="T411" s="27" t="s">
        <v>4063</v>
      </c>
      <c r="U411" s="27" t="s">
        <v>4063</v>
      </c>
      <c r="V411" s="27" t="s">
        <v>4063</v>
      </c>
      <c r="W411" s="27" t="s">
        <v>4063</v>
      </c>
      <c r="X411" s="27" t="s">
        <v>70</v>
      </c>
      <c r="Y411" s="27" t="s">
        <v>144</v>
      </c>
      <c r="Z411" s="27" t="s">
        <v>72</v>
      </c>
      <c r="AA411" s="27" t="s">
        <v>73</v>
      </c>
      <c r="AB411" s="27" t="s">
        <v>74</v>
      </c>
      <c r="AC411" s="27" t="s">
        <v>4063</v>
      </c>
      <c r="AD411" s="29" t="s">
        <v>4063</v>
      </c>
      <c r="AE411" s="29" t="s">
        <v>4063</v>
      </c>
      <c r="AF411" s="29" t="s">
        <v>5708</v>
      </c>
      <c r="AG411" s="29" t="s">
        <v>4281</v>
      </c>
      <c r="AH411" s="29" t="str">
        <f t="shared" si="20"/>
        <v>Proterozoic</v>
      </c>
      <c r="AI411" s="29" t="str">
        <f t="shared" si="21"/>
        <v>Not determined</v>
      </c>
      <c r="AJ411" s="29" t="str">
        <f t="shared" si="22"/>
        <v>Not determined</v>
      </c>
      <c r="AK411" s="27" t="s">
        <v>144</v>
      </c>
    </row>
    <row r="412" spans="1:37" ht="12.6" customHeight="1" x14ac:dyDescent="0.3">
      <c r="A412" s="17" t="s">
        <v>2690</v>
      </c>
      <c r="B412" s="17" t="s">
        <v>4603</v>
      </c>
      <c r="C412" s="17" t="s">
        <v>2514</v>
      </c>
      <c r="D412" s="46" t="s">
        <v>5285</v>
      </c>
      <c r="E412" s="46" t="s">
        <v>5073</v>
      </c>
      <c r="F412" s="18" t="s">
        <v>284</v>
      </c>
      <c r="G412" s="18">
        <v>50.2</v>
      </c>
      <c r="H412" s="18">
        <v>40.6</v>
      </c>
      <c r="I412" s="18" t="s">
        <v>4063</v>
      </c>
      <c r="J412" s="18" t="s">
        <v>4063</v>
      </c>
      <c r="K412" s="18" t="s">
        <v>4063</v>
      </c>
      <c r="L412" s="18" t="s">
        <v>95</v>
      </c>
      <c r="M412" s="18">
        <v>2080</v>
      </c>
      <c r="N412" s="18">
        <v>15</v>
      </c>
      <c r="O412" s="18" t="s">
        <v>5831</v>
      </c>
      <c r="P412" s="18" t="s">
        <v>275</v>
      </c>
      <c r="Q412" s="18" t="s">
        <v>4063</v>
      </c>
      <c r="R412" s="18" t="s">
        <v>4063</v>
      </c>
      <c r="S412" s="18" t="s">
        <v>4063</v>
      </c>
      <c r="T412" s="18" t="s">
        <v>4063</v>
      </c>
      <c r="U412" s="18" t="s">
        <v>4063</v>
      </c>
      <c r="V412" s="18" t="s">
        <v>4063</v>
      </c>
      <c r="W412" s="18" t="s">
        <v>4063</v>
      </c>
      <c r="X412" s="18" t="s">
        <v>5302</v>
      </c>
      <c r="Y412" s="18" t="s">
        <v>71</v>
      </c>
      <c r="Z412" s="18" t="s">
        <v>72</v>
      </c>
      <c r="AA412" s="18" t="s">
        <v>73</v>
      </c>
      <c r="AB412" s="18" t="s">
        <v>74</v>
      </c>
      <c r="AC412" s="18" t="s">
        <v>480</v>
      </c>
      <c r="AD412" s="16" t="s">
        <v>4063</v>
      </c>
      <c r="AE412" s="16" t="s">
        <v>4063</v>
      </c>
      <c r="AF412" s="29" t="s">
        <v>5706</v>
      </c>
      <c r="AG412" s="29" t="s">
        <v>5992</v>
      </c>
      <c r="AH412" s="29" t="str">
        <f t="shared" si="20"/>
        <v>Proterozoic</v>
      </c>
      <c r="AI412" s="29" t="str">
        <f t="shared" si="21"/>
        <v>Not determined</v>
      </c>
      <c r="AJ412" s="29" t="str">
        <f t="shared" si="22"/>
        <v>Not determined</v>
      </c>
      <c r="AK412" s="18" t="s">
        <v>71</v>
      </c>
    </row>
    <row r="413" spans="1:37" ht="12.6" customHeight="1" x14ac:dyDescent="0.3">
      <c r="A413" s="23" t="s">
        <v>5878</v>
      </c>
      <c r="B413" s="23" t="s">
        <v>4603</v>
      </c>
      <c r="C413" s="21" t="s">
        <v>2514</v>
      </c>
      <c r="D413" s="86" t="s">
        <v>5337</v>
      </c>
      <c r="E413" s="86" t="s">
        <v>4063</v>
      </c>
      <c r="F413" s="18" t="s">
        <v>38</v>
      </c>
      <c r="G413" s="19">
        <v>54.45</v>
      </c>
      <c r="H413" s="19">
        <v>127.04</v>
      </c>
      <c r="I413" s="19" t="s">
        <v>4063</v>
      </c>
      <c r="J413" s="19" t="s">
        <v>4063</v>
      </c>
      <c r="K413" s="19" t="s">
        <v>4063</v>
      </c>
      <c r="L413" s="19" t="s">
        <v>95</v>
      </c>
      <c r="M413" s="19">
        <v>643</v>
      </c>
      <c r="N413" s="18">
        <v>31</v>
      </c>
      <c r="O413" s="18" t="s">
        <v>4489</v>
      </c>
      <c r="P413" s="18" t="s">
        <v>4063</v>
      </c>
      <c r="Q413" s="18" t="s">
        <v>4063</v>
      </c>
      <c r="R413" s="18" t="s">
        <v>4063</v>
      </c>
      <c r="S413" s="18" t="s">
        <v>4063</v>
      </c>
      <c r="T413" s="18" t="s">
        <v>4063</v>
      </c>
      <c r="U413" s="18" t="s">
        <v>4063</v>
      </c>
      <c r="V413" s="18" t="s">
        <v>4063</v>
      </c>
      <c r="W413" s="18" t="s">
        <v>4063</v>
      </c>
      <c r="X413" s="18" t="s">
        <v>4063</v>
      </c>
      <c r="Y413" s="18" t="s">
        <v>4063</v>
      </c>
      <c r="Z413" s="18" t="s">
        <v>4063</v>
      </c>
      <c r="AA413" s="18" t="s">
        <v>4063</v>
      </c>
      <c r="AB413" s="18" t="s">
        <v>4063</v>
      </c>
      <c r="AC413" s="18" t="s">
        <v>4063</v>
      </c>
      <c r="AD413" s="16" t="s">
        <v>4063</v>
      </c>
      <c r="AE413" s="16" t="s">
        <v>4063</v>
      </c>
      <c r="AF413" s="29" t="s">
        <v>5722</v>
      </c>
      <c r="AG413" s="29" t="s">
        <v>4281</v>
      </c>
      <c r="AH413" s="29" t="str">
        <f t="shared" si="20"/>
        <v>Proterozoic</v>
      </c>
      <c r="AI413" s="29" t="str">
        <f t="shared" si="21"/>
        <v>Not determined</v>
      </c>
      <c r="AJ413" s="29" t="str">
        <f t="shared" si="22"/>
        <v>Not determined</v>
      </c>
      <c r="AK413" s="27" t="str">
        <f>IF(Y413="Not determined","No known occurrences","CHECK THIS ONE")</f>
        <v>No known occurrences</v>
      </c>
    </row>
    <row r="414" spans="1:37" ht="12.6" customHeight="1" x14ac:dyDescent="0.3">
      <c r="A414" s="21" t="s">
        <v>2698</v>
      </c>
      <c r="B414" s="21" t="s">
        <v>4603</v>
      </c>
      <c r="C414" s="21" t="s">
        <v>2514</v>
      </c>
      <c r="D414" s="82" t="s">
        <v>5275</v>
      </c>
      <c r="E414" s="82" t="s">
        <v>5282</v>
      </c>
      <c r="F414" s="27" t="s">
        <v>79</v>
      </c>
      <c r="G414" s="27">
        <v>55</v>
      </c>
      <c r="H414" s="27">
        <v>59</v>
      </c>
      <c r="I414" s="27" t="s">
        <v>4063</v>
      </c>
      <c r="J414" s="27" t="s">
        <v>4063</v>
      </c>
      <c r="K414" s="27" t="s">
        <v>3452</v>
      </c>
      <c r="L414" s="27" t="s">
        <v>40</v>
      </c>
      <c r="M414" s="27">
        <v>1353</v>
      </c>
      <c r="N414" s="27">
        <v>16</v>
      </c>
      <c r="O414" s="27" t="s">
        <v>242</v>
      </c>
      <c r="P414" s="27" t="s">
        <v>275</v>
      </c>
      <c r="Q414" s="27" t="s">
        <v>4063</v>
      </c>
      <c r="R414" s="27" t="s">
        <v>4063</v>
      </c>
      <c r="S414" s="27" t="s">
        <v>4063</v>
      </c>
      <c r="T414" s="27" t="s">
        <v>4063</v>
      </c>
      <c r="U414" s="27" t="s">
        <v>4063</v>
      </c>
      <c r="V414" s="27" t="s">
        <v>4063</v>
      </c>
      <c r="W414" s="27" t="s">
        <v>4063</v>
      </c>
      <c r="X414" s="27" t="s">
        <v>4063</v>
      </c>
      <c r="Y414" s="27" t="s">
        <v>4063</v>
      </c>
      <c r="Z414" s="27" t="s">
        <v>4063</v>
      </c>
      <c r="AA414" s="27" t="s">
        <v>4063</v>
      </c>
      <c r="AB414" s="27" t="s">
        <v>4063</v>
      </c>
      <c r="AC414" s="27" t="s">
        <v>4063</v>
      </c>
      <c r="AD414" s="29" t="s">
        <v>4063</v>
      </c>
      <c r="AE414" s="29" t="s">
        <v>4063</v>
      </c>
      <c r="AF414" s="29" t="s">
        <v>5718</v>
      </c>
      <c r="AG414" s="29" t="s">
        <v>5992</v>
      </c>
      <c r="AH414" s="29" t="str">
        <f t="shared" si="20"/>
        <v>Proterozoic</v>
      </c>
      <c r="AI414" s="29" t="str">
        <f t="shared" si="21"/>
        <v>Not determined</v>
      </c>
      <c r="AJ414" s="29" t="str">
        <f t="shared" si="22"/>
        <v>Not determined</v>
      </c>
      <c r="AK414" s="27" t="str">
        <f>IF(Y414="Not determined","No known occurrences","CHECK THIS ONE")</f>
        <v>No known occurrences</v>
      </c>
    </row>
    <row r="415" spans="1:37" ht="12.6" customHeight="1" x14ac:dyDescent="0.3">
      <c r="A415" s="17" t="s">
        <v>2699</v>
      </c>
      <c r="B415" s="17" t="s">
        <v>4603</v>
      </c>
      <c r="C415" s="17" t="s">
        <v>2514</v>
      </c>
      <c r="D415" s="46" t="s">
        <v>5339</v>
      </c>
      <c r="E415" s="46" t="s">
        <v>4063</v>
      </c>
      <c r="F415" s="18" t="s">
        <v>1390</v>
      </c>
      <c r="G415" s="18">
        <v>51.9</v>
      </c>
      <c r="H415" s="18">
        <v>95.8</v>
      </c>
      <c r="I415" s="18" t="s">
        <v>4063</v>
      </c>
      <c r="J415" s="18" t="s">
        <v>4063</v>
      </c>
      <c r="K415" s="18" t="s">
        <v>4063</v>
      </c>
      <c r="L415" s="18" t="s">
        <v>95</v>
      </c>
      <c r="M415" s="18">
        <v>484</v>
      </c>
      <c r="N415" s="18">
        <v>5</v>
      </c>
      <c r="O415" s="18" t="s">
        <v>4490</v>
      </c>
      <c r="P415" s="18" t="s">
        <v>63</v>
      </c>
      <c r="Q415" s="18" t="s">
        <v>4063</v>
      </c>
      <c r="R415" s="18" t="s">
        <v>45</v>
      </c>
      <c r="S415" s="18" t="s">
        <v>4063</v>
      </c>
      <c r="T415" s="18" t="s">
        <v>4063</v>
      </c>
      <c r="U415" s="18" t="s">
        <v>4063</v>
      </c>
      <c r="V415" s="18" t="s">
        <v>4063</v>
      </c>
      <c r="W415" s="18" t="s">
        <v>5343</v>
      </c>
      <c r="X415" s="18" t="s">
        <v>4063</v>
      </c>
      <c r="Y415" s="18" t="s">
        <v>4063</v>
      </c>
      <c r="Z415" s="18" t="s">
        <v>4063</v>
      </c>
      <c r="AA415" s="18" t="s">
        <v>4063</v>
      </c>
      <c r="AB415" s="18" t="s">
        <v>4063</v>
      </c>
      <c r="AC415" s="18" t="s">
        <v>4063</v>
      </c>
      <c r="AD415" s="16" t="s">
        <v>4063</v>
      </c>
      <c r="AE415" s="16" t="s">
        <v>4063</v>
      </c>
      <c r="AF415" s="29" t="s">
        <v>5723</v>
      </c>
      <c r="AG415" s="29" t="s">
        <v>4281</v>
      </c>
      <c r="AH415" s="29" t="str">
        <f t="shared" si="20"/>
        <v>Phanerozoic</v>
      </c>
      <c r="AI415" s="29" t="str">
        <f t="shared" si="21"/>
        <v>Not determined</v>
      </c>
      <c r="AJ415" s="29" t="str">
        <f t="shared" si="22"/>
        <v>Not determined</v>
      </c>
      <c r="AK415" s="27" t="str">
        <f>IF(Y415="Not determined","No known occurrences","CHECK THIS ONE")</f>
        <v>No known occurrences</v>
      </c>
    </row>
    <row r="416" spans="1:37" ht="12.6" customHeight="1" x14ac:dyDescent="0.25">
      <c r="A416" s="17" t="s">
        <v>2702</v>
      </c>
      <c r="B416" s="17" t="s">
        <v>4603</v>
      </c>
      <c r="C416" s="50" t="s">
        <v>2514</v>
      </c>
      <c r="D416" s="46" t="s">
        <v>5275</v>
      </c>
      <c r="E416" s="46" t="s">
        <v>5282</v>
      </c>
      <c r="F416" s="18" t="s">
        <v>79</v>
      </c>
      <c r="G416" s="18">
        <v>55.13</v>
      </c>
      <c r="H416" s="18">
        <v>59.3</v>
      </c>
      <c r="I416" s="18" t="s">
        <v>4063</v>
      </c>
      <c r="J416" s="18" t="s">
        <v>4063</v>
      </c>
      <c r="K416" s="18" t="s">
        <v>3452</v>
      </c>
      <c r="L416" s="18" t="s">
        <v>95</v>
      </c>
      <c r="M416" s="18">
        <v>1353</v>
      </c>
      <c r="N416" s="18">
        <v>16</v>
      </c>
      <c r="O416" s="18" t="s">
        <v>5278</v>
      </c>
      <c r="P416" s="18" t="s">
        <v>275</v>
      </c>
      <c r="Q416" s="18" t="s">
        <v>4063</v>
      </c>
      <c r="R416" s="18" t="s">
        <v>4063</v>
      </c>
      <c r="S416" s="18" t="s">
        <v>4063</v>
      </c>
      <c r="T416" s="18" t="s">
        <v>4063</v>
      </c>
      <c r="U416" s="18" t="s">
        <v>4063</v>
      </c>
      <c r="V416" s="18" t="s">
        <v>4063</v>
      </c>
      <c r="W416" s="18" t="s">
        <v>4063</v>
      </c>
      <c r="X416" s="18" t="s">
        <v>2702</v>
      </c>
      <c r="Y416" s="18" t="s">
        <v>236</v>
      </c>
      <c r="Z416" s="18" t="s">
        <v>1739</v>
      </c>
      <c r="AA416" s="18" t="s">
        <v>73</v>
      </c>
      <c r="AB416" s="18" t="s">
        <v>74</v>
      </c>
      <c r="AC416" s="18" t="s">
        <v>5277</v>
      </c>
      <c r="AD416" s="16" t="s">
        <v>4063</v>
      </c>
      <c r="AE416" s="16" t="s">
        <v>4063</v>
      </c>
      <c r="AF416" s="29" t="s">
        <v>5724</v>
      </c>
      <c r="AG416" s="29" t="s">
        <v>5992</v>
      </c>
      <c r="AH416" s="29" t="str">
        <f t="shared" si="20"/>
        <v>Proterozoic</v>
      </c>
      <c r="AI416" s="29" t="str">
        <f t="shared" si="21"/>
        <v>Not determined</v>
      </c>
      <c r="AJ416" s="29" t="str">
        <f t="shared" si="22"/>
        <v>Not determined</v>
      </c>
      <c r="AK416" s="18" t="s">
        <v>236</v>
      </c>
    </row>
    <row r="417" spans="1:37" ht="12.6" customHeight="1" x14ac:dyDescent="0.3">
      <c r="A417" s="23" t="s">
        <v>2703</v>
      </c>
      <c r="B417" s="23" t="s">
        <v>4603</v>
      </c>
      <c r="C417" s="29" t="s">
        <v>2514</v>
      </c>
      <c r="D417" s="86" t="s">
        <v>5442</v>
      </c>
      <c r="E417" s="86" t="s">
        <v>4063</v>
      </c>
      <c r="F417" s="18" t="s">
        <v>38</v>
      </c>
      <c r="G417" s="19">
        <v>52.05</v>
      </c>
      <c r="H417" s="19">
        <v>107.12</v>
      </c>
      <c r="I417" s="19">
        <v>48</v>
      </c>
      <c r="J417" s="18" t="s">
        <v>4063</v>
      </c>
      <c r="K417" s="19" t="s">
        <v>98</v>
      </c>
      <c r="L417" s="19" t="s">
        <v>99</v>
      </c>
      <c r="M417" s="19">
        <v>809.2</v>
      </c>
      <c r="N417" s="18">
        <v>5.9</v>
      </c>
      <c r="O417" s="18" t="s">
        <v>4491</v>
      </c>
      <c r="P417" s="18" t="s">
        <v>63</v>
      </c>
      <c r="Q417" s="18" t="s">
        <v>4063</v>
      </c>
      <c r="R417" s="18" t="s">
        <v>45</v>
      </c>
      <c r="S417" s="18">
        <v>0.11600000000000001</v>
      </c>
      <c r="T417" s="18" t="s">
        <v>4063</v>
      </c>
      <c r="U417" s="18" t="s">
        <v>4063</v>
      </c>
      <c r="V417" s="18" t="s">
        <v>4063</v>
      </c>
      <c r="W417" s="18" t="s">
        <v>4063</v>
      </c>
      <c r="X417" s="18" t="s">
        <v>4063</v>
      </c>
      <c r="Y417" s="18" t="s">
        <v>4063</v>
      </c>
      <c r="Z417" s="18" t="s">
        <v>4063</v>
      </c>
      <c r="AA417" s="18" t="s">
        <v>4063</v>
      </c>
      <c r="AB417" s="18" t="s">
        <v>4063</v>
      </c>
      <c r="AC417" s="18" t="s">
        <v>4063</v>
      </c>
      <c r="AD417" s="16" t="s">
        <v>4063</v>
      </c>
      <c r="AE417" s="16" t="s">
        <v>4063</v>
      </c>
      <c r="AF417" s="29" t="s">
        <v>5725</v>
      </c>
      <c r="AG417" s="29" t="s">
        <v>4281</v>
      </c>
      <c r="AH417" s="29" t="str">
        <f t="shared" si="20"/>
        <v>Proterozoic</v>
      </c>
      <c r="AI417" s="29" t="str">
        <f t="shared" si="21"/>
        <v>Small</v>
      </c>
      <c r="AJ417" s="29" t="str">
        <f t="shared" si="22"/>
        <v>Not determined</v>
      </c>
      <c r="AK417" s="27" t="str">
        <f>IF(Y417="Not determined","No known occurrences","CHECK THIS ONE")</f>
        <v>No known occurrences</v>
      </c>
    </row>
    <row r="418" spans="1:37" ht="12.6" customHeight="1" x14ac:dyDescent="0.3">
      <c r="A418" s="17" t="s">
        <v>2705</v>
      </c>
      <c r="B418" s="17" t="s">
        <v>4603</v>
      </c>
      <c r="C418" s="21" t="s">
        <v>2514</v>
      </c>
      <c r="D418" s="46" t="s">
        <v>5285</v>
      </c>
      <c r="E418" s="46" t="s">
        <v>5073</v>
      </c>
      <c r="F418" s="18" t="s">
        <v>284</v>
      </c>
      <c r="G418" s="18">
        <v>51</v>
      </c>
      <c r="H418" s="18">
        <v>40.5</v>
      </c>
      <c r="I418" s="18" t="s">
        <v>4063</v>
      </c>
      <c r="J418" s="18" t="s">
        <v>4063</v>
      </c>
      <c r="K418" s="18" t="s">
        <v>4063</v>
      </c>
      <c r="L418" s="18" t="s">
        <v>4063</v>
      </c>
      <c r="M418" s="18" t="s">
        <v>4063</v>
      </c>
      <c r="N418" s="18" t="s">
        <v>4063</v>
      </c>
      <c r="O418" s="18" t="s">
        <v>4063</v>
      </c>
      <c r="P418" s="18" t="s">
        <v>4063</v>
      </c>
      <c r="Q418" s="18" t="s">
        <v>4063</v>
      </c>
      <c r="R418" s="18" t="s">
        <v>4063</v>
      </c>
      <c r="S418" s="18" t="s">
        <v>4063</v>
      </c>
      <c r="T418" s="18" t="s">
        <v>4063</v>
      </c>
      <c r="U418" s="18" t="s">
        <v>4063</v>
      </c>
      <c r="V418" s="18" t="s">
        <v>4063</v>
      </c>
      <c r="W418" s="18" t="s">
        <v>4063</v>
      </c>
      <c r="X418" s="18" t="s">
        <v>4063</v>
      </c>
      <c r="Y418" s="18" t="s">
        <v>4063</v>
      </c>
      <c r="Z418" s="18" t="s">
        <v>4063</v>
      </c>
      <c r="AA418" s="18" t="s">
        <v>4063</v>
      </c>
      <c r="AB418" s="18" t="s">
        <v>4063</v>
      </c>
      <c r="AC418" s="18" t="s">
        <v>4063</v>
      </c>
      <c r="AD418" s="16" t="s">
        <v>4063</v>
      </c>
      <c r="AE418" s="16" t="s">
        <v>4063</v>
      </c>
      <c r="AF418" s="29" t="s">
        <v>5251</v>
      </c>
      <c r="AG418" s="29" t="s">
        <v>5992</v>
      </c>
      <c r="AH418" s="29" t="str">
        <f t="shared" si="20"/>
        <v>Not determined</v>
      </c>
      <c r="AI418" s="29" t="str">
        <f t="shared" si="21"/>
        <v>Not determined</v>
      </c>
      <c r="AJ418" s="29" t="str">
        <f t="shared" si="22"/>
        <v>Not determined</v>
      </c>
      <c r="AK418" s="27" t="str">
        <f>IF(Y418="Not determined","No known occurrences","CHECK THIS ONE")</f>
        <v>No known occurrences</v>
      </c>
    </row>
    <row r="419" spans="1:37" ht="12.6" customHeight="1" x14ac:dyDescent="0.3">
      <c r="A419" s="23" t="s">
        <v>2706</v>
      </c>
      <c r="B419" s="23" t="s">
        <v>4603</v>
      </c>
      <c r="C419" s="29" t="s">
        <v>2514</v>
      </c>
      <c r="D419" s="86" t="s">
        <v>1785</v>
      </c>
      <c r="E419" s="86" t="s">
        <v>1736</v>
      </c>
      <c r="F419" s="18" t="s">
        <v>79</v>
      </c>
      <c r="G419" s="19">
        <v>67.55</v>
      </c>
      <c r="H419" s="19">
        <v>32.5</v>
      </c>
      <c r="I419" s="19">
        <v>65</v>
      </c>
      <c r="J419" s="19">
        <v>2.7</v>
      </c>
      <c r="K419" s="19" t="s">
        <v>2708</v>
      </c>
      <c r="L419" s="19" t="s">
        <v>372</v>
      </c>
      <c r="M419" s="19">
        <v>2498</v>
      </c>
      <c r="N419" s="18">
        <v>6</v>
      </c>
      <c r="O419" s="18" t="s">
        <v>4492</v>
      </c>
      <c r="P419" s="18" t="s">
        <v>84</v>
      </c>
      <c r="Q419" s="18" t="s">
        <v>4186</v>
      </c>
      <c r="R419" s="18" t="s">
        <v>189</v>
      </c>
      <c r="S419" s="18" t="s">
        <v>2710</v>
      </c>
      <c r="T419" s="18" t="s">
        <v>2176</v>
      </c>
      <c r="U419" s="18" t="s">
        <v>1459</v>
      </c>
      <c r="V419" s="18" t="s">
        <v>2711</v>
      </c>
      <c r="W419" s="18" t="s">
        <v>2712</v>
      </c>
      <c r="X419" s="18" t="s">
        <v>2713</v>
      </c>
      <c r="Y419" s="18" t="s">
        <v>144</v>
      </c>
      <c r="Z419" s="18" t="s">
        <v>1877</v>
      </c>
      <c r="AA419" s="18" t="s">
        <v>102</v>
      </c>
      <c r="AB419" s="18" t="s">
        <v>74</v>
      </c>
      <c r="AC419" s="18" t="s">
        <v>480</v>
      </c>
      <c r="AD419" s="16">
        <v>27.8</v>
      </c>
      <c r="AE419" s="16" t="s">
        <v>2714</v>
      </c>
      <c r="AF419" s="29" t="s">
        <v>5726</v>
      </c>
      <c r="AG419" s="29" t="s">
        <v>5992</v>
      </c>
      <c r="AH419" s="29" t="str">
        <f t="shared" si="20"/>
        <v>Proterozoic</v>
      </c>
      <c r="AI419" s="29" t="str">
        <f t="shared" si="21"/>
        <v>Small</v>
      </c>
      <c r="AJ419" s="29" t="str">
        <f t="shared" si="22"/>
        <v>Large</v>
      </c>
      <c r="AK419" s="18" t="s">
        <v>144</v>
      </c>
    </row>
    <row r="420" spans="1:37" ht="12.6" customHeight="1" x14ac:dyDescent="0.3">
      <c r="A420" s="17" t="s">
        <v>2715</v>
      </c>
      <c r="B420" s="17" t="s">
        <v>4603</v>
      </c>
      <c r="C420" s="17" t="s">
        <v>2514</v>
      </c>
      <c r="D420" s="46" t="s">
        <v>1785</v>
      </c>
      <c r="E420" s="46" t="s">
        <v>1736</v>
      </c>
      <c r="F420" s="18" t="s">
        <v>79</v>
      </c>
      <c r="G420" s="18">
        <v>69.55</v>
      </c>
      <c r="H420" s="18">
        <v>30.92</v>
      </c>
      <c r="I420" s="18">
        <v>5.25</v>
      </c>
      <c r="J420" s="18">
        <v>1.7</v>
      </c>
      <c r="K420" s="18" t="s">
        <v>94</v>
      </c>
      <c r="L420" s="18" t="s">
        <v>95</v>
      </c>
      <c r="M420" s="18">
        <v>2493</v>
      </c>
      <c r="N420" s="18">
        <v>6.5</v>
      </c>
      <c r="O420" s="18" t="s">
        <v>4493</v>
      </c>
      <c r="P420" s="18" t="s">
        <v>96</v>
      </c>
      <c r="Q420" s="18" t="s">
        <v>4063</v>
      </c>
      <c r="R420" s="18" t="s">
        <v>4063</v>
      </c>
      <c r="S420" s="18" t="s">
        <v>4063</v>
      </c>
      <c r="T420" s="18" t="s">
        <v>4063</v>
      </c>
      <c r="U420" s="18" t="s">
        <v>4063</v>
      </c>
      <c r="V420" s="18" t="s">
        <v>4063</v>
      </c>
      <c r="W420" s="18" t="s">
        <v>4063</v>
      </c>
      <c r="X420" s="18" t="s">
        <v>2715</v>
      </c>
      <c r="Y420" s="18" t="s">
        <v>71</v>
      </c>
      <c r="Z420" s="18" t="s">
        <v>145</v>
      </c>
      <c r="AA420" s="18" t="s">
        <v>73</v>
      </c>
      <c r="AB420" s="18" t="s">
        <v>74</v>
      </c>
      <c r="AC420" s="18" t="s">
        <v>2717</v>
      </c>
      <c r="AD420" s="16" t="s">
        <v>4063</v>
      </c>
      <c r="AE420" s="16" t="s">
        <v>4063</v>
      </c>
      <c r="AF420" s="29" t="s">
        <v>5727</v>
      </c>
      <c r="AG420" s="29" t="s">
        <v>5992</v>
      </c>
      <c r="AH420" s="29" t="str">
        <f t="shared" si="20"/>
        <v>Proterozoic</v>
      </c>
      <c r="AI420" s="29" t="str">
        <f t="shared" si="21"/>
        <v>Small</v>
      </c>
      <c r="AJ420" s="29" t="str">
        <f t="shared" si="22"/>
        <v>Medium</v>
      </c>
      <c r="AK420" s="18" t="s">
        <v>71</v>
      </c>
    </row>
    <row r="421" spans="1:37" ht="12.6" customHeight="1" x14ac:dyDescent="0.3">
      <c r="A421" s="23" t="s">
        <v>5879</v>
      </c>
      <c r="B421" s="23" t="s">
        <v>4603</v>
      </c>
      <c r="C421" s="29" t="s">
        <v>2514</v>
      </c>
      <c r="D421" s="86" t="s">
        <v>5351</v>
      </c>
      <c r="E421" s="86" t="s">
        <v>4063</v>
      </c>
      <c r="F421" s="18" t="s">
        <v>4692</v>
      </c>
      <c r="G421" s="19">
        <v>54.97</v>
      </c>
      <c r="H421" s="19">
        <v>92.2</v>
      </c>
      <c r="I421" s="19">
        <v>4</v>
      </c>
      <c r="J421" s="19">
        <v>0.4</v>
      </c>
      <c r="K421" s="19" t="s">
        <v>51</v>
      </c>
      <c r="L421" s="19" t="s">
        <v>40</v>
      </c>
      <c r="M421" s="19">
        <v>490</v>
      </c>
      <c r="N421" s="18">
        <v>11.8</v>
      </c>
      <c r="O421" s="18" t="s">
        <v>4187</v>
      </c>
      <c r="P421" s="18" t="s">
        <v>2521</v>
      </c>
      <c r="Q421" s="18" t="s">
        <v>4063</v>
      </c>
      <c r="R421" s="18" t="s">
        <v>45</v>
      </c>
      <c r="S421" s="18" t="s">
        <v>4063</v>
      </c>
      <c r="T421" s="18">
        <v>84</v>
      </c>
      <c r="U421" s="18" t="s">
        <v>4063</v>
      </c>
      <c r="V421" s="18" t="s">
        <v>4063</v>
      </c>
      <c r="W421" s="18" t="s">
        <v>2537</v>
      </c>
      <c r="X421" s="18" t="s">
        <v>70</v>
      </c>
      <c r="Y421" s="18" t="s">
        <v>144</v>
      </c>
      <c r="Z421" s="18" t="s">
        <v>4063</v>
      </c>
      <c r="AA421" s="18" t="s">
        <v>4063</v>
      </c>
      <c r="AB421" s="18" t="s">
        <v>4063</v>
      </c>
      <c r="AC421" s="18" t="s">
        <v>4063</v>
      </c>
      <c r="AD421" s="16" t="s">
        <v>4063</v>
      </c>
      <c r="AE421" s="16" t="s">
        <v>4063</v>
      </c>
      <c r="AF421" s="29" t="s">
        <v>5252</v>
      </c>
      <c r="AG421" s="29" t="s">
        <v>4281</v>
      </c>
      <c r="AH421" s="29" t="str">
        <f t="shared" si="20"/>
        <v>Phanerozoic</v>
      </c>
      <c r="AI421" s="29" t="str">
        <f t="shared" si="21"/>
        <v>Small</v>
      </c>
      <c r="AJ421" s="29" t="str">
        <f t="shared" si="22"/>
        <v>Small</v>
      </c>
      <c r="AK421" s="18" t="s">
        <v>144</v>
      </c>
    </row>
    <row r="422" spans="1:37" ht="12.6" customHeight="1" x14ac:dyDescent="0.25">
      <c r="A422" s="49" t="s">
        <v>2719</v>
      </c>
      <c r="B422" s="23" t="s">
        <v>1594</v>
      </c>
      <c r="C422" s="52" t="s">
        <v>2514</v>
      </c>
      <c r="D422" s="86" t="s">
        <v>5259</v>
      </c>
      <c r="E422" s="86" t="s">
        <v>5264</v>
      </c>
      <c r="F422" s="19" t="s">
        <v>38</v>
      </c>
      <c r="G422" s="19">
        <v>57.55</v>
      </c>
      <c r="H422" s="19">
        <v>59.57</v>
      </c>
      <c r="I422" s="19">
        <v>47</v>
      </c>
      <c r="J422" s="19">
        <v>10</v>
      </c>
      <c r="K422" s="19" t="s">
        <v>98</v>
      </c>
      <c r="L422" s="19" t="s">
        <v>95</v>
      </c>
      <c r="M422" s="19">
        <v>585</v>
      </c>
      <c r="N422" s="18">
        <v>29</v>
      </c>
      <c r="O422" s="18" t="s">
        <v>4494</v>
      </c>
      <c r="P422" s="18" t="s">
        <v>287</v>
      </c>
      <c r="Q422" s="18" t="s">
        <v>4063</v>
      </c>
      <c r="R422" s="18" t="s">
        <v>890</v>
      </c>
      <c r="S422" s="18" t="s">
        <v>4063</v>
      </c>
      <c r="T422" s="18" t="s">
        <v>836</v>
      </c>
      <c r="U422" s="18" t="s">
        <v>4063</v>
      </c>
      <c r="V422" s="18" t="s">
        <v>4063</v>
      </c>
      <c r="W422" s="18" t="s">
        <v>4063</v>
      </c>
      <c r="X422" s="18" t="s">
        <v>70</v>
      </c>
      <c r="Y422" s="18" t="s">
        <v>144</v>
      </c>
      <c r="Z422" s="18" t="s">
        <v>72</v>
      </c>
      <c r="AA422" s="18" t="s">
        <v>73</v>
      </c>
      <c r="AB422" s="18" t="s">
        <v>74</v>
      </c>
      <c r="AC422" s="18" t="s">
        <v>2619</v>
      </c>
      <c r="AD422" s="16" t="s">
        <v>4063</v>
      </c>
      <c r="AE422" s="16" t="s">
        <v>5966</v>
      </c>
      <c r="AF422" s="29" t="s">
        <v>5728</v>
      </c>
      <c r="AG422" s="29" t="s">
        <v>5992</v>
      </c>
      <c r="AH422" s="29" t="str">
        <f t="shared" si="20"/>
        <v>Proterozoic</v>
      </c>
      <c r="AI422" s="29" t="str">
        <f t="shared" si="21"/>
        <v>Small</v>
      </c>
      <c r="AJ422" s="29" t="str">
        <f t="shared" si="22"/>
        <v>Giant</v>
      </c>
      <c r="AK422" s="18" t="s">
        <v>144</v>
      </c>
    </row>
    <row r="423" spans="1:37" ht="12.6" customHeight="1" x14ac:dyDescent="0.25">
      <c r="A423" s="23" t="s">
        <v>2724</v>
      </c>
      <c r="B423" s="20" t="s">
        <v>6103</v>
      </c>
      <c r="C423" s="17" t="s">
        <v>2514</v>
      </c>
      <c r="D423" s="86" t="s">
        <v>5453</v>
      </c>
      <c r="E423" s="86" t="s">
        <v>2776</v>
      </c>
      <c r="F423" s="19" t="s">
        <v>229</v>
      </c>
      <c r="G423" s="19">
        <v>69.3</v>
      </c>
      <c r="H423" s="19">
        <v>87.9</v>
      </c>
      <c r="I423" s="19">
        <v>30</v>
      </c>
      <c r="J423" s="18">
        <v>0.2</v>
      </c>
      <c r="K423" s="19" t="s">
        <v>1982</v>
      </c>
      <c r="L423" s="19" t="s">
        <v>95</v>
      </c>
      <c r="M423" s="19">
        <v>251.81</v>
      </c>
      <c r="N423" s="18">
        <v>7.0000000000000007E-2</v>
      </c>
      <c r="O423" s="18" t="s">
        <v>4479</v>
      </c>
      <c r="P423" s="18" t="s">
        <v>2627</v>
      </c>
      <c r="Q423" s="18" t="s">
        <v>4480</v>
      </c>
      <c r="R423" s="28" t="s">
        <v>345</v>
      </c>
      <c r="S423" s="18" t="s">
        <v>4063</v>
      </c>
      <c r="T423" s="18" t="s">
        <v>2726</v>
      </c>
      <c r="U423" s="18" t="s">
        <v>4063</v>
      </c>
      <c r="V423" s="18" t="s">
        <v>4063</v>
      </c>
      <c r="W423" s="18" t="s">
        <v>1937</v>
      </c>
      <c r="X423" s="18" t="s">
        <v>2724</v>
      </c>
      <c r="Y423" s="18" t="s">
        <v>71</v>
      </c>
      <c r="Z423" s="18" t="s">
        <v>223</v>
      </c>
      <c r="AA423" s="18" t="s">
        <v>73</v>
      </c>
      <c r="AB423" s="18" t="s">
        <v>74</v>
      </c>
      <c r="AC423" s="18" t="s">
        <v>75</v>
      </c>
      <c r="AD423" s="16">
        <v>33</v>
      </c>
      <c r="AE423" s="16" t="s">
        <v>2727</v>
      </c>
      <c r="AF423" s="29" t="s">
        <v>4481</v>
      </c>
      <c r="AG423" s="29" t="s">
        <v>4281</v>
      </c>
      <c r="AH423" s="29" t="str">
        <f t="shared" si="20"/>
        <v>Phanerozoic</v>
      </c>
      <c r="AI423" s="29" t="str">
        <f t="shared" si="21"/>
        <v>Small</v>
      </c>
      <c r="AJ423" s="29" t="str">
        <f t="shared" si="22"/>
        <v>Small</v>
      </c>
      <c r="AK423" s="18" t="s">
        <v>71</v>
      </c>
    </row>
    <row r="424" spans="1:37" ht="12.6" customHeight="1" x14ac:dyDescent="0.3">
      <c r="A424" s="17" t="s">
        <v>2728</v>
      </c>
      <c r="B424" s="17" t="s">
        <v>4603</v>
      </c>
      <c r="C424" s="21" t="s">
        <v>2514</v>
      </c>
      <c r="D424" s="46" t="s">
        <v>2729</v>
      </c>
      <c r="E424" s="46" t="s">
        <v>4063</v>
      </c>
      <c r="F424" s="18" t="s">
        <v>5438</v>
      </c>
      <c r="G424" s="18">
        <v>54.46</v>
      </c>
      <c r="H424" s="18">
        <v>59.39</v>
      </c>
      <c r="I424" s="18">
        <v>70</v>
      </c>
      <c r="J424" s="18">
        <v>1.5</v>
      </c>
      <c r="K424" s="18" t="s">
        <v>51</v>
      </c>
      <c r="L424" s="18" t="s">
        <v>95</v>
      </c>
      <c r="M424" s="18">
        <v>450</v>
      </c>
      <c r="N424" s="18">
        <v>5</v>
      </c>
      <c r="O424" s="18" t="s">
        <v>4495</v>
      </c>
      <c r="P424" s="18" t="s">
        <v>2731</v>
      </c>
      <c r="Q424" s="18" t="s">
        <v>4063</v>
      </c>
      <c r="R424" s="18" t="s">
        <v>4063</v>
      </c>
      <c r="S424" s="18" t="s">
        <v>4063</v>
      </c>
      <c r="T424" s="18" t="s">
        <v>4063</v>
      </c>
      <c r="U424" s="18" t="s">
        <v>4063</v>
      </c>
      <c r="V424" s="18" t="s">
        <v>4063</v>
      </c>
      <c r="W424" s="18" t="s">
        <v>4063</v>
      </c>
      <c r="X424" s="18" t="s">
        <v>70</v>
      </c>
      <c r="Y424" s="18" t="s">
        <v>763</v>
      </c>
      <c r="Z424" s="18" t="s">
        <v>359</v>
      </c>
      <c r="AA424" s="18" t="s">
        <v>73</v>
      </c>
      <c r="AB424" s="18" t="s">
        <v>74</v>
      </c>
      <c r="AC424" s="18" t="s">
        <v>265</v>
      </c>
      <c r="AD424" s="16" t="s">
        <v>4063</v>
      </c>
      <c r="AE424" s="16" t="s">
        <v>4063</v>
      </c>
      <c r="AF424" s="29" t="s">
        <v>5729</v>
      </c>
      <c r="AG424" s="29" t="s">
        <v>5992</v>
      </c>
      <c r="AH424" s="29" t="str">
        <f t="shared" si="20"/>
        <v>Phanerozoic</v>
      </c>
      <c r="AI424" s="29" t="str">
        <f t="shared" si="21"/>
        <v>Small</v>
      </c>
      <c r="AJ424" s="29" t="str">
        <f t="shared" si="22"/>
        <v>Medium</v>
      </c>
      <c r="AK424" s="18" t="s">
        <v>763</v>
      </c>
    </row>
    <row r="425" spans="1:37" ht="12.6" customHeight="1" x14ac:dyDescent="0.3">
      <c r="A425" s="21" t="s">
        <v>5309</v>
      </c>
      <c r="B425" s="21" t="s">
        <v>4603</v>
      </c>
      <c r="C425" s="21" t="s">
        <v>2514</v>
      </c>
      <c r="D425" s="82" t="s">
        <v>2607</v>
      </c>
      <c r="E425" s="82" t="s">
        <v>2573</v>
      </c>
      <c r="F425" s="27" t="s">
        <v>284</v>
      </c>
      <c r="G425" s="27">
        <v>55.1</v>
      </c>
      <c r="H425" s="27">
        <v>96.9</v>
      </c>
      <c r="I425" s="27">
        <v>2</v>
      </c>
      <c r="J425" s="27" t="s">
        <v>4063</v>
      </c>
      <c r="K425" s="27" t="s">
        <v>4063</v>
      </c>
      <c r="L425" s="27" t="s">
        <v>40</v>
      </c>
      <c r="M425" s="27">
        <v>720</v>
      </c>
      <c r="N425" s="27" t="s">
        <v>4063</v>
      </c>
      <c r="O425" s="27" t="s">
        <v>5824</v>
      </c>
      <c r="P425" s="27" t="s">
        <v>84</v>
      </c>
      <c r="Q425" s="27" t="s">
        <v>4063</v>
      </c>
      <c r="R425" s="27" t="s">
        <v>890</v>
      </c>
      <c r="S425" s="27" t="s">
        <v>4063</v>
      </c>
      <c r="T425" s="27" t="s">
        <v>4063</v>
      </c>
      <c r="U425" s="27" t="s">
        <v>4063</v>
      </c>
      <c r="V425" s="27" t="s">
        <v>4063</v>
      </c>
      <c r="W425" s="27" t="s">
        <v>4063</v>
      </c>
      <c r="X425" s="27" t="s">
        <v>70</v>
      </c>
      <c r="Y425" s="27" t="s">
        <v>144</v>
      </c>
      <c r="Z425" s="27" t="s">
        <v>72</v>
      </c>
      <c r="AA425" s="27" t="s">
        <v>73</v>
      </c>
      <c r="AB425" s="27" t="s">
        <v>74</v>
      </c>
      <c r="AC425" s="27" t="s">
        <v>4063</v>
      </c>
      <c r="AD425" s="29" t="s">
        <v>4063</v>
      </c>
      <c r="AE425" s="29" t="s">
        <v>4063</v>
      </c>
      <c r="AF425" s="29" t="s">
        <v>5730</v>
      </c>
      <c r="AG425" s="29" t="s">
        <v>4281</v>
      </c>
      <c r="AH425" s="29" t="str">
        <f t="shared" si="20"/>
        <v>Proterozoic</v>
      </c>
      <c r="AI425" s="29" t="str">
        <f t="shared" si="21"/>
        <v>Small</v>
      </c>
      <c r="AJ425" s="29" t="str">
        <f t="shared" si="22"/>
        <v>Not determined</v>
      </c>
      <c r="AK425" s="27" t="s">
        <v>5982</v>
      </c>
    </row>
    <row r="426" spans="1:37" ht="12.6" customHeight="1" x14ac:dyDescent="0.25">
      <c r="A426" s="20" t="s">
        <v>2732</v>
      </c>
      <c r="B426" s="20" t="s">
        <v>4603</v>
      </c>
      <c r="C426" s="21" t="s">
        <v>2514</v>
      </c>
      <c r="D426" s="82" t="s">
        <v>5396</v>
      </c>
      <c r="E426" s="82" t="s">
        <v>5993</v>
      </c>
      <c r="F426" s="27" t="s">
        <v>79</v>
      </c>
      <c r="G426" s="27">
        <v>68.069999999999993</v>
      </c>
      <c r="H426" s="27">
        <v>29.2</v>
      </c>
      <c r="I426" s="27">
        <v>13</v>
      </c>
      <c r="J426" s="27">
        <v>2.1</v>
      </c>
      <c r="K426" s="27" t="s">
        <v>51</v>
      </c>
      <c r="L426" s="27" t="s">
        <v>388</v>
      </c>
      <c r="M426" s="27">
        <v>2475</v>
      </c>
      <c r="N426" s="27">
        <v>38</v>
      </c>
      <c r="O426" s="27" t="s">
        <v>4496</v>
      </c>
      <c r="P426" s="27" t="s">
        <v>84</v>
      </c>
      <c r="Q426" s="27" t="s">
        <v>4063</v>
      </c>
      <c r="R426" s="27" t="s">
        <v>45</v>
      </c>
      <c r="S426" s="27">
        <v>0.14000000000000001</v>
      </c>
      <c r="T426" s="27" t="s">
        <v>2734</v>
      </c>
      <c r="U426" s="27" t="s">
        <v>2734</v>
      </c>
      <c r="V426" s="27" t="s">
        <v>4063</v>
      </c>
      <c r="W426" s="27" t="s">
        <v>4063</v>
      </c>
      <c r="X426" s="27" t="s">
        <v>2735</v>
      </c>
      <c r="Y426" s="27" t="s">
        <v>763</v>
      </c>
      <c r="Z426" s="27" t="s">
        <v>764</v>
      </c>
      <c r="AA426" s="27" t="s">
        <v>146</v>
      </c>
      <c r="AB426" s="27" t="s">
        <v>74</v>
      </c>
      <c r="AC426" s="27" t="s">
        <v>265</v>
      </c>
      <c r="AD426" s="29" t="s">
        <v>4063</v>
      </c>
      <c r="AE426" s="29" t="s">
        <v>2736</v>
      </c>
      <c r="AF426" s="29" t="s">
        <v>5731</v>
      </c>
      <c r="AG426" s="29" t="s">
        <v>5992</v>
      </c>
      <c r="AH426" s="29" t="str">
        <f t="shared" si="20"/>
        <v>Proterozoic</v>
      </c>
      <c r="AI426" s="29" t="str">
        <f t="shared" si="21"/>
        <v>Small</v>
      </c>
      <c r="AJ426" s="29" t="str">
        <f t="shared" si="22"/>
        <v>Large</v>
      </c>
      <c r="AK426" s="27" t="s">
        <v>763</v>
      </c>
    </row>
    <row r="427" spans="1:37" ht="12.6" customHeight="1" x14ac:dyDescent="0.3">
      <c r="A427" s="17" t="s">
        <v>2737</v>
      </c>
      <c r="B427" s="17" t="s">
        <v>4603</v>
      </c>
      <c r="C427" s="17" t="s">
        <v>2514</v>
      </c>
      <c r="D427" s="46" t="s">
        <v>1785</v>
      </c>
      <c r="E427" s="46" t="s">
        <v>5993</v>
      </c>
      <c r="F427" s="18" t="s">
        <v>79</v>
      </c>
      <c r="G427" s="18">
        <v>67.510000000000005</v>
      </c>
      <c r="H427" s="18">
        <v>35.33</v>
      </c>
      <c r="I427" s="18">
        <v>250</v>
      </c>
      <c r="J427" s="18">
        <v>4</v>
      </c>
      <c r="K427" s="18" t="s">
        <v>127</v>
      </c>
      <c r="L427" s="18" t="s">
        <v>95</v>
      </c>
      <c r="M427" s="18">
        <v>2491</v>
      </c>
      <c r="N427" s="18">
        <v>1.5</v>
      </c>
      <c r="O427" s="18" t="s">
        <v>4476</v>
      </c>
      <c r="P427" s="18" t="s">
        <v>96</v>
      </c>
      <c r="Q427" s="18" t="s">
        <v>4063</v>
      </c>
      <c r="R427" s="18" t="s">
        <v>189</v>
      </c>
      <c r="S427" s="18" t="s">
        <v>4063</v>
      </c>
      <c r="T427" s="18" t="s">
        <v>2600</v>
      </c>
      <c r="U427" s="18" t="s">
        <v>2601</v>
      </c>
      <c r="V427" s="18" t="s">
        <v>4063</v>
      </c>
      <c r="W427" s="18" t="s">
        <v>2602</v>
      </c>
      <c r="X427" s="18" t="s">
        <v>2738</v>
      </c>
      <c r="Y427" s="18" t="s">
        <v>144</v>
      </c>
      <c r="Z427" s="18" t="s">
        <v>72</v>
      </c>
      <c r="AA427" s="18" t="s">
        <v>146</v>
      </c>
      <c r="AB427" s="18" t="s">
        <v>74</v>
      </c>
      <c r="AC427" s="18" t="s">
        <v>520</v>
      </c>
      <c r="AD427" s="16" t="s">
        <v>4063</v>
      </c>
      <c r="AE427" s="16" t="s">
        <v>5906</v>
      </c>
      <c r="AF427" s="29" t="s">
        <v>6091</v>
      </c>
      <c r="AG427" s="29" t="s">
        <v>5992</v>
      </c>
      <c r="AH427" s="29" t="str">
        <f t="shared" si="20"/>
        <v>Proterozoic</v>
      </c>
      <c r="AI427" s="29" t="str">
        <f t="shared" si="21"/>
        <v>Small</v>
      </c>
      <c r="AJ427" s="29" t="str">
        <f t="shared" si="22"/>
        <v>Large</v>
      </c>
      <c r="AK427" s="18" t="s">
        <v>144</v>
      </c>
    </row>
    <row r="428" spans="1:37" ht="12.6" customHeight="1" x14ac:dyDescent="0.3">
      <c r="A428" s="21" t="s">
        <v>2740</v>
      </c>
      <c r="B428" s="21" t="s">
        <v>1594</v>
      </c>
      <c r="C428" s="21" t="s">
        <v>2514</v>
      </c>
      <c r="D428" s="82" t="s">
        <v>5259</v>
      </c>
      <c r="E428" s="82" t="s">
        <v>5264</v>
      </c>
      <c r="F428" s="27" t="s">
        <v>38</v>
      </c>
      <c r="G428" s="27">
        <v>58.2</v>
      </c>
      <c r="H428" s="27">
        <v>60.02</v>
      </c>
      <c r="I428" s="27" t="s">
        <v>4063</v>
      </c>
      <c r="J428" s="27" t="s">
        <v>4063</v>
      </c>
      <c r="K428" s="27" t="s">
        <v>98</v>
      </c>
      <c r="L428" s="27" t="s">
        <v>40</v>
      </c>
      <c r="M428" s="27">
        <v>585</v>
      </c>
      <c r="N428" s="27">
        <v>29</v>
      </c>
      <c r="O428" s="27" t="s">
        <v>4474</v>
      </c>
      <c r="P428" s="27" t="s">
        <v>287</v>
      </c>
      <c r="Q428" s="27" t="s">
        <v>4063</v>
      </c>
      <c r="R428" s="37" t="s">
        <v>890</v>
      </c>
      <c r="S428" s="27" t="s">
        <v>4063</v>
      </c>
      <c r="T428" s="29" t="s">
        <v>4063</v>
      </c>
      <c r="U428" s="27" t="s">
        <v>4063</v>
      </c>
      <c r="V428" s="27" t="s">
        <v>4063</v>
      </c>
      <c r="W428" s="27" t="s">
        <v>4063</v>
      </c>
      <c r="X428" s="27" t="s">
        <v>4063</v>
      </c>
      <c r="Y428" s="27" t="s">
        <v>4063</v>
      </c>
      <c r="Z428" s="27" t="s">
        <v>4063</v>
      </c>
      <c r="AA428" s="27" t="s">
        <v>4063</v>
      </c>
      <c r="AB428" s="27" t="s">
        <v>4063</v>
      </c>
      <c r="AC428" s="27" t="s">
        <v>4063</v>
      </c>
      <c r="AD428" s="29" t="s">
        <v>4063</v>
      </c>
      <c r="AE428" s="29" t="s">
        <v>4063</v>
      </c>
      <c r="AF428" s="29" t="s">
        <v>5732</v>
      </c>
      <c r="AG428" s="29" t="s">
        <v>5992</v>
      </c>
      <c r="AH428" s="29" t="str">
        <f t="shared" si="20"/>
        <v>Proterozoic</v>
      </c>
      <c r="AI428" s="29" t="str">
        <f t="shared" si="21"/>
        <v>Not determined</v>
      </c>
      <c r="AJ428" s="29" t="str">
        <f t="shared" si="22"/>
        <v>Not determined</v>
      </c>
      <c r="AK428" s="27" t="str">
        <f>IF(Y428="Not determined","No known occurrences","CHECK THIS ONE")</f>
        <v>No known occurrences</v>
      </c>
    </row>
    <row r="429" spans="1:37" ht="12.6" customHeight="1" x14ac:dyDescent="0.3">
      <c r="A429" s="17" t="s">
        <v>2742</v>
      </c>
      <c r="B429" s="17" t="s">
        <v>4603</v>
      </c>
      <c r="C429" s="17" t="s">
        <v>2514</v>
      </c>
      <c r="D429" s="46" t="s">
        <v>5285</v>
      </c>
      <c r="E429" s="46" t="s">
        <v>5073</v>
      </c>
      <c r="F429" s="18" t="s">
        <v>284</v>
      </c>
      <c r="G429" s="18">
        <v>50.8</v>
      </c>
      <c r="H429" s="18">
        <v>40.03</v>
      </c>
      <c r="I429" s="18" t="s">
        <v>4063</v>
      </c>
      <c r="J429" s="18" t="s">
        <v>4063</v>
      </c>
      <c r="K429" s="18" t="s">
        <v>4063</v>
      </c>
      <c r="L429" s="18" t="s">
        <v>4063</v>
      </c>
      <c r="M429" s="18" t="s">
        <v>4063</v>
      </c>
      <c r="N429" s="18" t="s">
        <v>4063</v>
      </c>
      <c r="O429" s="18" t="s">
        <v>4063</v>
      </c>
      <c r="P429" s="18" t="s">
        <v>4063</v>
      </c>
      <c r="Q429" s="18" t="s">
        <v>4063</v>
      </c>
      <c r="R429" s="18" t="s">
        <v>4063</v>
      </c>
      <c r="S429" s="18" t="s">
        <v>4063</v>
      </c>
      <c r="T429" s="18" t="s">
        <v>4063</v>
      </c>
      <c r="U429" s="18" t="s">
        <v>4063</v>
      </c>
      <c r="V429" s="18" t="s">
        <v>4063</v>
      </c>
      <c r="W429" s="18" t="s">
        <v>4063</v>
      </c>
      <c r="X429" s="18" t="s">
        <v>4063</v>
      </c>
      <c r="Y429" s="18" t="s">
        <v>4063</v>
      </c>
      <c r="Z429" s="18" t="s">
        <v>4063</v>
      </c>
      <c r="AA429" s="18" t="s">
        <v>4063</v>
      </c>
      <c r="AB429" s="18" t="s">
        <v>4063</v>
      </c>
      <c r="AC429" s="18" t="s">
        <v>4063</v>
      </c>
      <c r="AD429" s="16" t="s">
        <v>4063</v>
      </c>
      <c r="AE429" s="16" t="s">
        <v>4063</v>
      </c>
      <c r="AF429" s="29" t="s">
        <v>5251</v>
      </c>
      <c r="AG429" s="29" t="s">
        <v>5992</v>
      </c>
      <c r="AH429" s="29" t="str">
        <f t="shared" si="20"/>
        <v>Not determined</v>
      </c>
      <c r="AI429" s="29" t="str">
        <f t="shared" si="21"/>
        <v>Not determined</v>
      </c>
      <c r="AJ429" s="29" t="str">
        <f t="shared" si="22"/>
        <v>Not determined</v>
      </c>
      <c r="AK429" s="27" t="str">
        <f>IF(Y429="Not determined","No known occurrences","CHECK THIS ONE")</f>
        <v>No known occurrences</v>
      </c>
    </row>
    <row r="430" spans="1:37" ht="12.6" customHeight="1" x14ac:dyDescent="0.25">
      <c r="A430" s="23" t="s">
        <v>5404</v>
      </c>
      <c r="B430" s="23" t="s">
        <v>4603</v>
      </c>
      <c r="C430" s="48" t="s">
        <v>2514</v>
      </c>
      <c r="D430" s="86" t="s">
        <v>1785</v>
      </c>
      <c r="E430" s="86" t="s">
        <v>2745</v>
      </c>
      <c r="F430" s="19" t="s">
        <v>79</v>
      </c>
      <c r="G430" s="19">
        <v>69</v>
      </c>
      <c r="H430" s="19">
        <v>30</v>
      </c>
      <c r="I430" s="19">
        <v>4.5</v>
      </c>
      <c r="J430" s="19">
        <v>0.6</v>
      </c>
      <c r="K430" s="19" t="s">
        <v>253</v>
      </c>
      <c r="L430" s="19" t="s">
        <v>2346</v>
      </c>
      <c r="M430" s="19">
        <v>1988</v>
      </c>
      <c r="N430" s="18">
        <v>3</v>
      </c>
      <c r="O430" s="18" t="s">
        <v>4187</v>
      </c>
      <c r="P430" s="18" t="s">
        <v>478</v>
      </c>
      <c r="Q430" s="18" t="s">
        <v>5832</v>
      </c>
      <c r="R430" s="18" t="s">
        <v>5406</v>
      </c>
      <c r="S430" s="18" t="s">
        <v>4063</v>
      </c>
      <c r="T430" s="18" t="s">
        <v>4063</v>
      </c>
      <c r="U430" s="18" t="s">
        <v>4063</v>
      </c>
      <c r="V430" s="18" t="s">
        <v>4063</v>
      </c>
      <c r="W430" s="18" t="s">
        <v>4063</v>
      </c>
      <c r="X430" s="18" t="s">
        <v>5404</v>
      </c>
      <c r="Y430" s="18" t="s">
        <v>71</v>
      </c>
      <c r="Z430" s="18" t="s">
        <v>223</v>
      </c>
      <c r="AA430" s="18" t="s">
        <v>102</v>
      </c>
      <c r="AB430" s="18" t="s">
        <v>74</v>
      </c>
      <c r="AC430" s="18" t="s">
        <v>1486</v>
      </c>
      <c r="AD430" s="16" t="s">
        <v>2746</v>
      </c>
      <c r="AE430" s="16" t="s">
        <v>2747</v>
      </c>
      <c r="AF430" s="29" t="s">
        <v>4498</v>
      </c>
      <c r="AG430" s="29" t="s">
        <v>5992</v>
      </c>
      <c r="AH430" s="29" t="str">
        <f t="shared" si="20"/>
        <v>Proterozoic</v>
      </c>
      <c r="AI430" s="29" t="str">
        <f t="shared" si="21"/>
        <v>Small</v>
      </c>
      <c r="AJ430" s="29" t="str">
        <f t="shared" si="22"/>
        <v>Medium</v>
      </c>
      <c r="AK430" s="18" t="s">
        <v>71</v>
      </c>
    </row>
    <row r="431" spans="1:37" ht="12.6" customHeight="1" x14ac:dyDescent="0.3">
      <c r="A431" s="21" t="s">
        <v>2748</v>
      </c>
      <c r="B431" s="21" t="s">
        <v>4603</v>
      </c>
      <c r="C431" s="21" t="s">
        <v>2514</v>
      </c>
      <c r="D431" s="82" t="s">
        <v>5285</v>
      </c>
      <c r="E431" s="82" t="s">
        <v>5073</v>
      </c>
      <c r="F431" s="27" t="s">
        <v>284</v>
      </c>
      <c r="G431" s="27">
        <v>50.04</v>
      </c>
      <c r="H431" s="27">
        <v>40.65</v>
      </c>
      <c r="I431" s="27" t="s">
        <v>4063</v>
      </c>
      <c r="J431" s="27" t="s">
        <v>4063</v>
      </c>
      <c r="K431" s="27" t="s">
        <v>4063</v>
      </c>
      <c r="L431" s="27" t="s">
        <v>4063</v>
      </c>
      <c r="M431" s="27" t="s">
        <v>4063</v>
      </c>
      <c r="N431" s="27" t="s">
        <v>4063</v>
      </c>
      <c r="O431" s="27" t="s">
        <v>4063</v>
      </c>
      <c r="P431" s="27" t="s">
        <v>4063</v>
      </c>
      <c r="Q431" s="27" t="s">
        <v>4063</v>
      </c>
      <c r="R431" s="27" t="s">
        <v>4063</v>
      </c>
      <c r="S431" s="27" t="s">
        <v>4063</v>
      </c>
      <c r="T431" s="27" t="s">
        <v>4063</v>
      </c>
      <c r="U431" s="27" t="s">
        <v>4063</v>
      </c>
      <c r="V431" s="27" t="s">
        <v>4063</v>
      </c>
      <c r="W431" s="27" t="s">
        <v>4063</v>
      </c>
      <c r="X431" s="27" t="s">
        <v>4063</v>
      </c>
      <c r="Y431" s="27" t="s">
        <v>4063</v>
      </c>
      <c r="Z431" s="27" t="s">
        <v>4063</v>
      </c>
      <c r="AA431" s="27" t="s">
        <v>4063</v>
      </c>
      <c r="AB431" s="27" t="s">
        <v>4063</v>
      </c>
      <c r="AC431" s="27" t="s">
        <v>4063</v>
      </c>
      <c r="AD431" s="29" t="s">
        <v>4063</v>
      </c>
      <c r="AE431" s="29" t="s">
        <v>4063</v>
      </c>
      <c r="AF431" s="29" t="s">
        <v>5251</v>
      </c>
      <c r="AG431" s="29" t="s">
        <v>5992</v>
      </c>
      <c r="AH431" s="29" t="str">
        <f t="shared" si="20"/>
        <v>Not determined</v>
      </c>
      <c r="AI431" s="29" t="str">
        <f t="shared" si="21"/>
        <v>Not determined</v>
      </c>
      <c r="AJ431" s="29" t="str">
        <f t="shared" si="22"/>
        <v>Not determined</v>
      </c>
      <c r="AK431" s="27" t="str">
        <f>IF(Y431="Not determined","No known occurrences","CHECK THIS ONE")</f>
        <v>No known occurrences</v>
      </c>
    </row>
    <row r="432" spans="1:37" ht="12.6" customHeight="1" x14ac:dyDescent="0.3">
      <c r="A432" s="21" t="s">
        <v>2749</v>
      </c>
      <c r="B432" s="21" t="s">
        <v>4603</v>
      </c>
      <c r="C432" s="21" t="s">
        <v>2514</v>
      </c>
      <c r="D432" s="82" t="s">
        <v>5339</v>
      </c>
      <c r="E432" s="82" t="s">
        <v>4063</v>
      </c>
      <c r="F432" s="27" t="s">
        <v>1390</v>
      </c>
      <c r="G432" s="27">
        <v>50.18</v>
      </c>
      <c r="H432" s="27">
        <v>95.1</v>
      </c>
      <c r="I432" s="27" t="s">
        <v>4063</v>
      </c>
      <c r="J432" s="27" t="s">
        <v>4063</v>
      </c>
      <c r="K432" s="27" t="s">
        <v>4063</v>
      </c>
      <c r="L432" s="27" t="s">
        <v>99</v>
      </c>
      <c r="M432" s="27">
        <v>524</v>
      </c>
      <c r="N432" s="27">
        <v>9</v>
      </c>
      <c r="O432" s="27" t="s">
        <v>4490</v>
      </c>
      <c r="P432" s="27" t="s">
        <v>63</v>
      </c>
      <c r="Q432" s="27" t="s">
        <v>4063</v>
      </c>
      <c r="R432" s="27" t="s">
        <v>45</v>
      </c>
      <c r="S432" s="27" t="s">
        <v>4063</v>
      </c>
      <c r="T432" s="27" t="s">
        <v>4063</v>
      </c>
      <c r="U432" s="27" t="s">
        <v>4063</v>
      </c>
      <c r="V432" s="27" t="s">
        <v>4063</v>
      </c>
      <c r="W432" s="27" t="s">
        <v>4063</v>
      </c>
      <c r="X432" s="27" t="s">
        <v>4063</v>
      </c>
      <c r="Y432" s="27" t="s">
        <v>4063</v>
      </c>
      <c r="Z432" s="27" t="s">
        <v>4063</v>
      </c>
      <c r="AA432" s="27" t="s">
        <v>4063</v>
      </c>
      <c r="AB432" s="27" t="s">
        <v>4063</v>
      </c>
      <c r="AC432" s="27" t="s">
        <v>4063</v>
      </c>
      <c r="AD432" s="29" t="s">
        <v>4063</v>
      </c>
      <c r="AE432" s="29" t="s">
        <v>4063</v>
      </c>
      <c r="AF432" s="29" t="s">
        <v>5699</v>
      </c>
      <c r="AG432" s="29" t="s">
        <v>4281</v>
      </c>
      <c r="AH432" s="29" t="str">
        <f t="shared" si="20"/>
        <v>Phanerozoic</v>
      </c>
      <c r="AI432" s="29" t="str">
        <f t="shared" si="21"/>
        <v>Not determined</v>
      </c>
      <c r="AJ432" s="29" t="str">
        <f t="shared" si="22"/>
        <v>Not determined</v>
      </c>
      <c r="AK432" s="27" t="str">
        <f>IF(Y432="Not determined","No known occurrences","CHECK THIS ONE")</f>
        <v>No known occurrences</v>
      </c>
    </row>
    <row r="433" spans="1:37" ht="12.6" customHeight="1" x14ac:dyDescent="0.3">
      <c r="A433" s="21" t="s">
        <v>2750</v>
      </c>
      <c r="B433" s="21" t="s">
        <v>4603</v>
      </c>
      <c r="C433" s="21" t="s">
        <v>2514</v>
      </c>
      <c r="D433" s="82" t="s">
        <v>1785</v>
      </c>
      <c r="E433" s="82" t="s">
        <v>4675</v>
      </c>
      <c r="F433" s="27" t="s">
        <v>79</v>
      </c>
      <c r="G433" s="27">
        <v>67.540000000000006</v>
      </c>
      <c r="H433" s="27">
        <v>31</v>
      </c>
      <c r="I433" s="27">
        <v>100</v>
      </c>
      <c r="J433" s="27">
        <v>1.5</v>
      </c>
      <c r="K433" s="27" t="s">
        <v>80</v>
      </c>
      <c r="L433" s="27" t="s">
        <v>95</v>
      </c>
      <c r="M433" s="27">
        <v>2452</v>
      </c>
      <c r="N433" s="27">
        <v>7</v>
      </c>
      <c r="O433" s="27" t="s">
        <v>4499</v>
      </c>
      <c r="P433" s="27" t="s">
        <v>84</v>
      </c>
      <c r="Q433" s="27" t="s">
        <v>4063</v>
      </c>
      <c r="R433" s="27" t="s">
        <v>276</v>
      </c>
      <c r="S433" s="27" t="s">
        <v>4063</v>
      </c>
      <c r="T433" s="27" t="s">
        <v>4063</v>
      </c>
      <c r="U433" s="27" t="s">
        <v>4063</v>
      </c>
      <c r="V433" s="27" t="s">
        <v>4063</v>
      </c>
      <c r="W433" s="27" t="s">
        <v>1293</v>
      </c>
      <c r="X433" s="27" t="s">
        <v>4063</v>
      </c>
      <c r="Y433" s="27" t="s">
        <v>4063</v>
      </c>
      <c r="Z433" s="27" t="s">
        <v>4063</v>
      </c>
      <c r="AA433" s="27" t="s">
        <v>4063</v>
      </c>
      <c r="AB433" s="27" t="s">
        <v>4063</v>
      </c>
      <c r="AC433" s="27" t="s">
        <v>4063</v>
      </c>
      <c r="AD433" s="29" t="s">
        <v>4063</v>
      </c>
      <c r="AE433" s="29" t="s">
        <v>4063</v>
      </c>
      <c r="AF433" s="29" t="s">
        <v>5733</v>
      </c>
      <c r="AG433" s="29" t="s">
        <v>5992</v>
      </c>
      <c r="AH433" s="29" t="str">
        <f t="shared" si="20"/>
        <v>Proterozoic</v>
      </c>
      <c r="AI433" s="29" t="str">
        <f t="shared" si="21"/>
        <v>Small</v>
      </c>
      <c r="AJ433" s="29" t="str">
        <f t="shared" si="22"/>
        <v>Medium</v>
      </c>
      <c r="AK433" s="27" t="str">
        <f>IF(Y433="Not determined","No known occurrences","CHECK THIS ONE")</f>
        <v>No known occurrences</v>
      </c>
    </row>
    <row r="434" spans="1:37" ht="12.6" customHeight="1" x14ac:dyDescent="0.25">
      <c r="A434" s="21" t="s">
        <v>2753</v>
      </c>
      <c r="B434" s="20" t="s">
        <v>6103</v>
      </c>
      <c r="C434" s="21" t="s">
        <v>2514</v>
      </c>
      <c r="D434" s="82" t="s">
        <v>5397</v>
      </c>
      <c r="E434" s="82" t="s">
        <v>4675</v>
      </c>
      <c r="F434" s="27" t="s">
        <v>79</v>
      </c>
      <c r="G434" s="27">
        <v>63.8</v>
      </c>
      <c r="H434" s="27">
        <v>35.799999999999997</v>
      </c>
      <c r="I434" s="27">
        <v>20</v>
      </c>
      <c r="J434" s="27">
        <v>0.81</v>
      </c>
      <c r="K434" s="27" t="s">
        <v>51</v>
      </c>
      <c r="L434" s="27" t="s">
        <v>388</v>
      </c>
      <c r="M434" s="27">
        <v>2390</v>
      </c>
      <c r="N434" s="27">
        <v>50</v>
      </c>
      <c r="O434" s="27" t="s">
        <v>4500</v>
      </c>
      <c r="P434" s="27" t="s">
        <v>222</v>
      </c>
      <c r="Q434" s="27" t="s">
        <v>4501</v>
      </c>
      <c r="R434" s="27" t="s">
        <v>320</v>
      </c>
      <c r="S434" s="27" t="s">
        <v>4063</v>
      </c>
      <c r="T434" s="27" t="s">
        <v>2757</v>
      </c>
      <c r="U434" s="27" t="s">
        <v>2758</v>
      </c>
      <c r="V434" s="27" t="s">
        <v>2759</v>
      </c>
      <c r="W434" s="27" t="s">
        <v>4063</v>
      </c>
      <c r="X434" s="27" t="s">
        <v>4063</v>
      </c>
      <c r="Y434" s="27" t="s">
        <v>4063</v>
      </c>
      <c r="Z434" s="27" t="s">
        <v>4063</v>
      </c>
      <c r="AA434" s="27" t="s">
        <v>4063</v>
      </c>
      <c r="AB434" s="27" t="s">
        <v>4063</v>
      </c>
      <c r="AC434" s="27" t="s">
        <v>4063</v>
      </c>
      <c r="AD434" s="29" t="s">
        <v>4063</v>
      </c>
      <c r="AE434" s="29" t="s">
        <v>4063</v>
      </c>
      <c r="AF434" s="29" t="s">
        <v>5734</v>
      </c>
      <c r="AG434" s="29" t="s">
        <v>5992</v>
      </c>
      <c r="AH434" s="29" t="str">
        <f t="shared" si="20"/>
        <v>Proterozoic</v>
      </c>
      <c r="AI434" s="29" t="str">
        <f t="shared" si="21"/>
        <v>Small</v>
      </c>
      <c r="AJ434" s="29" t="str">
        <f t="shared" si="22"/>
        <v>Medium</v>
      </c>
      <c r="AK434" s="27" t="str">
        <f>IF(Y434="Not determined","No known occurrences","CHECK THIS ONE")</f>
        <v>No known occurrences</v>
      </c>
    </row>
    <row r="435" spans="1:37" ht="12.6" customHeight="1" x14ac:dyDescent="0.3">
      <c r="A435" s="21" t="s">
        <v>2761</v>
      </c>
      <c r="B435" s="21" t="s">
        <v>4603</v>
      </c>
      <c r="C435" s="21" t="s">
        <v>2514</v>
      </c>
      <c r="D435" s="82" t="s">
        <v>5452</v>
      </c>
      <c r="E435" s="82" t="s">
        <v>5451</v>
      </c>
      <c r="F435" s="27" t="s">
        <v>284</v>
      </c>
      <c r="G435" s="27">
        <v>58.51</v>
      </c>
      <c r="H435" s="27">
        <v>58.71</v>
      </c>
      <c r="I435" s="27">
        <v>2</v>
      </c>
      <c r="J435" s="27">
        <v>0.24</v>
      </c>
      <c r="K435" s="27" t="s">
        <v>745</v>
      </c>
      <c r="L435" s="27" t="s">
        <v>95</v>
      </c>
      <c r="M435" s="27">
        <v>1756</v>
      </c>
      <c r="N435" s="27">
        <v>12</v>
      </c>
      <c r="O435" s="27" t="s">
        <v>5462</v>
      </c>
      <c r="P435" s="27" t="s">
        <v>4063</v>
      </c>
      <c r="Q435" s="27" t="s">
        <v>4063</v>
      </c>
      <c r="R435" s="27" t="s">
        <v>4063</v>
      </c>
      <c r="S435" s="27" t="s">
        <v>4063</v>
      </c>
      <c r="T435" s="27" t="s">
        <v>4063</v>
      </c>
      <c r="U435" s="27" t="s">
        <v>4063</v>
      </c>
      <c r="V435" s="27" t="s">
        <v>4063</v>
      </c>
      <c r="W435" s="27" t="s">
        <v>4063</v>
      </c>
      <c r="X435" s="27" t="s">
        <v>2764</v>
      </c>
      <c r="Y435" s="27" t="s">
        <v>763</v>
      </c>
      <c r="Z435" s="27" t="s">
        <v>2765</v>
      </c>
      <c r="AA435" s="27" t="s">
        <v>73</v>
      </c>
      <c r="AB435" s="27" t="s">
        <v>74</v>
      </c>
      <c r="AC435" s="27" t="s">
        <v>4063</v>
      </c>
      <c r="AD435" s="29" t="s">
        <v>4063</v>
      </c>
      <c r="AE435" s="29" t="s">
        <v>4063</v>
      </c>
      <c r="AF435" s="29" t="s">
        <v>5735</v>
      </c>
      <c r="AG435" s="29" t="s">
        <v>5992</v>
      </c>
      <c r="AH435" s="29" t="str">
        <f t="shared" si="20"/>
        <v>Proterozoic</v>
      </c>
      <c r="AI435" s="29" t="str">
        <f t="shared" si="21"/>
        <v>Small</v>
      </c>
      <c r="AJ435" s="29" t="str">
        <f t="shared" si="22"/>
        <v>Small</v>
      </c>
      <c r="AK435" s="27" t="s">
        <v>763</v>
      </c>
    </row>
    <row r="436" spans="1:37" ht="12.6" customHeight="1" x14ac:dyDescent="0.3">
      <c r="A436" s="17" t="s">
        <v>2767</v>
      </c>
      <c r="B436" s="17" t="s">
        <v>4603</v>
      </c>
      <c r="C436" s="17" t="s">
        <v>2514</v>
      </c>
      <c r="D436" s="46" t="s">
        <v>5446</v>
      </c>
      <c r="E436" s="46" t="s">
        <v>5447</v>
      </c>
      <c r="F436" s="18" t="s">
        <v>5448</v>
      </c>
      <c r="G436" s="18">
        <v>52.35</v>
      </c>
      <c r="H436" s="18">
        <v>87.41</v>
      </c>
      <c r="I436" s="18">
        <v>36</v>
      </c>
      <c r="J436" s="18" t="s">
        <v>4063</v>
      </c>
      <c r="K436" s="18" t="s">
        <v>4063</v>
      </c>
      <c r="L436" s="18" t="s">
        <v>4063</v>
      </c>
      <c r="M436" s="18" t="s">
        <v>4063</v>
      </c>
      <c r="N436" s="18" t="s">
        <v>4063</v>
      </c>
      <c r="O436" s="18" t="s">
        <v>4317</v>
      </c>
      <c r="P436" s="18" t="s">
        <v>935</v>
      </c>
      <c r="Q436" s="18" t="s">
        <v>4063</v>
      </c>
      <c r="R436" s="18" t="s">
        <v>4063</v>
      </c>
      <c r="S436" s="18" t="s">
        <v>4063</v>
      </c>
      <c r="T436" s="18" t="s">
        <v>4063</v>
      </c>
      <c r="U436" s="18" t="s">
        <v>4063</v>
      </c>
      <c r="V436" s="18" t="s">
        <v>4063</v>
      </c>
      <c r="W436" s="18" t="s">
        <v>4063</v>
      </c>
      <c r="X436" s="18" t="s">
        <v>70</v>
      </c>
      <c r="Y436" s="18" t="s">
        <v>71</v>
      </c>
      <c r="Z436" s="18" t="s">
        <v>72</v>
      </c>
      <c r="AA436" s="18" t="s">
        <v>73</v>
      </c>
      <c r="AB436" s="18" t="s">
        <v>74</v>
      </c>
      <c r="AC436" s="18" t="s">
        <v>480</v>
      </c>
      <c r="AD436" s="16" t="s">
        <v>4063</v>
      </c>
      <c r="AE436" s="16" t="s">
        <v>4063</v>
      </c>
      <c r="AF436" s="29" t="s">
        <v>5736</v>
      </c>
      <c r="AG436" s="29" t="s">
        <v>4281</v>
      </c>
      <c r="AH436" s="29" t="str">
        <f t="shared" si="20"/>
        <v>Not determined</v>
      </c>
      <c r="AI436" s="29" t="str">
        <f t="shared" si="21"/>
        <v>Small</v>
      </c>
      <c r="AJ436" s="29" t="str">
        <f t="shared" si="22"/>
        <v>Not determined</v>
      </c>
      <c r="AK436" s="18" t="s">
        <v>71</v>
      </c>
    </row>
    <row r="437" spans="1:37" ht="12.6" customHeight="1" x14ac:dyDescent="0.3">
      <c r="A437" s="23" t="s">
        <v>2769</v>
      </c>
      <c r="B437" s="17" t="s">
        <v>4603</v>
      </c>
      <c r="C437" s="17" t="s">
        <v>2514</v>
      </c>
      <c r="D437" s="86" t="s">
        <v>5339</v>
      </c>
      <c r="E437" s="86" t="s">
        <v>4063</v>
      </c>
      <c r="F437" s="18" t="s">
        <v>38</v>
      </c>
      <c r="G437" s="19">
        <v>52.1</v>
      </c>
      <c r="H437" s="19">
        <v>89.1</v>
      </c>
      <c r="I437" s="19" t="s">
        <v>4063</v>
      </c>
      <c r="J437" s="18" t="s">
        <v>4063</v>
      </c>
      <c r="K437" s="18" t="s">
        <v>4063</v>
      </c>
      <c r="L437" s="18" t="s">
        <v>4063</v>
      </c>
      <c r="M437" s="18" t="s">
        <v>4063</v>
      </c>
      <c r="N437" s="18" t="s">
        <v>4063</v>
      </c>
      <c r="O437" s="18" t="s">
        <v>4317</v>
      </c>
      <c r="P437" s="18" t="s">
        <v>2526</v>
      </c>
      <c r="Q437" s="18" t="s">
        <v>4063</v>
      </c>
      <c r="R437" s="18" t="s">
        <v>45</v>
      </c>
      <c r="S437" s="18" t="s">
        <v>4063</v>
      </c>
      <c r="T437" s="18" t="s">
        <v>4063</v>
      </c>
      <c r="U437" s="18" t="s">
        <v>4063</v>
      </c>
      <c r="V437" s="18" t="s">
        <v>4063</v>
      </c>
      <c r="W437" s="18" t="s">
        <v>4063</v>
      </c>
      <c r="X437" s="18" t="s">
        <v>4063</v>
      </c>
      <c r="Y437" s="18" t="s">
        <v>4063</v>
      </c>
      <c r="Z437" s="18" t="s">
        <v>4063</v>
      </c>
      <c r="AA437" s="18" t="s">
        <v>4063</v>
      </c>
      <c r="AB437" s="18" t="s">
        <v>4063</v>
      </c>
      <c r="AC437" s="18" t="s">
        <v>4063</v>
      </c>
      <c r="AD437" s="16" t="s">
        <v>4063</v>
      </c>
      <c r="AE437" s="16" t="s">
        <v>4063</v>
      </c>
      <c r="AF437" s="29" t="s">
        <v>5699</v>
      </c>
      <c r="AG437" s="29" t="s">
        <v>4281</v>
      </c>
      <c r="AH437" s="29" t="str">
        <f t="shared" si="20"/>
        <v>Not determined</v>
      </c>
      <c r="AI437" s="29" t="str">
        <f t="shared" si="21"/>
        <v>Not determined</v>
      </c>
      <c r="AJ437" s="29" t="str">
        <f t="shared" si="22"/>
        <v>Not determined</v>
      </c>
      <c r="AK437" s="27" t="str">
        <f>IF(Y437="Not determined","No known occurrences","CHECK THIS ONE")</f>
        <v>No known occurrences</v>
      </c>
    </row>
    <row r="438" spans="1:37" ht="12.6" customHeight="1" x14ac:dyDescent="0.3">
      <c r="A438" s="21" t="s">
        <v>2770</v>
      </c>
      <c r="B438" s="21" t="s">
        <v>4603</v>
      </c>
      <c r="C438" s="21" t="s">
        <v>2514</v>
      </c>
      <c r="D438" s="82" t="s">
        <v>5285</v>
      </c>
      <c r="E438" s="82" t="s">
        <v>5073</v>
      </c>
      <c r="F438" s="27" t="s">
        <v>284</v>
      </c>
      <c r="G438" s="27">
        <v>50.05</v>
      </c>
      <c r="H438" s="27">
        <v>40.700000000000003</v>
      </c>
      <c r="I438" s="27" t="s">
        <v>4063</v>
      </c>
      <c r="J438" s="27">
        <v>6</v>
      </c>
      <c r="K438" s="27" t="s">
        <v>4063</v>
      </c>
      <c r="L438" s="27" t="s">
        <v>4063</v>
      </c>
      <c r="M438" s="27" t="s">
        <v>4063</v>
      </c>
      <c r="N438" s="27" t="s">
        <v>4063</v>
      </c>
      <c r="O438" s="27" t="s">
        <v>5833</v>
      </c>
      <c r="P438" s="27" t="s">
        <v>2854</v>
      </c>
      <c r="Q438" s="27" t="s">
        <v>4063</v>
      </c>
      <c r="R438" s="27" t="s">
        <v>4063</v>
      </c>
      <c r="S438" s="27" t="s">
        <v>4063</v>
      </c>
      <c r="T438" s="27" t="s">
        <v>4063</v>
      </c>
      <c r="U438" s="27" t="s">
        <v>4063</v>
      </c>
      <c r="V438" s="27" t="s">
        <v>4063</v>
      </c>
      <c r="W438" s="27" t="s">
        <v>4063</v>
      </c>
      <c r="X438" s="27" t="s">
        <v>2770</v>
      </c>
      <c r="Y438" s="27" t="s">
        <v>71</v>
      </c>
      <c r="Z438" s="27" t="s">
        <v>72</v>
      </c>
      <c r="AA438" s="27" t="s">
        <v>73</v>
      </c>
      <c r="AB438" s="27" t="s">
        <v>74</v>
      </c>
      <c r="AC438" s="27" t="s">
        <v>758</v>
      </c>
      <c r="AD438" s="29" t="s">
        <v>4063</v>
      </c>
      <c r="AE438" s="29" t="s">
        <v>5967</v>
      </c>
      <c r="AF438" s="29" t="s">
        <v>5251</v>
      </c>
      <c r="AG438" s="29" t="s">
        <v>5992</v>
      </c>
      <c r="AH438" s="29" t="str">
        <f t="shared" si="20"/>
        <v>Not determined</v>
      </c>
      <c r="AI438" s="29" t="str">
        <f t="shared" si="21"/>
        <v>Not determined</v>
      </c>
      <c r="AJ438" s="29" t="str">
        <f t="shared" si="22"/>
        <v>Giant</v>
      </c>
      <c r="AK438" s="27" t="s">
        <v>71</v>
      </c>
    </row>
    <row r="439" spans="1:37" ht="12.6" customHeight="1" x14ac:dyDescent="0.3">
      <c r="A439" s="21" t="s">
        <v>2771</v>
      </c>
      <c r="B439" s="21" t="s">
        <v>4603</v>
      </c>
      <c r="C439" s="21" t="s">
        <v>2514</v>
      </c>
      <c r="D439" s="82" t="s">
        <v>5285</v>
      </c>
      <c r="E439" s="82" t="s">
        <v>5073</v>
      </c>
      <c r="F439" s="27" t="s">
        <v>284</v>
      </c>
      <c r="G439" s="27">
        <v>50.9</v>
      </c>
      <c r="H439" s="27">
        <v>40.049999999999997</v>
      </c>
      <c r="I439" s="27" t="s">
        <v>4063</v>
      </c>
      <c r="J439" s="27" t="s">
        <v>4063</v>
      </c>
      <c r="K439" s="27" t="s">
        <v>4063</v>
      </c>
      <c r="L439" s="27" t="s">
        <v>4063</v>
      </c>
      <c r="M439" s="27" t="s">
        <v>4063</v>
      </c>
      <c r="N439" s="27" t="s">
        <v>4063</v>
      </c>
      <c r="O439" s="27" t="s">
        <v>4063</v>
      </c>
      <c r="P439" s="27" t="s">
        <v>4063</v>
      </c>
      <c r="Q439" s="27" t="s">
        <v>4063</v>
      </c>
      <c r="R439" s="27" t="s">
        <v>4063</v>
      </c>
      <c r="S439" s="27" t="s">
        <v>4063</v>
      </c>
      <c r="T439" s="27" t="s">
        <v>4063</v>
      </c>
      <c r="U439" s="27" t="s">
        <v>4063</v>
      </c>
      <c r="V439" s="27" t="s">
        <v>4063</v>
      </c>
      <c r="W439" s="27" t="s">
        <v>4063</v>
      </c>
      <c r="X439" s="27" t="s">
        <v>4063</v>
      </c>
      <c r="Y439" s="27" t="s">
        <v>4063</v>
      </c>
      <c r="Z439" s="27" t="s">
        <v>4063</v>
      </c>
      <c r="AA439" s="27" t="s">
        <v>4063</v>
      </c>
      <c r="AB439" s="27" t="s">
        <v>4063</v>
      </c>
      <c r="AC439" s="27" t="s">
        <v>4063</v>
      </c>
      <c r="AD439" s="29" t="s">
        <v>4063</v>
      </c>
      <c r="AE439" s="29" t="s">
        <v>4063</v>
      </c>
      <c r="AF439" s="29" t="s">
        <v>5251</v>
      </c>
      <c r="AG439" s="29" t="s">
        <v>5992</v>
      </c>
      <c r="AH439" s="29" t="str">
        <f t="shared" si="20"/>
        <v>Not determined</v>
      </c>
      <c r="AI439" s="29" t="str">
        <f t="shared" si="21"/>
        <v>Not determined</v>
      </c>
      <c r="AJ439" s="29" t="str">
        <f t="shared" si="22"/>
        <v>Not determined</v>
      </c>
      <c r="AK439" s="27" t="str">
        <f>IF(Y439="Not determined","No known occurrences","CHECK THIS ONE")</f>
        <v>No known occurrences</v>
      </c>
    </row>
    <row r="440" spans="1:37" ht="12.6" customHeight="1" x14ac:dyDescent="0.3">
      <c r="A440" s="23" t="s">
        <v>2772</v>
      </c>
      <c r="B440" s="17" t="s">
        <v>4603</v>
      </c>
      <c r="C440" s="17" t="s">
        <v>2514</v>
      </c>
      <c r="D440" s="86" t="s">
        <v>2607</v>
      </c>
      <c r="E440" s="86" t="s">
        <v>2573</v>
      </c>
      <c r="F440" s="19" t="s">
        <v>284</v>
      </c>
      <c r="G440" s="19">
        <v>55.5</v>
      </c>
      <c r="H440" s="19">
        <v>95.5</v>
      </c>
      <c r="I440" s="19" t="s">
        <v>4063</v>
      </c>
      <c r="J440" s="18" t="s">
        <v>4063</v>
      </c>
      <c r="K440" s="18" t="s">
        <v>4063</v>
      </c>
      <c r="L440" s="18" t="s">
        <v>40</v>
      </c>
      <c r="M440" s="18">
        <v>720</v>
      </c>
      <c r="N440" s="18" t="s">
        <v>4063</v>
      </c>
      <c r="O440" s="18" t="s">
        <v>5824</v>
      </c>
      <c r="P440" s="18" t="s">
        <v>2872</v>
      </c>
      <c r="Q440" s="18" t="s">
        <v>4063</v>
      </c>
      <c r="R440" s="18" t="s">
        <v>890</v>
      </c>
      <c r="S440" s="18" t="s">
        <v>4063</v>
      </c>
      <c r="T440" s="18" t="s">
        <v>4063</v>
      </c>
      <c r="U440" s="18" t="s">
        <v>4063</v>
      </c>
      <c r="V440" s="18" t="s">
        <v>4063</v>
      </c>
      <c r="W440" s="18" t="s">
        <v>4063</v>
      </c>
      <c r="X440" s="18" t="s">
        <v>70</v>
      </c>
      <c r="Y440" s="18" t="s">
        <v>144</v>
      </c>
      <c r="Z440" s="18" t="s">
        <v>72</v>
      </c>
      <c r="AA440" s="18" t="s">
        <v>73</v>
      </c>
      <c r="AB440" s="18" t="s">
        <v>74</v>
      </c>
      <c r="AC440" s="18" t="s">
        <v>4063</v>
      </c>
      <c r="AD440" s="16" t="s">
        <v>4063</v>
      </c>
      <c r="AE440" s="16" t="s">
        <v>4063</v>
      </c>
      <c r="AF440" s="29" t="s">
        <v>5708</v>
      </c>
      <c r="AG440" s="29" t="s">
        <v>4281</v>
      </c>
      <c r="AH440" s="29" t="str">
        <f t="shared" si="20"/>
        <v>Proterozoic</v>
      </c>
      <c r="AI440" s="29" t="str">
        <f t="shared" si="21"/>
        <v>Not determined</v>
      </c>
      <c r="AJ440" s="29" t="str">
        <f t="shared" si="22"/>
        <v>Not determined</v>
      </c>
      <c r="AK440" s="18" t="s">
        <v>144</v>
      </c>
    </row>
    <row r="441" spans="1:37" ht="12.6" customHeight="1" x14ac:dyDescent="0.3">
      <c r="A441" s="23" t="s">
        <v>2773</v>
      </c>
      <c r="B441" s="17" t="s">
        <v>4603</v>
      </c>
      <c r="C441" s="17" t="s">
        <v>2514</v>
      </c>
      <c r="D441" s="86" t="s">
        <v>5446</v>
      </c>
      <c r="E441" s="86" t="s">
        <v>5447</v>
      </c>
      <c r="F441" s="19" t="s">
        <v>5448</v>
      </c>
      <c r="G441" s="19">
        <v>52.4</v>
      </c>
      <c r="H441" s="19">
        <v>87.38</v>
      </c>
      <c r="I441" s="19" t="s">
        <v>4063</v>
      </c>
      <c r="J441" s="18" t="s">
        <v>4063</v>
      </c>
      <c r="K441" s="18" t="s">
        <v>4063</v>
      </c>
      <c r="L441" s="18" t="s">
        <v>4063</v>
      </c>
      <c r="M441" s="18" t="s">
        <v>4063</v>
      </c>
      <c r="N441" s="18" t="s">
        <v>4063</v>
      </c>
      <c r="O441" s="18" t="s">
        <v>103</v>
      </c>
      <c r="P441" s="18" t="s">
        <v>935</v>
      </c>
      <c r="Q441" s="18" t="s">
        <v>4063</v>
      </c>
      <c r="R441" s="18" t="s">
        <v>4063</v>
      </c>
      <c r="S441" s="18" t="s">
        <v>4063</v>
      </c>
      <c r="T441" s="18" t="s">
        <v>4063</v>
      </c>
      <c r="U441" s="18" t="s">
        <v>4063</v>
      </c>
      <c r="V441" s="18" t="s">
        <v>4063</v>
      </c>
      <c r="W441" s="18" t="s">
        <v>4063</v>
      </c>
      <c r="X441" s="18" t="s">
        <v>70</v>
      </c>
      <c r="Y441" s="18" t="s">
        <v>144</v>
      </c>
      <c r="Z441" s="18" t="s">
        <v>72</v>
      </c>
      <c r="AA441" s="18" t="s">
        <v>73</v>
      </c>
      <c r="AB441" s="18" t="s">
        <v>74</v>
      </c>
      <c r="AC441" s="18" t="s">
        <v>103</v>
      </c>
      <c r="AD441" s="16" t="s">
        <v>4063</v>
      </c>
      <c r="AE441" s="16" t="s">
        <v>2774</v>
      </c>
      <c r="AF441" s="29" t="s">
        <v>5736</v>
      </c>
      <c r="AG441" s="29" t="s">
        <v>4281</v>
      </c>
      <c r="AH441" s="29" t="str">
        <f t="shared" si="20"/>
        <v>Not determined</v>
      </c>
      <c r="AI441" s="29" t="str">
        <f t="shared" si="21"/>
        <v>Not determined</v>
      </c>
      <c r="AJ441" s="29" t="str">
        <f t="shared" si="22"/>
        <v>Not determined</v>
      </c>
      <c r="AK441" s="18" t="s">
        <v>144</v>
      </c>
    </row>
    <row r="442" spans="1:37" ht="12.6" customHeight="1" x14ac:dyDescent="0.3">
      <c r="A442" s="17" t="s">
        <v>2775</v>
      </c>
      <c r="B442" s="17" t="s">
        <v>4603</v>
      </c>
      <c r="C442" s="17" t="s">
        <v>2514</v>
      </c>
      <c r="D442" s="46" t="s">
        <v>5285</v>
      </c>
      <c r="E442" s="46" t="s">
        <v>5073</v>
      </c>
      <c r="F442" s="19" t="s">
        <v>284</v>
      </c>
      <c r="G442" s="18">
        <v>50.08</v>
      </c>
      <c r="H442" s="18">
        <v>40.65</v>
      </c>
      <c r="I442" s="18" t="s">
        <v>4063</v>
      </c>
      <c r="J442" s="18" t="s">
        <v>4063</v>
      </c>
      <c r="K442" s="18" t="s">
        <v>4063</v>
      </c>
      <c r="L442" s="18" t="s">
        <v>4063</v>
      </c>
      <c r="M442" s="18" t="s">
        <v>4063</v>
      </c>
      <c r="N442" s="18" t="s">
        <v>4063</v>
      </c>
      <c r="O442" s="18" t="s">
        <v>4063</v>
      </c>
      <c r="P442" s="18" t="s">
        <v>4063</v>
      </c>
      <c r="Q442" s="18" t="s">
        <v>4063</v>
      </c>
      <c r="R442" s="18" t="s">
        <v>4063</v>
      </c>
      <c r="S442" s="18" t="s">
        <v>4063</v>
      </c>
      <c r="T442" s="18" t="s">
        <v>4063</v>
      </c>
      <c r="U442" s="18" t="s">
        <v>4063</v>
      </c>
      <c r="V442" s="18" t="s">
        <v>4063</v>
      </c>
      <c r="W442" s="18" t="s">
        <v>4063</v>
      </c>
      <c r="X442" s="18" t="s">
        <v>4063</v>
      </c>
      <c r="Y442" s="18" t="s">
        <v>4063</v>
      </c>
      <c r="Z442" s="18" t="s">
        <v>4063</v>
      </c>
      <c r="AA442" s="18" t="s">
        <v>4063</v>
      </c>
      <c r="AB442" s="18" t="s">
        <v>4063</v>
      </c>
      <c r="AC442" s="18" t="s">
        <v>4063</v>
      </c>
      <c r="AD442" s="16" t="s">
        <v>4063</v>
      </c>
      <c r="AE442" s="16" t="s">
        <v>4063</v>
      </c>
      <c r="AF442" s="29" t="s">
        <v>5251</v>
      </c>
      <c r="AG442" s="29" t="s">
        <v>5992</v>
      </c>
      <c r="AH442" s="29" t="str">
        <f t="shared" si="20"/>
        <v>Not determined</v>
      </c>
      <c r="AI442" s="29" t="str">
        <f t="shared" si="21"/>
        <v>Not determined</v>
      </c>
      <c r="AJ442" s="29" t="str">
        <f t="shared" si="22"/>
        <v>Not determined</v>
      </c>
      <c r="AK442" s="27" t="str">
        <f>IF(Y442="Not determined","No known occurrences","CHECK THIS ONE")</f>
        <v>No known occurrences</v>
      </c>
    </row>
    <row r="443" spans="1:37" ht="12.6" customHeight="1" x14ac:dyDescent="0.3">
      <c r="A443" s="17" t="s">
        <v>2777</v>
      </c>
      <c r="B443" s="17" t="s">
        <v>4603</v>
      </c>
      <c r="C443" s="17" t="s">
        <v>2514</v>
      </c>
      <c r="D443" s="46" t="s">
        <v>2607</v>
      </c>
      <c r="E443" s="46" t="s">
        <v>2573</v>
      </c>
      <c r="F443" s="18" t="s">
        <v>284</v>
      </c>
      <c r="G443" s="18">
        <v>55.1</v>
      </c>
      <c r="H443" s="18">
        <v>97</v>
      </c>
      <c r="I443" s="18">
        <v>1.5</v>
      </c>
      <c r="J443" s="18" t="s">
        <v>4063</v>
      </c>
      <c r="K443" s="18" t="s">
        <v>80</v>
      </c>
      <c r="L443" s="18" t="s">
        <v>95</v>
      </c>
      <c r="M443" s="18">
        <v>712</v>
      </c>
      <c r="N443" s="18">
        <v>6</v>
      </c>
      <c r="O443" s="18" t="s">
        <v>5834</v>
      </c>
      <c r="P443" s="18" t="s">
        <v>2872</v>
      </c>
      <c r="Q443" s="18" t="s">
        <v>4063</v>
      </c>
      <c r="R443" s="18" t="s">
        <v>890</v>
      </c>
      <c r="S443" s="18" t="s">
        <v>5312</v>
      </c>
      <c r="T443" s="18" t="s">
        <v>2860</v>
      </c>
      <c r="U443" s="18" t="s">
        <v>4063</v>
      </c>
      <c r="V443" s="18" t="s">
        <v>4063</v>
      </c>
      <c r="W443" s="18" t="s">
        <v>4063</v>
      </c>
      <c r="X443" s="18" t="s">
        <v>70</v>
      </c>
      <c r="Y443" s="18" t="s">
        <v>144</v>
      </c>
      <c r="Z443" s="18" t="s">
        <v>72</v>
      </c>
      <c r="AA443" s="18" t="s">
        <v>73</v>
      </c>
      <c r="AB443" s="18" t="s">
        <v>74</v>
      </c>
      <c r="AC443" s="18" t="s">
        <v>5315</v>
      </c>
      <c r="AD443" s="16" t="s">
        <v>4063</v>
      </c>
      <c r="AE443" s="16" t="s">
        <v>4063</v>
      </c>
      <c r="AF443" s="29" t="s">
        <v>5708</v>
      </c>
      <c r="AG443" s="29" t="s">
        <v>4281</v>
      </c>
      <c r="AH443" s="29" t="str">
        <f t="shared" si="20"/>
        <v>Proterozoic</v>
      </c>
      <c r="AI443" s="29" t="str">
        <f t="shared" si="21"/>
        <v>Small</v>
      </c>
      <c r="AJ443" s="29" t="str">
        <f t="shared" si="22"/>
        <v>Not determined</v>
      </c>
      <c r="AK443" s="18" t="s">
        <v>144</v>
      </c>
    </row>
    <row r="444" spans="1:37" ht="12.6" customHeight="1" x14ac:dyDescent="0.3">
      <c r="A444" s="17" t="s">
        <v>5313</v>
      </c>
      <c r="B444" s="17" t="s">
        <v>4603</v>
      </c>
      <c r="C444" s="17" t="s">
        <v>2514</v>
      </c>
      <c r="D444" s="46" t="s">
        <v>2607</v>
      </c>
      <c r="E444" s="46" t="s">
        <v>2573</v>
      </c>
      <c r="F444" s="18" t="s">
        <v>284</v>
      </c>
      <c r="G444" s="18">
        <v>55.05</v>
      </c>
      <c r="H444" s="18">
        <v>97.2</v>
      </c>
      <c r="I444" s="18" t="s">
        <v>4063</v>
      </c>
      <c r="J444" s="18" t="s">
        <v>4063</v>
      </c>
      <c r="K444" s="18" t="s">
        <v>80</v>
      </c>
      <c r="L444" s="18" t="s">
        <v>40</v>
      </c>
      <c r="M444" s="18" t="s">
        <v>5310</v>
      </c>
      <c r="N444" s="18" t="s">
        <v>4063</v>
      </c>
      <c r="O444" s="18" t="s">
        <v>5835</v>
      </c>
      <c r="P444" s="18" t="s">
        <v>84</v>
      </c>
      <c r="Q444" s="18" t="s">
        <v>4063</v>
      </c>
      <c r="R444" s="18" t="s">
        <v>890</v>
      </c>
      <c r="S444" s="18" t="s">
        <v>4063</v>
      </c>
      <c r="T444" s="18" t="s">
        <v>4063</v>
      </c>
      <c r="U444" s="18" t="s">
        <v>4063</v>
      </c>
      <c r="V444" s="18" t="s">
        <v>4063</v>
      </c>
      <c r="W444" s="18" t="s">
        <v>4063</v>
      </c>
      <c r="X444" s="18" t="s">
        <v>70</v>
      </c>
      <c r="Y444" s="18" t="s">
        <v>144</v>
      </c>
      <c r="Z444" s="18" t="s">
        <v>72</v>
      </c>
      <c r="AA444" s="18" t="s">
        <v>73</v>
      </c>
      <c r="AB444" s="18" t="s">
        <v>74</v>
      </c>
      <c r="AC444" s="18" t="s">
        <v>480</v>
      </c>
      <c r="AD444" s="16" t="s">
        <v>4063</v>
      </c>
      <c r="AE444" s="16" t="s">
        <v>4063</v>
      </c>
      <c r="AF444" s="29" t="s">
        <v>5737</v>
      </c>
      <c r="AG444" s="29" t="s">
        <v>4281</v>
      </c>
      <c r="AH444" s="29" t="str">
        <f t="shared" si="20"/>
        <v>Archaean</v>
      </c>
      <c r="AI444" s="29" t="str">
        <f t="shared" si="21"/>
        <v>Not determined</v>
      </c>
      <c r="AJ444" s="29" t="str">
        <f t="shared" si="22"/>
        <v>Not determined</v>
      </c>
      <c r="AK444" s="18" t="s">
        <v>144</v>
      </c>
    </row>
    <row r="445" spans="1:37" ht="12.6" customHeight="1" x14ac:dyDescent="0.3">
      <c r="A445" s="23" t="s">
        <v>2778</v>
      </c>
      <c r="B445" s="17" t="s">
        <v>4603</v>
      </c>
      <c r="C445" s="17" t="s">
        <v>2514</v>
      </c>
      <c r="D445" s="86" t="s">
        <v>5459</v>
      </c>
      <c r="E445" s="86" t="s">
        <v>4675</v>
      </c>
      <c r="F445" s="19" t="s">
        <v>79</v>
      </c>
      <c r="G445" s="19">
        <v>66.87</v>
      </c>
      <c r="H445" s="19">
        <v>32.46</v>
      </c>
      <c r="I445" s="19">
        <v>10</v>
      </c>
      <c r="J445" s="18">
        <v>0.1</v>
      </c>
      <c r="K445" s="18" t="s">
        <v>51</v>
      </c>
      <c r="L445" s="18" t="s">
        <v>95</v>
      </c>
      <c r="M445" s="18">
        <v>2434</v>
      </c>
      <c r="N445" s="18">
        <v>7</v>
      </c>
      <c r="O445" s="18" t="s">
        <v>4503</v>
      </c>
      <c r="P445" s="18" t="s">
        <v>2780</v>
      </c>
      <c r="Q445" s="18" t="s">
        <v>4063</v>
      </c>
      <c r="R445" s="18" t="s">
        <v>4063</v>
      </c>
      <c r="S445" s="18" t="s">
        <v>4063</v>
      </c>
      <c r="T445" s="18" t="s">
        <v>4063</v>
      </c>
      <c r="U445" s="18" t="s">
        <v>4063</v>
      </c>
      <c r="V445" s="18" t="s">
        <v>4063</v>
      </c>
      <c r="W445" s="18" t="s">
        <v>4063</v>
      </c>
      <c r="X445" s="18" t="s">
        <v>4063</v>
      </c>
      <c r="Y445" s="18" t="s">
        <v>4063</v>
      </c>
      <c r="Z445" s="18" t="s">
        <v>4063</v>
      </c>
      <c r="AA445" s="18" t="s">
        <v>4063</v>
      </c>
      <c r="AB445" s="18" t="s">
        <v>4063</v>
      </c>
      <c r="AC445" s="18" t="s">
        <v>4063</v>
      </c>
      <c r="AD445" s="16" t="s">
        <v>4063</v>
      </c>
      <c r="AE445" s="16" t="s">
        <v>4063</v>
      </c>
      <c r="AF445" s="29" t="s">
        <v>5738</v>
      </c>
      <c r="AG445" s="29" t="s">
        <v>5992</v>
      </c>
      <c r="AH445" s="29" t="str">
        <f t="shared" si="20"/>
        <v>Proterozoic</v>
      </c>
      <c r="AI445" s="29" t="str">
        <f t="shared" si="21"/>
        <v>Small</v>
      </c>
      <c r="AJ445" s="29" t="str">
        <f t="shared" si="22"/>
        <v>Small</v>
      </c>
      <c r="AK445" s="27" t="str">
        <f>IF(Y445="Not determined","No known occurrences","CHECK THIS ONE")</f>
        <v>No known occurrences</v>
      </c>
    </row>
    <row r="446" spans="1:37" ht="12.6" customHeight="1" x14ac:dyDescent="0.3">
      <c r="A446" s="23" t="s">
        <v>2781</v>
      </c>
      <c r="B446" s="17" t="s">
        <v>4603</v>
      </c>
      <c r="C446" s="17" t="s">
        <v>2514</v>
      </c>
      <c r="D446" s="86" t="s">
        <v>5285</v>
      </c>
      <c r="E446" s="86" t="s">
        <v>5073</v>
      </c>
      <c r="F446" s="19" t="s">
        <v>284</v>
      </c>
      <c r="G446" s="19">
        <v>51.23</v>
      </c>
      <c r="H446" s="19">
        <v>41.02</v>
      </c>
      <c r="I446" s="19" t="s">
        <v>4063</v>
      </c>
      <c r="J446" s="18" t="s">
        <v>4063</v>
      </c>
      <c r="K446" s="18" t="s">
        <v>4063</v>
      </c>
      <c r="L446" s="18" t="s">
        <v>4063</v>
      </c>
      <c r="M446" s="18" t="s">
        <v>4063</v>
      </c>
      <c r="N446" s="18" t="s">
        <v>4063</v>
      </c>
      <c r="O446" s="18" t="s">
        <v>4063</v>
      </c>
      <c r="P446" s="18" t="s">
        <v>4063</v>
      </c>
      <c r="Q446" s="18" t="s">
        <v>4063</v>
      </c>
      <c r="R446" s="18" t="s">
        <v>4063</v>
      </c>
      <c r="S446" s="18" t="s">
        <v>4063</v>
      </c>
      <c r="T446" s="16" t="s">
        <v>4063</v>
      </c>
      <c r="U446" s="18" t="s">
        <v>4063</v>
      </c>
      <c r="V446" s="18" t="s">
        <v>4063</v>
      </c>
      <c r="W446" s="18" t="s">
        <v>4063</v>
      </c>
      <c r="X446" s="18" t="s">
        <v>4063</v>
      </c>
      <c r="Y446" s="18" t="s">
        <v>4063</v>
      </c>
      <c r="Z446" s="18" t="s">
        <v>4063</v>
      </c>
      <c r="AA446" s="18" t="s">
        <v>4063</v>
      </c>
      <c r="AB446" s="18" t="s">
        <v>4063</v>
      </c>
      <c r="AC446" s="18" t="s">
        <v>4063</v>
      </c>
      <c r="AD446" s="16" t="s">
        <v>4063</v>
      </c>
      <c r="AE446" s="16" t="s">
        <v>4063</v>
      </c>
      <c r="AF446" s="29" t="s">
        <v>5251</v>
      </c>
      <c r="AG446" s="29" t="s">
        <v>5992</v>
      </c>
      <c r="AH446" s="29" t="str">
        <f t="shared" si="20"/>
        <v>Not determined</v>
      </c>
      <c r="AI446" s="29" t="str">
        <f t="shared" si="21"/>
        <v>Not determined</v>
      </c>
      <c r="AJ446" s="29" t="str">
        <f t="shared" si="22"/>
        <v>Not determined</v>
      </c>
      <c r="AK446" s="27" t="str">
        <f>IF(Y446="Not determined","No known occurrences","CHECK THIS ONE")</f>
        <v>No known occurrences</v>
      </c>
    </row>
    <row r="447" spans="1:37" ht="12.6" customHeight="1" x14ac:dyDescent="0.25">
      <c r="A447" s="20" t="s">
        <v>5880</v>
      </c>
      <c r="B447" s="20" t="s">
        <v>4603</v>
      </c>
      <c r="C447" s="21" t="s">
        <v>2514</v>
      </c>
      <c r="D447" s="82" t="s">
        <v>5435</v>
      </c>
      <c r="E447" s="82" t="s">
        <v>1736</v>
      </c>
      <c r="F447" s="27" t="s">
        <v>79</v>
      </c>
      <c r="G447" s="27">
        <v>65.8</v>
      </c>
      <c r="H447" s="27">
        <v>31.55</v>
      </c>
      <c r="I447" s="27">
        <v>40</v>
      </c>
      <c r="J447" s="27" t="s">
        <v>4063</v>
      </c>
      <c r="K447" s="27" t="s">
        <v>285</v>
      </c>
      <c r="L447" s="27" t="s">
        <v>372</v>
      </c>
      <c r="M447" s="27">
        <v>2441.3000000000002</v>
      </c>
      <c r="N447" s="27">
        <v>1.7</v>
      </c>
      <c r="O447" s="27" t="s">
        <v>4063</v>
      </c>
      <c r="P447" s="27" t="s">
        <v>222</v>
      </c>
      <c r="Q447" s="27" t="s">
        <v>4063</v>
      </c>
      <c r="R447" s="27" t="s">
        <v>4063</v>
      </c>
      <c r="S447" s="27" t="s">
        <v>4063</v>
      </c>
      <c r="T447" s="27" t="s">
        <v>4063</v>
      </c>
      <c r="U447" s="27" t="s">
        <v>4063</v>
      </c>
      <c r="V447" s="27" t="s">
        <v>4063</v>
      </c>
      <c r="W447" s="27" t="s">
        <v>4063</v>
      </c>
      <c r="X447" s="27" t="s">
        <v>4063</v>
      </c>
      <c r="Y447" s="27" t="s">
        <v>4063</v>
      </c>
      <c r="Z447" s="27" t="s">
        <v>4063</v>
      </c>
      <c r="AA447" s="27" t="s">
        <v>4063</v>
      </c>
      <c r="AB447" s="27" t="s">
        <v>4063</v>
      </c>
      <c r="AC447" s="27" t="s">
        <v>4063</v>
      </c>
      <c r="AD447" s="29" t="s">
        <v>4063</v>
      </c>
      <c r="AE447" s="29" t="s">
        <v>4063</v>
      </c>
      <c r="AF447" s="29" t="s">
        <v>5739</v>
      </c>
      <c r="AG447" s="29" t="s">
        <v>5992</v>
      </c>
      <c r="AH447" s="29" t="str">
        <f t="shared" si="20"/>
        <v>Proterozoic</v>
      </c>
      <c r="AI447" s="29" t="str">
        <f t="shared" si="21"/>
        <v>Small</v>
      </c>
      <c r="AJ447" s="29" t="str">
        <f t="shared" si="22"/>
        <v>Not determined</v>
      </c>
      <c r="AK447" s="27" t="str">
        <f>IF(Y447="Not determined","No known occurrences","CHECK THIS ONE")</f>
        <v>No known occurrences</v>
      </c>
    </row>
    <row r="448" spans="1:37" ht="12.6" customHeight="1" x14ac:dyDescent="0.3">
      <c r="A448" s="30" t="s">
        <v>2785</v>
      </c>
      <c r="B448" s="30" t="s">
        <v>1594</v>
      </c>
      <c r="C448" s="30" t="s">
        <v>2514</v>
      </c>
      <c r="D448" s="83" t="s">
        <v>5259</v>
      </c>
      <c r="E448" s="83" t="s">
        <v>5264</v>
      </c>
      <c r="F448" s="31" t="s">
        <v>38</v>
      </c>
      <c r="G448" s="31">
        <v>56</v>
      </c>
      <c r="H448" s="31">
        <v>60.2</v>
      </c>
      <c r="I448" s="31">
        <v>50</v>
      </c>
      <c r="J448" s="31" t="s">
        <v>4063</v>
      </c>
      <c r="K448" s="31" t="s">
        <v>51</v>
      </c>
      <c r="L448" s="31" t="s">
        <v>40</v>
      </c>
      <c r="M448" s="31">
        <v>585</v>
      </c>
      <c r="N448" s="31">
        <v>29</v>
      </c>
      <c r="O448" s="27" t="s">
        <v>4474</v>
      </c>
      <c r="P448" s="27" t="s">
        <v>63</v>
      </c>
      <c r="Q448" s="27" t="s">
        <v>4063</v>
      </c>
      <c r="R448" s="27" t="s">
        <v>890</v>
      </c>
      <c r="S448" s="27" t="s">
        <v>4063</v>
      </c>
      <c r="T448" s="27" t="s">
        <v>2786</v>
      </c>
      <c r="U448" s="27" t="s">
        <v>4063</v>
      </c>
      <c r="V448" s="27" t="s">
        <v>4063</v>
      </c>
      <c r="W448" s="27" t="s">
        <v>4063</v>
      </c>
      <c r="X448" s="27" t="s">
        <v>70</v>
      </c>
      <c r="Y448" s="27" t="s">
        <v>144</v>
      </c>
      <c r="Z448" s="27" t="s">
        <v>2596</v>
      </c>
      <c r="AA448" s="27" t="s">
        <v>310</v>
      </c>
      <c r="AB448" s="27" t="s">
        <v>74</v>
      </c>
      <c r="AC448" s="27" t="s">
        <v>2597</v>
      </c>
      <c r="AD448" s="27" t="s">
        <v>4063</v>
      </c>
      <c r="AE448" s="29" t="s">
        <v>4063</v>
      </c>
      <c r="AF448" s="29" t="s">
        <v>5740</v>
      </c>
      <c r="AG448" s="29" t="s">
        <v>5992</v>
      </c>
      <c r="AH448" s="29" t="str">
        <f t="shared" si="20"/>
        <v>Proterozoic</v>
      </c>
      <c r="AI448" s="29" t="str">
        <f t="shared" si="21"/>
        <v>Small</v>
      </c>
      <c r="AJ448" s="29" t="str">
        <f t="shared" si="22"/>
        <v>Not determined</v>
      </c>
      <c r="AK448" s="27" t="s">
        <v>144</v>
      </c>
    </row>
    <row r="449" spans="1:37" ht="12.6" customHeight="1" x14ac:dyDescent="0.3">
      <c r="A449" s="17" t="s">
        <v>2788</v>
      </c>
      <c r="B449" s="17" t="s">
        <v>4603</v>
      </c>
      <c r="C449" s="17" t="s">
        <v>2514</v>
      </c>
      <c r="D449" s="46" t="s">
        <v>5337</v>
      </c>
      <c r="E449" s="46" t="s">
        <v>4063</v>
      </c>
      <c r="F449" s="18" t="s">
        <v>38</v>
      </c>
      <c r="G449" s="18">
        <v>54.39</v>
      </c>
      <c r="H449" s="18">
        <v>127.14</v>
      </c>
      <c r="I449" s="18" t="s">
        <v>4063</v>
      </c>
      <c r="J449" s="18" t="s">
        <v>4063</v>
      </c>
      <c r="K449" s="18" t="s">
        <v>4063</v>
      </c>
      <c r="L449" s="18" t="s">
        <v>95</v>
      </c>
      <c r="M449" s="18">
        <v>228</v>
      </c>
      <c r="N449" s="18">
        <v>1</v>
      </c>
      <c r="O449" s="18" t="s">
        <v>242</v>
      </c>
      <c r="P449" s="18" t="s">
        <v>4063</v>
      </c>
      <c r="Q449" s="18" t="s">
        <v>4063</v>
      </c>
      <c r="R449" s="18" t="s">
        <v>4063</v>
      </c>
      <c r="S449" s="18" t="s">
        <v>4063</v>
      </c>
      <c r="T449" s="18" t="s">
        <v>4063</v>
      </c>
      <c r="U449" s="18" t="s">
        <v>4063</v>
      </c>
      <c r="V449" s="18" t="s">
        <v>4063</v>
      </c>
      <c r="W449" s="18" t="s">
        <v>4063</v>
      </c>
      <c r="X449" s="18" t="s">
        <v>4063</v>
      </c>
      <c r="Y449" s="18" t="s">
        <v>4063</v>
      </c>
      <c r="Z449" s="18" t="s">
        <v>4063</v>
      </c>
      <c r="AA449" s="18" t="s">
        <v>4063</v>
      </c>
      <c r="AB449" s="18" t="s">
        <v>4063</v>
      </c>
      <c r="AC449" s="18" t="s">
        <v>4063</v>
      </c>
      <c r="AD449" s="16" t="s">
        <v>4063</v>
      </c>
      <c r="AE449" s="16" t="s">
        <v>4063</v>
      </c>
      <c r="AF449" s="29" t="s">
        <v>5722</v>
      </c>
      <c r="AG449" s="29" t="s">
        <v>4281</v>
      </c>
      <c r="AH449" s="29" t="str">
        <f t="shared" si="20"/>
        <v>Phanerozoic</v>
      </c>
      <c r="AI449" s="29" t="str">
        <f t="shared" si="21"/>
        <v>Not determined</v>
      </c>
      <c r="AJ449" s="29" t="str">
        <f t="shared" si="22"/>
        <v>Not determined</v>
      </c>
      <c r="AK449" s="27" t="str">
        <f t="shared" ref="AK449:AK454" si="23">IF(Y449="Not determined","No known occurrences","CHECK THIS ONE")</f>
        <v>No known occurrences</v>
      </c>
    </row>
    <row r="450" spans="1:37" ht="12.6" customHeight="1" x14ac:dyDescent="0.3">
      <c r="A450" s="21" t="s">
        <v>2790</v>
      </c>
      <c r="B450" s="21" t="s">
        <v>4603</v>
      </c>
      <c r="C450" s="21" t="s">
        <v>2514</v>
      </c>
      <c r="D450" s="82" t="s">
        <v>5337</v>
      </c>
      <c r="E450" s="82" t="s">
        <v>4063</v>
      </c>
      <c r="F450" s="27" t="s">
        <v>38</v>
      </c>
      <c r="G450" s="27">
        <v>52.01</v>
      </c>
      <c r="H450" s="27">
        <v>129.19999999999999</v>
      </c>
      <c r="I450" s="27">
        <v>350</v>
      </c>
      <c r="J450" s="27" t="s">
        <v>4063</v>
      </c>
      <c r="K450" s="27" t="s">
        <v>4063</v>
      </c>
      <c r="L450" s="27" t="s">
        <v>4063</v>
      </c>
      <c r="M450" s="27" t="s">
        <v>4063</v>
      </c>
      <c r="N450" s="27" t="s">
        <v>4063</v>
      </c>
      <c r="O450" s="27" t="s">
        <v>4502</v>
      </c>
      <c r="P450" s="27" t="s">
        <v>4063</v>
      </c>
      <c r="Q450" s="27" t="s">
        <v>4063</v>
      </c>
      <c r="R450" s="27" t="s">
        <v>4063</v>
      </c>
      <c r="S450" s="27" t="s">
        <v>4063</v>
      </c>
      <c r="T450" s="27" t="s">
        <v>4063</v>
      </c>
      <c r="U450" s="27" t="s">
        <v>4063</v>
      </c>
      <c r="V450" s="27" t="s">
        <v>4063</v>
      </c>
      <c r="W450" s="27" t="s">
        <v>4063</v>
      </c>
      <c r="X450" s="27" t="s">
        <v>4063</v>
      </c>
      <c r="Y450" s="27" t="s">
        <v>4063</v>
      </c>
      <c r="Z450" s="27" t="s">
        <v>4063</v>
      </c>
      <c r="AA450" s="27" t="s">
        <v>4063</v>
      </c>
      <c r="AB450" s="27" t="s">
        <v>4063</v>
      </c>
      <c r="AC450" s="27" t="s">
        <v>4063</v>
      </c>
      <c r="AD450" s="29" t="s">
        <v>4063</v>
      </c>
      <c r="AE450" s="29" t="s">
        <v>4063</v>
      </c>
      <c r="AF450" s="29" t="s">
        <v>2528</v>
      </c>
      <c r="AG450" s="29" t="s">
        <v>4281</v>
      </c>
      <c r="AH450" s="29" t="str">
        <f t="shared" ref="AH450:AH513" si="24">IF(M450 = "Not determined",M450,IF(M450&gt;2500,"Archaean",IF(M450&gt;541,"Proterozoic", "Phanerozoic")))</f>
        <v>Not determined</v>
      </c>
      <c r="AI450" s="29" t="str">
        <f t="shared" ref="AI450:AI513" si="25">IF(I450="Not determined",I450,IF(I450&gt;10000,"Giant",IF(I450&gt;1000,"Large",IF(I450&gt;250,"Medium","Small"))))</f>
        <v>Medium</v>
      </c>
      <c r="AJ450" s="29" t="str">
        <f t="shared" ref="AJ450:AJ513" si="26">IF(J450="Not determined",J450,IF(J450&gt;5,"Giant",IF(J450&gt;2,"Large",IF(J450&gt;0.5,"Medium","Small"))))</f>
        <v>Not determined</v>
      </c>
      <c r="AK450" s="27" t="str">
        <f t="shared" si="23"/>
        <v>No known occurrences</v>
      </c>
    </row>
    <row r="451" spans="1:37" ht="12.6" customHeight="1" x14ac:dyDescent="0.3">
      <c r="A451" s="30" t="s">
        <v>2791</v>
      </c>
      <c r="B451" s="30" t="s">
        <v>4603</v>
      </c>
      <c r="C451" s="30" t="s">
        <v>2514</v>
      </c>
      <c r="D451" s="83" t="s">
        <v>5285</v>
      </c>
      <c r="E451" s="83" t="s">
        <v>5073</v>
      </c>
      <c r="F451" s="31" t="s">
        <v>284</v>
      </c>
      <c r="G451" s="31">
        <v>51.1</v>
      </c>
      <c r="H451" s="31">
        <v>41.9</v>
      </c>
      <c r="I451" s="31" t="s">
        <v>4063</v>
      </c>
      <c r="J451" s="31" t="s">
        <v>4063</v>
      </c>
      <c r="K451" s="31" t="s">
        <v>4063</v>
      </c>
      <c r="L451" s="31" t="s">
        <v>4063</v>
      </c>
      <c r="M451" s="31" t="s">
        <v>4063</v>
      </c>
      <c r="N451" s="31" t="s">
        <v>4063</v>
      </c>
      <c r="O451" s="27" t="s">
        <v>4063</v>
      </c>
      <c r="P451" s="27" t="s">
        <v>4063</v>
      </c>
      <c r="Q451" s="27" t="s">
        <v>4063</v>
      </c>
      <c r="R451" s="27" t="s">
        <v>4063</v>
      </c>
      <c r="S451" s="27" t="s">
        <v>4063</v>
      </c>
      <c r="T451" s="27" t="s">
        <v>4063</v>
      </c>
      <c r="U451" s="27" t="s">
        <v>4063</v>
      </c>
      <c r="V451" s="27" t="s">
        <v>4063</v>
      </c>
      <c r="W451" s="27" t="s">
        <v>4063</v>
      </c>
      <c r="X451" s="27" t="s">
        <v>4063</v>
      </c>
      <c r="Y451" s="27" t="s">
        <v>4063</v>
      </c>
      <c r="Z451" s="27" t="s">
        <v>4063</v>
      </c>
      <c r="AA451" s="27" t="s">
        <v>4063</v>
      </c>
      <c r="AB451" s="27" t="s">
        <v>4063</v>
      </c>
      <c r="AC451" s="27" t="s">
        <v>4063</v>
      </c>
      <c r="AD451" s="27" t="s">
        <v>4063</v>
      </c>
      <c r="AE451" s="29" t="s">
        <v>4063</v>
      </c>
      <c r="AF451" s="29" t="s">
        <v>5251</v>
      </c>
      <c r="AG451" s="29" t="s">
        <v>5992</v>
      </c>
      <c r="AH451" s="29" t="str">
        <f t="shared" si="24"/>
        <v>Not determined</v>
      </c>
      <c r="AI451" s="29" t="str">
        <f t="shared" si="25"/>
        <v>Not determined</v>
      </c>
      <c r="AJ451" s="29" t="str">
        <f t="shared" si="26"/>
        <v>Not determined</v>
      </c>
      <c r="AK451" s="27" t="str">
        <f t="shared" si="23"/>
        <v>No known occurrences</v>
      </c>
    </row>
    <row r="452" spans="1:37" ht="12.6" customHeight="1" x14ac:dyDescent="0.3">
      <c r="A452" s="30" t="s">
        <v>2792</v>
      </c>
      <c r="B452" s="30" t="s">
        <v>4603</v>
      </c>
      <c r="C452" s="30" t="s">
        <v>2514</v>
      </c>
      <c r="D452" s="83" t="s">
        <v>5335</v>
      </c>
      <c r="E452" s="83" t="s">
        <v>4063</v>
      </c>
      <c r="F452" s="31" t="s">
        <v>38</v>
      </c>
      <c r="G452" s="31">
        <v>54.8</v>
      </c>
      <c r="H452" s="31">
        <v>124.8</v>
      </c>
      <c r="I452" s="31" t="s">
        <v>4063</v>
      </c>
      <c r="J452" s="31" t="s">
        <v>4063</v>
      </c>
      <c r="K452" s="31" t="s">
        <v>94</v>
      </c>
      <c r="L452" s="31" t="s">
        <v>95</v>
      </c>
      <c r="M452" s="31">
        <v>154</v>
      </c>
      <c r="N452" s="31">
        <v>1</v>
      </c>
      <c r="O452" s="27" t="s">
        <v>4497</v>
      </c>
      <c r="P452" s="27" t="s">
        <v>4063</v>
      </c>
      <c r="Q452" s="27" t="s">
        <v>4063</v>
      </c>
      <c r="R452" s="27" t="s">
        <v>4063</v>
      </c>
      <c r="S452" s="27" t="s">
        <v>4063</v>
      </c>
      <c r="T452" s="27" t="s">
        <v>4063</v>
      </c>
      <c r="U452" s="27" t="s">
        <v>4063</v>
      </c>
      <c r="V452" s="27" t="s">
        <v>4063</v>
      </c>
      <c r="W452" s="27" t="s">
        <v>4063</v>
      </c>
      <c r="X452" s="27" t="s">
        <v>4063</v>
      </c>
      <c r="Y452" s="27" t="s">
        <v>4063</v>
      </c>
      <c r="Z452" s="27" t="s">
        <v>4063</v>
      </c>
      <c r="AA452" s="27" t="s">
        <v>4063</v>
      </c>
      <c r="AB452" s="27" t="s">
        <v>4063</v>
      </c>
      <c r="AC452" s="27" t="s">
        <v>4063</v>
      </c>
      <c r="AD452" s="27" t="s">
        <v>4063</v>
      </c>
      <c r="AE452" s="29" t="s">
        <v>4063</v>
      </c>
      <c r="AF452" s="29" t="s">
        <v>5741</v>
      </c>
      <c r="AG452" s="29" t="s">
        <v>4281</v>
      </c>
      <c r="AH452" s="29" t="str">
        <f t="shared" si="24"/>
        <v>Phanerozoic</v>
      </c>
      <c r="AI452" s="29" t="str">
        <f t="shared" si="25"/>
        <v>Not determined</v>
      </c>
      <c r="AJ452" s="29" t="str">
        <f t="shared" si="26"/>
        <v>Not determined</v>
      </c>
      <c r="AK452" s="27" t="str">
        <f t="shared" si="23"/>
        <v>No known occurrences</v>
      </c>
    </row>
    <row r="453" spans="1:37" ht="12.6" customHeight="1" x14ac:dyDescent="0.3">
      <c r="A453" s="30" t="s">
        <v>5881</v>
      </c>
      <c r="B453" s="30" t="s">
        <v>4603</v>
      </c>
      <c r="C453" s="30" t="s">
        <v>2514</v>
      </c>
      <c r="D453" s="83" t="s">
        <v>5410</v>
      </c>
      <c r="E453" s="83" t="s">
        <v>4063</v>
      </c>
      <c r="F453" s="31" t="s">
        <v>1693</v>
      </c>
      <c r="G453" s="31">
        <v>68.33</v>
      </c>
      <c r="H453" s="31">
        <v>77.680000000000007</v>
      </c>
      <c r="I453" s="31">
        <v>2000</v>
      </c>
      <c r="J453" s="31">
        <v>9</v>
      </c>
      <c r="K453" s="31" t="s">
        <v>3452</v>
      </c>
      <c r="L453" s="31" t="s">
        <v>388</v>
      </c>
      <c r="M453" s="31">
        <v>387</v>
      </c>
      <c r="N453" s="31">
        <v>34</v>
      </c>
      <c r="O453" s="27" t="s">
        <v>4504</v>
      </c>
      <c r="P453" s="27" t="s">
        <v>1936</v>
      </c>
      <c r="Q453" s="27" t="s">
        <v>4063</v>
      </c>
      <c r="R453" s="27" t="s">
        <v>4063</v>
      </c>
      <c r="S453" s="27" t="s">
        <v>4063</v>
      </c>
      <c r="T453" s="27" t="s">
        <v>4063</v>
      </c>
      <c r="U453" s="27" t="s">
        <v>4063</v>
      </c>
      <c r="V453" s="27" t="s">
        <v>4063</v>
      </c>
      <c r="W453" s="27" t="s">
        <v>4063</v>
      </c>
      <c r="X453" s="27" t="s">
        <v>4063</v>
      </c>
      <c r="Y453" s="27" t="s">
        <v>4063</v>
      </c>
      <c r="Z453" s="27" t="s">
        <v>4063</v>
      </c>
      <c r="AA453" s="27" t="s">
        <v>4063</v>
      </c>
      <c r="AB453" s="27" t="s">
        <v>4063</v>
      </c>
      <c r="AC453" s="27" t="s">
        <v>4063</v>
      </c>
      <c r="AD453" s="27" t="s">
        <v>4063</v>
      </c>
      <c r="AE453" s="29" t="s">
        <v>4063</v>
      </c>
      <c r="AF453" s="29" t="s">
        <v>5742</v>
      </c>
      <c r="AG453" s="29" t="s">
        <v>4281</v>
      </c>
      <c r="AH453" s="29" t="str">
        <f t="shared" si="24"/>
        <v>Phanerozoic</v>
      </c>
      <c r="AI453" s="29" t="str">
        <f t="shared" si="25"/>
        <v>Large</v>
      </c>
      <c r="AJ453" s="29" t="str">
        <f t="shared" si="26"/>
        <v>Giant</v>
      </c>
      <c r="AK453" s="27" t="str">
        <f t="shared" si="23"/>
        <v>No known occurrences</v>
      </c>
    </row>
    <row r="454" spans="1:37" ht="12.6" customHeight="1" x14ac:dyDescent="0.3">
      <c r="A454" s="30" t="s">
        <v>5416</v>
      </c>
      <c r="B454" s="30" t="s">
        <v>4603</v>
      </c>
      <c r="C454" s="30" t="s">
        <v>2514</v>
      </c>
      <c r="D454" s="83" t="s">
        <v>1785</v>
      </c>
      <c r="E454" s="82" t="s">
        <v>1736</v>
      </c>
      <c r="F454" s="31" t="s">
        <v>79</v>
      </c>
      <c r="G454" s="31">
        <v>67.52</v>
      </c>
      <c r="H454" s="31">
        <v>32.47</v>
      </c>
      <c r="I454" s="31">
        <v>120</v>
      </c>
      <c r="J454" s="31">
        <v>2.5</v>
      </c>
      <c r="K454" s="31" t="s">
        <v>94</v>
      </c>
      <c r="L454" s="31" t="s">
        <v>95</v>
      </c>
      <c r="M454" s="31">
        <v>2445</v>
      </c>
      <c r="N454" s="31">
        <v>1.7</v>
      </c>
      <c r="O454" s="27" t="s">
        <v>4505</v>
      </c>
      <c r="P454" s="27" t="s">
        <v>84</v>
      </c>
      <c r="Q454" s="27" t="s">
        <v>4063</v>
      </c>
      <c r="R454" s="27" t="s">
        <v>189</v>
      </c>
      <c r="S454" s="27" t="s">
        <v>2710</v>
      </c>
      <c r="T454" s="27" t="s">
        <v>4063</v>
      </c>
      <c r="U454" s="27" t="s">
        <v>4063</v>
      </c>
      <c r="V454" s="27" t="s">
        <v>4063</v>
      </c>
      <c r="W454" s="27" t="s">
        <v>4063</v>
      </c>
      <c r="X454" s="27" t="s">
        <v>4063</v>
      </c>
      <c r="Y454" s="27" t="s">
        <v>4063</v>
      </c>
      <c r="Z454" s="27" t="s">
        <v>4063</v>
      </c>
      <c r="AA454" s="27" t="s">
        <v>4063</v>
      </c>
      <c r="AB454" s="27" t="s">
        <v>4063</v>
      </c>
      <c r="AC454" s="27" t="s">
        <v>4063</v>
      </c>
      <c r="AD454" s="27" t="s">
        <v>4063</v>
      </c>
      <c r="AE454" s="29" t="s">
        <v>4063</v>
      </c>
      <c r="AF454" s="29" t="s">
        <v>6092</v>
      </c>
      <c r="AG454" s="29" t="s">
        <v>5992</v>
      </c>
      <c r="AH454" s="29" t="str">
        <f t="shared" si="24"/>
        <v>Proterozoic</v>
      </c>
      <c r="AI454" s="29" t="str">
        <f t="shared" si="25"/>
        <v>Small</v>
      </c>
      <c r="AJ454" s="29" t="str">
        <f t="shared" si="26"/>
        <v>Large</v>
      </c>
      <c r="AK454" s="27" t="str">
        <f t="shared" si="23"/>
        <v>No known occurrences</v>
      </c>
    </row>
    <row r="455" spans="1:37" ht="12.6" customHeight="1" x14ac:dyDescent="0.3">
      <c r="A455" s="30" t="s">
        <v>2798</v>
      </c>
      <c r="B455" s="30" t="s">
        <v>4603</v>
      </c>
      <c r="C455" s="30" t="s">
        <v>2514</v>
      </c>
      <c r="D455" s="83" t="s">
        <v>5259</v>
      </c>
      <c r="E455" s="83" t="s">
        <v>5264</v>
      </c>
      <c r="F455" s="31" t="s">
        <v>284</v>
      </c>
      <c r="G455" s="31">
        <v>58</v>
      </c>
      <c r="H455" s="31">
        <v>59.28</v>
      </c>
      <c r="I455" s="31">
        <v>135</v>
      </c>
      <c r="J455" s="31">
        <v>2.5</v>
      </c>
      <c r="K455" s="31" t="s">
        <v>817</v>
      </c>
      <c r="L455" s="31" t="s">
        <v>95</v>
      </c>
      <c r="M455" s="31">
        <v>450</v>
      </c>
      <c r="N455" s="31">
        <v>12</v>
      </c>
      <c r="O455" s="27" t="s">
        <v>4506</v>
      </c>
      <c r="P455" s="27" t="s">
        <v>287</v>
      </c>
      <c r="Q455" s="27" t="s">
        <v>4063</v>
      </c>
      <c r="R455" s="27" t="s">
        <v>345</v>
      </c>
      <c r="S455" s="27" t="s">
        <v>4063</v>
      </c>
      <c r="T455" s="27" t="s">
        <v>4063</v>
      </c>
      <c r="U455" s="27" t="s">
        <v>4063</v>
      </c>
      <c r="V455" s="27" t="s">
        <v>4063</v>
      </c>
      <c r="W455" s="27" t="s">
        <v>2802</v>
      </c>
      <c r="X455" s="27" t="s">
        <v>2803</v>
      </c>
      <c r="Y455" s="27" t="s">
        <v>144</v>
      </c>
      <c r="Z455" s="27" t="s">
        <v>72</v>
      </c>
      <c r="AA455" s="27" t="s">
        <v>73</v>
      </c>
      <c r="AB455" s="27" t="s">
        <v>74</v>
      </c>
      <c r="AC455" s="27" t="s">
        <v>242</v>
      </c>
      <c r="AD455" s="27">
        <v>11.3</v>
      </c>
      <c r="AE455" s="29" t="s">
        <v>2804</v>
      </c>
      <c r="AF455" s="29" t="s">
        <v>5743</v>
      </c>
      <c r="AG455" s="29" t="s">
        <v>5992</v>
      </c>
      <c r="AH455" s="29" t="str">
        <f t="shared" si="24"/>
        <v>Phanerozoic</v>
      </c>
      <c r="AI455" s="29" t="str">
        <f t="shared" si="25"/>
        <v>Small</v>
      </c>
      <c r="AJ455" s="29" t="str">
        <f t="shared" si="26"/>
        <v>Large</v>
      </c>
      <c r="AK455" s="27" t="s">
        <v>144</v>
      </c>
    </row>
    <row r="456" spans="1:37" ht="12.6" customHeight="1" x14ac:dyDescent="0.3">
      <c r="A456" s="30" t="s">
        <v>2805</v>
      </c>
      <c r="B456" s="30" t="s">
        <v>4603</v>
      </c>
      <c r="C456" s="30" t="s">
        <v>2514</v>
      </c>
      <c r="D456" s="83" t="s">
        <v>5285</v>
      </c>
      <c r="E456" s="83" t="s">
        <v>5073</v>
      </c>
      <c r="F456" s="31" t="s">
        <v>284</v>
      </c>
      <c r="G456" s="31">
        <v>51.2</v>
      </c>
      <c r="H456" s="31">
        <v>41</v>
      </c>
      <c r="I456" s="31">
        <v>80</v>
      </c>
      <c r="J456" s="31">
        <v>0.7</v>
      </c>
      <c r="K456" s="31" t="s">
        <v>4063</v>
      </c>
      <c r="L456" s="31" t="s">
        <v>95</v>
      </c>
      <c r="M456" s="31">
        <v>2079</v>
      </c>
      <c r="N456" s="31">
        <v>19</v>
      </c>
      <c r="O456" s="27" t="s">
        <v>4507</v>
      </c>
      <c r="P456" s="27" t="s">
        <v>275</v>
      </c>
      <c r="Q456" s="27" t="s">
        <v>4508</v>
      </c>
      <c r="R456" s="27" t="s">
        <v>4063</v>
      </c>
      <c r="S456" s="27" t="s">
        <v>4063</v>
      </c>
      <c r="T456" s="27" t="s">
        <v>4063</v>
      </c>
      <c r="U456" s="27" t="s">
        <v>4063</v>
      </c>
      <c r="V456" s="27" t="s">
        <v>4063</v>
      </c>
      <c r="W456" s="27" t="s">
        <v>4063</v>
      </c>
      <c r="X456" s="27" t="s">
        <v>70</v>
      </c>
      <c r="Y456" s="27" t="s">
        <v>144</v>
      </c>
      <c r="Z456" s="27" t="s">
        <v>72</v>
      </c>
      <c r="AA456" s="27" t="s">
        <v>73</v>
      </c>
      <c r="AB456" s="27" t="s">
        <v>74</v>
      </c>
      <c r="AC456" s="27" t="s">
        <v>480</v>
      </c>
      <c r="AD456" s="27" t="s">
        <v>4063</v>
      </c>
      <c r="AE456" s="29" t="s">
        <v>2808</v>
      </c>
      <c r="AF456" s="29" t="s">
        <v>5251</v>
      </c>
      <c r="AG456" s="29" t="s">
        <v>5992</v>
      </c>
      <c r="AH456" s="29" t="str">
        <f t="shared" si="24"/>
        <v>Proterozoic</v>
      </c>
      <c r="AI456" s="29" t="str">
        <f t="shared" si="25"/>
        <v>Small</v>
      </c>
      <c r="AJ456" s="29" t="str">
        <f t="shared" si="26"/>
        <v>Medium</v>
      </c>
      <c r="AK456" s="27" t="s">
        <v>144</v>
      </c>
    </row>
    <row r="457" spans="1:37" ht="12.6" customHeight="1" x14ac:dyDescent="0.3">
      <c r="A457" s="21" t="s">
        <v>2809</v>
      </c>
      <c r="B457" s="21" t="s">
        <v>4603</v>
      </c>
      <c r="C457" s="21" t="s">
        <v>2514</v>
      </c>
      <c r="D457" s="82" t="s">
        <v>5285</v>
      </c>
      <c r="E457" s="82" t="s">
        <v>5073</v>
      </c>
      <c r="F457" s="27" t="s">
        <v>284</v>
      </c>
      <c r="G457" s="34">
        <v>50.06</v>
      </c>
      <c r="H457" s="27">
        <v>40.65</v>
      </c>
      <c r="I457" s="27" t="s">
        <v>4063</v>
      </c>
      <c r="J457" s="27" t="s">
        <v>4063</v>
      </c>
      <c r="K457" s="27" t="s">
        <v>4063</v>
      </c>
      <c r="L457" s="27" t="s">
        <v>4063</v>
      </c>
      <c r="M457" s="27" t="s">
        <v>4063</v>
      </c>
      <c r="N457" s="27" t="s">
        <v>4063</v>
      </c>
      <c r="O457" s="27" t="s">
        <v>4063</v>
      </c>
      <c r="P457" s="27" t="s">
        <v>4063</v>
      </c>
      <c r="Q457" s="27" t="s">
        <v>4063</v>
      </c>
      <c r="R457" s="27" t="s">
        <v>4063</v>
      </c>
      <c r="S457" s="27" t="s">
        <v>4063</v>
      </c>
      <c r="T457" s="27" t="s">
        <v>4063</v>
      </c>
      <c r="U457" s="27" t="s">
        <v>4063</v>
      </c>
      <c r="V457" s="27" t="s">
        <v>4063</v>
      </c>
      <c r="W457" s="27" t="s">
        <v>4063</v>
      </c>
      <c r="X457" s="27" t="s">
        <v>4063</v>
      </c>
      <c r="Y457" s="27" t="s">
        <v>4063</v>
      </c>
      <c r="Z457" s="27" t="s">
        <v>4063</v>
      </c>
      <c r="AA457" s="27" t="s">
        <v>4063</v>
      </c>
      <c r="AB457" s="27" t="s">
        <v>4063</v>
      </c>
      <c r="AC457" s="34" t="s">
        <v>4063</v>
      </c>
      <c r="AD457" s="29" t="s">
        <v>4063</v>
      </c>
      <c r="AE457" s="29" t="s">
        <v>4063</v>
      </c>
      <c r="AF457" s="29" t="s">
        <v>5251</v>
      </c>
      <c r="AG457" s="29" t="s">
        <v>5992</v>
      </c>
      <c r="AH457" s="29" t="str">
        <f t="shared" si="24"/>
        <v>Not determined</v>
      </c>
      <c r="AI457" s="29" t="str">
        <f t="shared" si="25"/>
        <v>Not determined</v>
      </c>
      <c r="AJ457" s="29" t="str">
        <f t="shared" si="26"/>
        <v>Not determined</v>
      </c>
      <c r="AK457" s="27" t="str">
        <f>IF(Y457="Not determined","No known occurrences","CHECK THIS ONE")</f>
        <v>No known occurrences</v>
      </c>
    </row>
    <row r="458" spans="1:37" ht="12.6" customHeight="1" x14ac:dyDescent="0.3">
      <c r="A458" s="21" t="s">
        <v>2813</v>
      </c>
      <c r="B458" s="21" t="s">
        <v>4603</v>
      </c>
      <c r="C458" s="21" t="s">
        <v>2514</v>
      </c>
      <c r="D458" s="82" t="s">
        <v>5322</v>
      </c>
      <c r="E458" s="82" t="s">
        <v>4063</v>
      </c>
      <c r="F458" s="27" t="s">
        <v>38</v>
      </c>
      <c r="G458" s="34">
        <v>53.5</v>
      </c>
      <c r="H458" s="27">
        <v>96</v>
      </c>
      <c r="I458" s="27" t="s">
        <v>4063</v>
      </c>
      <c r="J458" s="27" t="s">
        <v>4063</v>
      </c>
      <c r="K458" s="27" t="s">
        <v>4063</v>
      </c>
      <c r="L458" s="27" t="s">
        <v>95</v>
      </c>
      <c r="M458" s="27">
        <v>487</v>
      </c>
      <c r="N458" s="27" t="s">
        <v>4063</v>
      </c>
      <c r="O458" s="27" t="s">
        <v>4063</v>
      </c>
      <c r="P458" s="27" t="s">
        <v>4063</v>
      </c>
      <c r="Q458" s="27" t="s">
        <v>4063</v>
      </c>
      <c r="R458" s="27" t="s">
        <v>4063</v>
      </c>
      <c r="S458" s="27" t="s">
        <v>4063</v>
      </c>
      <c r="T458" s="27" t="s">
        <v>4063</v>
      </c>
      <c r="U458" s="27" t="s">
        <v>4063</v>
      </c>
      <c r="V458" s="27" t="s">
        <v>4063</v>
      </c>
      <c r="W458" s="27" t="s">
        <v>4063</v>
      </c>
      <c r="X458" s="27" t="s">
        <v>70</v>
      </c>
      <c r="Y458" s="27" t="s">
        <v>144</v>
      </c>
      <c r="Z458" s="27" t="s">
        <v>4063</v>
      </c>
      <c r="AA458" s="27" t="s">
        <v>4063</v>
      </c>
      <c r="AB458" s="27" t="s">
        <v>4063</v>
      </c>
      <c r="AC458" s="42" t="s">
        <v>4063</v>
      </c>
      <c r="AD458" s="29" t="s">
        <v>4063</v>
      </c>
      <c r="AE458" s="29" t="s">
        <v>4063</v>
      </c>
      <c r="AF458" s="29" t="s">
        <v>2814</v>
      </c>
      <c r="AG458" s="29" t="s">
        <v>4281</v>
      </c>
      <c r="AH458" s="29" t="str">
        <f t="shared" si="24"/>
        <v>Phanerozoic</v>
      </c>
      <c r="AI458" s="29" t="str">
        <f t="shared" si="25"/>
        <v>Not determined</v>
      </c>
      <c r="AJ458" s="29" t="str">
        <f t="shared" si="26"/>
        <v>Not determined</v>
      </c>
      <c r="AK458" s="27" t="s">
        <v>144</v>
      </c>
    </row>
    <row r="459" spans="1:37" ht="12.6" customHeight="1" x14ac:dyDescent="0.3">
      <c r="A459" s="21" t="s">
        <v>2815</v>
      </c>
      <c r="B459" s="21" t="s">
        <v>4603</v>
      </c>
      <c r="C459" s="21" t="s">
        <v>2514</v>
      </c>
      <c r="D459" s="82" t="s">
        <v>2607</v>
      </c>
      <c r="E459" s="82" t="s">
        <v>2573</v>
      </c>
      <c r="F459" s="27" t="s">
        <v>284</v>
      </c>
      <c r="G459" s="34">
        <v>55.05</v>
      </c>
      <c r="H459" s="27">
        <v>97.15</v>
      </c>
      <c r="I459" s="27" t="s">
        <v>4063</v>
      </c>
      <c r="J459" s="27" t="s">
        <v>4063</v>
      </c>
      <c r="K459" s="27" t="s">
        <v>80</v>
      </c>
      <c r="L459" s="27" t="s">
        <v>40</v>
      </c>
      <c r="M459" s="27">
        <v>720</v>
      </c>
      <c r="N459" s="27" t="s">
        <v>4063</v>
      </c>
      <c r="O459" s="27" t="s">
        <v>5836</v>
      </c>
      <c r="P459" s="27" t="s">
        <v>84</v>
      </c>
      <c r="Q459" s="27" t="s">
        <v>4063</v>
      </c>
      <c r="R459" s="27" t="s">
        <v>890</v>
      </c>
      <c r="S459" s="27" t="s">
        <v>4063</v>
      </c>
      <c r="T459" s="27" t="s">
        <v>4063</v>
      </c>
      <c r="U459" s="27" t="s">
        <v>4063</v>
      </c>
      <c r="V459" s="27" t="s">
        <v>4063</v>
      </c>
      <c r="W459" s="27" t="s">
        <v>4063</v>
      </c>
      <c r="X459" s="27" t="s">
        <v>70</v>
      </c>
      <c r="Y459" s="27" t="s">
        <v>144</v>
      </c>
      <c r="Z459" s="27" t="s">
        <v>4063</v>
      </c>
      <c r="AA459" s="27" t="s">
        <v>73</v>
      </c>
      <c r="AB459" s="27" t="s">
        <v>74</v>
      </c>
      <c r="AC459" s="34" t="s">
        <v>4063</v>
      </c>
      <c r="AD459" s="29" t="s">
        <v>4063</v>
      </c>
      <c r="AE459" s="29" t="s">
        <v>4063</v>
      </c>
      <c r="AF459" s="29" t="s">
        <v>5737</v>
      </c>
      <c r="AG459" s="29" t="s">
        <v>4281</v>
      </c>
      <c r="AH459" s="29" t="str">
        <f t="shared" si="24"/>
        <v>Proterozoic</v>
      </c>
      <c r="AI459" s="29" t="str">
        <f t="shared" si="25"/>
        <v>Not determined</v>
      </c>
      <c r="AJ459" s="29" t="str">
        <f t="shared" si="26"/>
        <v>Not determined</v>
      </c>
      <c r="AK459" s="27" t="s">
        <v>144</v>
      </c>
    </row>
    <row r="460" spans="1:37" ht="12.6" customHeight="1" x14ac:dyDescent="0.3">
      <c r="A460" s="21" t="s">
        <v>5882</v>
      </c>
      <c r="B460" s="21" t="s">
        <v>4603</v>
      </c>
      <c r="C460" s="21" t="s">
        <v>2514</v>
      </c>
      <c r="D460" s="82" t="s">
        <v>1785</v>
      </c>
      <c r="E460" s="82" t="s">
        <v>1736</v>
      </c>
      <c r="F460" s="27" t="s">
        <v>79</v>
      </c>
      <c r="G460" s="34">
        <v>67.34</v>
      </c>
      <c r="H460" s="27">
        <v>29.91</v>
      </c>
      <c r="I460" s="27" t="s">
        <v>4063</v>
      </c>
      <c r="J460" s="27" t="s">
        <v>4063</v>
      </c>
      <c r="K460" s="27" t="s">
        <v>4063</v>
      </c>
      <c r="L460" s="27" t="s">
        <v>95</v>
      </c>
      <c r="M460" s="27">
        <v>2460</v>
      </c>
      <c r="N460" s="27">
        <v>9</v>
      </c>
      <c r="O460" s="27" t="s">
        <v>520</v>
      </c>
      <c r="P460" s="27" t="s">
        <v>478</v>
      </c>
      <c r="Q460" s="27" t="s">
        <v>4063</v>
      </c>
      <c r="R460" s="27" t="s">
        <v>4063</v>
      </c>
      <c r="S460" s="27" t="s">
        <v>4063</v>
      </c>
      <c r="T460" s="27" t="s">
        <v>4063</v>
      </c>
      <c r="U460" s="27" t="s">
        <v>4063</v>
      </c>
      <c r="V460" s="27" t="s">
        <v>4063</v>
      </c>
      <c r="W460" s="27" t="s">
        <v>4063</v>
      </c>
      <c r="X460" s="27" t="s">
        <v>4063</v>
      </c>
      <c r="Y460" s="27" t="s">
        <v>4063</v>
      </c>
      <c r="Z460" s="27" t="s">
        <v>4063</v>
      </c>
      <c r="AA460" s="27" t="s">
        <v>4063</v>
      </c>
      <c r="AB460" s="27" t="s">
        <v>4063</v>
      </c>
      <c r="AC460" s="27" t="s">
        <v>4063</v>
      </c>
      <c r="AD460" s="29" t="s">
        <v>4063</v>
      </c>
      <c r="AE460" s="29" t="s">
        <v>4063</v>
      </c>
      <c r="AF460" s="29" t="s">
        <v>5744</v>
      </c>
      <c r="AG460" s="29" t="s">
        <v>5992</v>
      </c>
      <c r="AH460" s="29" t="str">
        <f t="shared" si="24"/>
        <v>Proterozoic</v>
      </c>
      <c r="AI460" s="29" t="str">
        <f t="shared" si="25"/>
        <v>Not determined</v>
      </c>
      <c r="AJ460" s="29" t="str">
        <f t="shared" si="26"/>
        <v>Not determined</v>
      </c>
      <c r="AK460" s="27" t="str">
        <f>IF(Y460="Not determined","No known occurrences","CHECK THIS ONE")</f>
        <v>No known occurrences</v>
      </c>
    </row>
    <row r="461" spans="1:37" ht="12.6" customHeight="1" x14ac:dyDescent="0.3">
      <c r="A461" s="21" t="s">
        <v>2818</v>
      </c>
      <c r="B461" s="21" t="s">
        <v>4603</v>
      </c>
      <c r="C461" s="21" t="s">
        <v>2819</v>
      </c>
      <c r="D461" s="82" t="s">
        <v>2820</v>
      </c>
      <c r="E461" s="82" t="s">
        <v>2821</v>
      </c>
      <c r="F461" s="27" t="s">
        <v>79</v>
      </c>
      <c r="G461" s="34">
        <v>25.3</v>
      </c>
      <c r="H461" s="27">
        <v>43.9</v>
      </c>
      <c r="I461" s="27">
        <v>42</v>
      </c>
      <c r="J461" s="27">
        <v>6</v>
      </c>
      <c r="K461" s="27" t="s">
        <v>2822</v>
      </c>
      <c r="L461" s="27" t="s">
        <v>40</v>
      </c>
      <c r="M461" s="27">
        <v>620</v>
      </c>
      <c r="N461" s="27" t="s">
        <v>4063</v>
      </c>
      <c r="O461" s="27" t="s">
        <v>4510</v>
      </c>
      <c r="P461" s="27" t="s">
        <v>54</v>
      </c>
      <c r="Q461" s="27" t="s">
        <v>4063</v>
      </c>
      <c r="R461" s="27" t="s">
        <v>345</v>
      </c>
      <c r="S461" s="27" t="s">
        <v>4063</v>
      </c>
      <c r="T461" s="27" t="s">
        <v>4063</v>
      </c>
      <c r="U461" s="27" t="s">
        <v>4063</v>
      </c>
      <c r="V461" s="27" t="s">
        <v>4063</v>
      </c>
      <c r="W461" s="27" t="s">
        <v>4063</v>
      </c>
      <c r="X461" s="27" t="s">
        <v>2825</v>
      </c>
      <c r="Y461" s="27" t="s">
        <v>71</v>
      </c>
      <c r="Z461" s="27" t="s">
        <v>2826</v>
      </c>
      <c r="AA461" s="27" t="s">
        <v>102</v>
      </c>
      <c r="AB461" s="27" t="s">
        <v>74</v>
      </c>
      <c r="AC461" s="27" t="s">
        <v>271</v>
      </c>
      <c r="AD461" s="29" t="s">
        <v>4063</v>
      </c>
      <c r="AE461" s="29" t="s">
        <v>5968</v>
      </c>
      <c r="AF461" s="29" t="s">
        <v>5745</v>
      </c>
      <c r="AG461" s="29" t="s">
        <v>4281</v>
      </c>
      <c r="AH461" s="29" t="str">
        <f t="shared" si="24"/>
        <v>Proterozoic</v>
      </c>
      <c r="AI461" s="29" t="str">
        <f t="shared" si="25"/>
        <v>Small</v>
      </c>
      <c r="AJ461" s="29" t="str">
        <f t="shared" si="26"/>
        <v>Giant</v>
      </c>
      <c r="AK461" s="27" t="s">
        <v>71</v>
      </c>
    </row>
    <row r="462" spans="1:37" ht="12.6" customHeight="1" x14ac:dyDescent="0.3">
      <c r="A462" s="30" t="s">
        <v>2828</v>
      </c>
      <c r="B462" s="30" t="s">
        <v>4603</v>
      </c>
      <c r="C462" s="30" t="s">
        <v>2819</v>
      </c>
      <c r="D462" s="83" t="s">
        <v>2829</v>
      </c>
      <c r="E462" s="83" t="s">
        <v>2821</v>
      </c>
      <c r="F462" s="31" t="s">
        <v>79</v>
      </c>
      <c r="G462" s="31">
        <v>18.45</v>
      </c>
      <c r="H462" s="31">
        <v>42.52</v>
      </c>
      <c r="I462" s="31">
        <v>4</v>
      </c>
      <c r="J462" s="31">
        <v>3</v>
      </c>
      <c r="K462" s="31" t="s">
        <v>2830</v>
      </c>
      <c r="L462" s="31" t="s">
        <v>99</v>
      </c>
      <c r="M462" s="31">
        <v>626</v>
      </c>
      <c r="N462" s="31">
        <v>8</v>
      </c>
      <c r="O462" s="27" t="s">
        <v>4511</v>
      </c>
      <c r="P462" s="27" t="s">
        <v>534</v>
      </c>
      <c r="Q462" s="27" t="s">
        <v>4063</v>
      </c>
      <c r="R462" s="27" t="s">
        <v>345</v>
      </c>
      <c r="S462" s="27" t="s">
        <v>4063</v>
      </c>
      <c r="T462" s="27" t="s">
        <v>4063</v>
      </c>
      <c r="U462" s="27" t="s">
        <v>4063</v>
      </c>
      <c r="V462" s="27" t="s">
        <v>4063</v>
      </c>
      <c r="W462" s="27" t="s">
        <v>2832</v>
      </c>
      <c r="X462" s="27" t="s">
        <v>4063</v>
      </c>
      <c r="Y462" s="27" t="s">
        <v>4063</v>
      </c>
      <c r="Z462" s="27" t="s">
        <v>4063</v>
      </c>
      <c r="AA462" s="27" t="s">
        <v>4063</v>
      </c>
      <c r="AB462" s="27" t="s">
        <v>4063</v>
      </c>
      <c r="AC462" s="27" t="s">
        <v>4063</v>
      </c>
      <c r="AD462" s="27" t="s">
        <v>4063</v>
      </c>
      <c r="AE462" s="29" t="s">
        <v>4063</v>
      </c>
      <c r="AF462" s="29" t="s">
        <v>5746</v>
      </c>
      <c r="AG462" s="29" t="s">
        <v>4281</v>
      </c>
      <c r="AH462" s="29" t="str">
        <f t="shared" si="24"/>
        <v>Proterozoic</v>
      </c>
      <c r="AI462" s="29" t="str">
        <f t="shared" si="25"/>
        <v>Small</v>
      </c>
      <c r="AJ462" s="29" t="str">
        <f t="shared" si="26"/>
        <v>Large</v>
      </c>
      <c r="AK462" s="27" t="str">
        <f>IF(Y462="Not determined","No known occurrences","CHECK THIS ONE")</f>
        <v>No known occurrences</v>
      </c>
    </row>
    <row r="463" spans="1:37" ht="12.6" customHeight="1" x14ac:dyDescent="0.3">
      <c r="A463" s="30" t="s">
        <v>2833</v>
      </c>
      <c r="B463" s="30" t="s">
        <v>4603</v>
      </c>
      <c r="C463" s="30" t="s">
        <v>2819</v>
      </c>
      <c r="D463" s="83" t="s">
        <v>2834</v>
      </c>
      <c r="E463" s="83" t="s">
        <v>2835</v>
      </c>
      <c r="F463" s="31" t="s">
        <v>79</v>
      </c>
      <c r="G463" s="31">
        <v>17</v>
      </c>
      <c r="H463" s="31">
        <v>42.36</v>
      </c>
      <c r="I463" s="31">
        <v>20</v>
      </c>
      <c r="J463" s="31">
        <v>1.5</v>
      </c>
      <c r="K463" s="31" t="s">
        <v>127</v>
      </c>
      <c r="L463" s="31" t="s">
        <v>613</v>
      </c>
      <c r="M463" s="31">
        <v>22</v>
      </c>
      <c r="N463" s="31" t="s">
        <v>4063</v>
      </c>
      <c r="O463" s="27" t="s">
        <v>4512</v>
      </c>
      <c r="P463" s="27" t="s">
        <v>2838</v>
      </c>
      <c r="Q463" s="27" t="s">
        <v>4063</v>
      </c>
      <c r="R463" s="27" t="s">
        <v>345</v>
      </c>
      <c r="S463" s="27" t="s">
        <v>4063</v>
      </c>
      <c r="T463" s="27" t="s">
        <v>2839</v>
      </c>
      <c r="U463" s="27" t="s">
        <v>2840</v>
      </c>
      <c r="V463" s="27" t="s">
        <v>2841</v>
      </c>
      <c r="W463" s="27" t="s">
        <v>2842</v>
      </c>
      <c r="X463" s="27" t="s">
        <v>4063</v>
      </c>
      <c r="Y463" s="27" t="s">
        <v>4063</v>
      </c>
      <c r="Z463" s="27" t="s">
        <v>4063</v>
      </c>
      <c r="AA463" s="27" t="s">
        <v>4063</v>
      </c>
      <c r="AB463" s="27" t="s">
        <v>4063</v>
      </c>
      <c r="AC463" s="27" t="s">
        <v>4063</v>
      </c>
      <c r="AD463" s="27" t="s">
        <v>4063</v>
      </c>
      <c r="AE463" s="29" t="s">
        <v>4063</v>
      </c>
      <c r="AF463" s="29" t="s">
        <v>5747</v>
      </c>
      <c r="AG463" s="29" t="s">
        <v>4281</v>
      </c>
      <c r="AH463" s="29" t="str">
        <f t="shared" si="24"/>
        <v>Phanerozoic</v>
      </c>
      <c r="AI463" s="29" t="str">
        <f t="shared" si="25"/>
        <v>Small</v>
      </c>
      <c r="AJ463" s="29" t="str">
        <f t="shared" si="26"/>
        <v>Medium</v>
      </c>
      <c r="AK463" s="27" t="str">
        <f>IF(Y463="Not determined","No known occurrences","CHECK THIS ONE")</f>
        <v>No known occurrences</v>
      </c>
    </row>
    <row r="464" spans="1:37" ht="12.6" customHeight="1" x14ac:dyDescent="0.3">
      <c r="A464" s="30" t="s">
        <v>5883</v>
      </c>
      <c r="B464" s="30" t="s">
        <v>4603</v>
      </c>
      <c r="C464" s="30" t="s">
        <v>2819</v>
      </c>
      <c r="D464" s="83" t="s">
        <v>2844</v>
      </c>
      <c r="E464" s="83" t="s">
        <v>2821</v>
      </c>
      <c r="F464" s="31" t="s">
        <v>79</v>
      </c>
      <c r="G464" s="31">
        <v>24.3</v>
      </c>
      <c r="H464" s="31">
        <v>37.46</v>
      </c>
      <c r="I464" s="31">
        <v>200</v>
      </c>
      <c r="J464" s="31">
        <v>3</v>
      </c>
      <c r="K464" s="31" t="s">
        <v>98</v>
      </c>
      <c r="L464" s="31" t="s">
        <v>388</v>
      </c>
      <c r="M464" s="31">
        <v>618</v>
      </c>
      <c r="N464" s="31">
        <v>27</v>
      </c>
      <c r="O464" s="27" t="s">
        <v>4513</v>
      </c>
      <c r="P464" s="27" t="s">
        <v>84</v>
      </c>
      <c r="Q464" s="27" t="s">
        <v>4063</v>
      </c>
      <c r="R464" s="27" t="s">
        <v>45</v>
      </c>
      <c r="S464" s="27" t="s">
        <v>4063</v>
      </c>
      <c r="T464" s="27" t="s">
        <v>4063</v>
      </c>
      <c r="U464" s="27" t="s">
        <v>4063</v>
      </c>
      <c r="V464" s="27" t="s">
        <v>4063</v>
      </c>
      <c r="W464" s="27" t="s">
        <v>4063</v>
      </c>
      <c r="X464" s="27" t="s">
        <v>70</v>
      </c>
      <c r="Y464" s="27" t="s">
        <v>71</v>
      </c>
      <c r="Z464" s="27" t="s">
        <v>72</v>
      </c>
      <c r="AA464" s="27" t="s">
        <v>73</v>
      </c>
      <c r="AB464" s="27" t="s">
        <v>74</v>
      </c>
      <c r="AC464" s="27" t="s">
        <v>365</v>
      </c>
      <c r="AD464" s="27" t="s">
        <v>4063</v>
      </c>
      <c r="AE464" s="29" t="s">
        <v>2847</v>
      </c>
      <c r="AF464" s="29" t="s">
        <v>5748</v>
      </c>
      <c r="AG464" s="29" t="s">
        <v>4281</v>
      </c>
      <c r="AH464" s="29" t="str">
        <f t="shared" si="24"/>
        <v>Proterozoic</v>
      </c>
      <c r="AI464" s="29" t="str">
        <f t="shared" si="25"/>
        <v>Small</v>
      </c>
      <c r="AJ464" s="29" t="str">
        <f t="shared" si="26"/>
        <v>Large</v>
      </c>
      <c r="AK464" s="27" t="s">
        <v>71</v>
      </c>
    </row>
    <row r="465" spans="1:37" ht="12.6" customHeight="1" x14ac:dyDescent="0.25">
      <c r="A465" s="30" t="s">
        <v>2849</v>
      </c>
      <c r="B465" s="20" t="s">
        <v>6103</v>
      </c>
      <c r="C465" s="30" t="s">
        <v>2850</v>
      </c>
      <c r="D465" s="83" t="s">
        <v>2851</v>
      </c>
      <c r="E465" s="83" t="s">
        <v>4720</v>
      </c>
      <c r="F465" s="31" t="s">
        <v>2345</v>
      </c>
      <c r="G465" s="31">
        <v>57.28</v>
      </c>
      <c r="H465" s="31">
        <v>-2.11</v>
      </c>
      <c r="I465" s="31">
        <v>18</v>
      </c>
      <c r="J465" s="31" t="s">
        <v>4063</v>
      </c>
      <c r="K465" s="31" t="s">
        <v>51</v>
      </c>
      <c r="L465" s="31" t="s">
        <v>40</v>
      </c>
      <c r="M465" s="31">
        <v>477</v>
      </c>
      <c r="N465" s="31">
        <v>5</v>
      </c>
      <c r="O465" s="27" t="s">
        <v>4514</v>
      </c>
      <c r="P465" s="27" t="s">
        <v>2854</v>
      </c>
      <c r="Q465" s="27" t="s">
        <v>4063</v>
      </c>
      <c r="R465" s="27" t="s">
        <v>45</v>
      </c>
      <c r="S465" s="27" t="s">
        <v>4063</v>
      </c>
      <c r="T465" s="27" t="s">
        <v>4063</v>
      </c>
      <c r="U465" s="27" t="s">
        <v>4063</v>
      </c>
      <c r="V465" s="27" t="s">
        <v>4063</v>
      </c>
      <c r="W465" s="27" t="s">
        <v>4063</v>
      </c>
      <c r="X465" s="27" t="s">
        <v>4063</v>
      </c>
      <c r="Y465" s="27" t="s">
        <v>4063</v>
      </c>
      <c r="Z465" s="27" t="s">
        <v>4063</v>
      </c>
      <c r="AA465" s="27" t="s">
        <v>4063</v>
      </c>
      <c r="AB465" s="27" t="s">
        <v>4063</v>
      </c>
      <c r="AC465" s="27" t="s">
        <v>4063</v>
      </c>
      <c r="AD465" s="27" t="s">
        <v>4063</v>
      </c>
      <c r="AE465" s="29" t="s">
        <v>4063</v>
      </c>
      <c r="AF465" s="29" t="s">
        <v>5385</v>
      </c>
      <c r="AG465" s="29" t="s">
        <v>5992</v>
      </c>
      <c r="AH465" s="29" t="str">
        <f t="shared" si="24"/>
        <v>Phanerozoic</v>
      </c>
      <c r="AI465" s="29" t="str">
        <f t="shared" si="25"/>
        <v>Small</v>
      </c>
      <c r="AJ465" s="29" t="str">
        <f t="shared" si="26"/>
        <v>Not determined</v>
      </c>
      <c r="AK465" s="27" t="str">
        <f>IF(Y465="Not determined","No known occurrences","CHECK THIS ONE")</f>
        <v>No known occurrences</v>
      </c>
    </row>
    <row r="466" spans="1:37" ht="12.6" customHeight="1" x14ac:dyDescent="0.25">
      <c r="A466" s="30" t="s">
        <v>5884</v>
      </c>
      <c r="B466" s="20" t="s">
        <v>4603</v>
      </c>
      <c r="C466" s="30" t="s">
        <v>2850</v>
      </c>
      <c r="D466" s="83" t="s">
        <v>2856</v>
      </c>
      <c r="E466" s="83" t="s">
        <v>1973</v>
      </c>
      <c r="F466" s="31" t="s">
        <v>4063</v>
      </c>
      <c r="G466" s="31">
        <v>56.38</v>
      </c>
      <c r="H466" s="31">
        <v>-5.88</v>
      </c>
      <c r="I466" s="31">
        <v>16</v>
      </c>
      <c r="J466" s="31">
        <v>0.9</v>
      </c>
      <c r="K466" s="31" t="s">
        <v>2265</v>
      </c>
      <c r="L466" s="31" t="s">
        <v>40</v>
      </c>
      <c r="M466" s="31">
        <v>60</v>
      </c>
      <c r="N466" s="31">
        <v>0.5</v>
      </c>
      <c r="O466" s="27" t="s">
        <v>4515</v>
      </c>
      <c r="P466" s="27" t="s">
        <v>275</v>
      </c>
      <c r="Q466" s="27" t="s">
        <v>4063</v>
      </c>
      <c r="R466" s="27" t="s">
        <v>45</v>
      </c>
      <c r="S466" s="27" t="s">
        <v>4063</v>
      </c>
      <c r="T466" s="27" t="s">
        <v>2859</v>
      </c>
      <c r="U466" s="27" t="s">
        <v>4063</v>
      </c>
      <c r="V466" s="27">
        <v>48</v>
      </c>
      <c r="W466" s="27" t="s">
        <v>2860</v>
      </c>
      <c r="X466" s="27" t="s">
        <v>4063</v>
      </c>
      <c r="Y466" s="27" t="s">
        <v>4063</v>
      </c>
      <c r="Z466" s="27" t="s">
        <v>4063</v>
      </c>
      <c r="AA466" s="27" t="s">
        <v>4063</v>
      </c>
      <c r="AB466" s="27" t="s">
        <v>4063</v>
      </c>
      <c r="AC466" s="27" t="s">
        <v>4063</v>
      </c>
      <c r="AD466" s="27" t="s">
        <v>4063</v>
      </c>
      <c r="AE466" s="29" t="s">
        <v>4063</v>
      </c>
      <c r="AF466" s="29" t="s">
        <v>5749</v>
      </c>
      <c r="AG466" s="29" t="s">
        <v>5992</v>
      </c>
      <c r="AH466" s="29" t="str">
        <f t="shared" si="24"/>
        <v>Phanerozoic</v>
      </c>
      <c r="AI466" s="29" t="str">
        <f t="shared" si="25"/>
        <v>Small</v>
      </c>
      <c r="AJ466" s="29" t="str">
        <f t="shared" si="26"/>
        <v>Medium</v>
      </c>
      <c r="AK466" s="27" t="str">
        <f>IF(Y466="Not determined","No known occurrences","CHECK THIS ONE")</f>
        <v>No known occurrences</v>
      </c>
    </row>
    <row r="467" spans="1:37" ht="12.6" customHeight="1" x14ac:dyDescent="0.3">
      <c r="A467" s="21" t="s">
        <v>5885</v>
      </c>
      <c r="B467" s="21" t="s">
        <v>4603</v>
      </c>
      <c r="C467" s="21" t="s">
        <v>2850</v>
      </c>
      <c r="D467" s="82" t="s">
        <v>2863</v>
      </c>
      <c r="E467" s="82" t="s">
        <v>1973</v>
      </c>
      <c r="F467" s="27" t="s">
        <v>79</v>
      </c>
      <c r="G467" s="27">
        <v>56.8</v>
      </c>
      <c r="H467" s="27">
        <v>-6.1</v>
      </c>
      <c r="I467" s="27">
        <v>30</v>
      </c>
      <c r="J467" s="27" t="s">
        <v>4063</v>
      </c>
      <c r="K467" s="27" t="s">
        <v>51</v>
      </c>
      <c r="L467" s="27" t="s">
        <v>40</v>
      </c>
      <c r="M467" s="27">
        <v>60.53</v>
      </c>
      <c r="N467" s="27">
        <v>0.08</v>
      </c>
      <c r="O467" s="27" t="s">
        <v>4516</v>
      </c>
      <c r="P467" s="27" t="s">
        <v>275</v>
      </c>
      <c r="Q467" s="27" t="s">
        <v>4063</v>
      </c>
      <c r="R467" s="27" t="s">
        <v>890</v>
      </c>
      <c r="S467" s="27" t="s">
        <v>4063</v>
      </c>
      <c r="T467" s="27" t="s">
        <v>4063</v>
      </c>
      <c r="U467" s="27" t="s">
        <v>4063</v>
      </c>
      <c r="V467" s="27" t="s">
        <v>4063</v>
      </c>
      <c r="W467" s="27" t="s">
        <v>4063</v>
      </c>
      <c r="X467" s="27" t="s">
        <v>4063</v>
      </c>
      <c r="Y467" s="27" t="s">
        <v>4063</v>
      </c>
      <c r="Z467" s="27" t="s">
        <v>4063</v>
      </c>
      <c r="AA467" s="27" t="s">
        <v>4063</v>
      </c>
      <c r="AB467" s="27" t="s">
        <v>4063</v>
      </c>
      <c r="AC467" s="27" t="s">
        <v>4063</v>
      </c>
      <c r="AD467" s="29" t="s">
        <v>4063</v>
      </c>
      <c r="AE467" s="29" t="s">
        <v>4063</v>
      </c>
      <c r="AF467" s="29" t="s">
        <v>2867</v>
      </c>
      <c r="AG467" s="29" t="s">
        <v>5992</v>
      </c>
      <c r="AH467" s="29" t="str">
        <f t="shared" si="24"/>
        <v>Phanerozoic</v>
      </c>
      <c r="AI467" s="29" t="str">
        <f t="shared" si="25"/>
        <v>Small</v>
      </c>
      <c r="AJ467" s="29" t="str">
        <f t="shared" si="26"/>
        <v>Not determined</v>
      </c>
      <c r="AK467" s="27" t="str">
        <f>IF(Y467="Not determined","No known occurrences","CHECK THIS ONE")</f>
        <v>No known occurrences</v>
      </c>
    </row>
    <row r="468" spans="1:37" ht="12.6" customHeight="1" x14ac:dyDescent="0.3">
      <c r="A468" s="30" t="s">
        <v>2868</v>
      </c>
      <c r="B468" s="30" t="s">
        <v>4603</v>
      </c>
      <c r="C468" s="30" t="s">
        <v>2850</v>
      </c>
      <c r="D468" s="83" t="s">
        <v>2863</v>
      </c>
      <c r="E468" s="83" t="s">
        <v>1973</v>
      </c>
      <c r="F468" s="31" t="s">
        <v>79</v>
      </c>
      <c r="G468" s="31">
        <v>57.2</v>
      </c>
      <c r="H468" s="31">
        <v>-6.2</v>
      </c>
      <c r="I468" s="31">
        <v>8</v>
      </c>
      <c r="J468" s="31" t="s">
        <v>4063</v>
      </c>
      <c r="K468" s="31" t="s">
        <v>425</v>
      </c>
      <c r="L468" s="31" t="s">
        <v>95</v>
      </c>
      <c r="M468" s="31">
        <v>58.91</v>
      </c>
      <c r="N468" s="31">
        <v>7.0000000000000007E-2</v>
      </c>
      <c r="O468" s="27" t="s">
        <v>4517</v>
      </c>
      <c r="P468" s="27" t="s">
        <v>2872</v>
      </c>
      <c r="Q468" s="27" t="s">
        <v>4114</v>
      </c>
      <c r="R468" s="27" t="s">
        <v>890</v>
      </c>
      <c r="S468" s="27" t="s">
        <v>1291</v>
      </c>
      <c r="T468" s="27" t="s">
        <v>855</v>
      </c>
      <c r="U468" s="27" t="s">
        <v>4063</v>
      </c>
      <c r="V468" s="27" t="s">
        <v>4063</v>
      </c>
      <c r="W468" s="27" t="s">
        <v>485</v>
      </c>
      <c r="X468" s="27" t="s">
        <v>4063</v>
      </c>
      <c r="Y468" s="27" t="s">
        <v>4063</v>
      </c>
      <c r="Z468" s="27" t="s">
        <v>4063</v>
      </c>
      <c r="AA468" s="27" t="s">
        <v>4063</v>
      </c>
      <c r="AB468" s="27" t="s">
        <v>4063</v>
      </c>
      <c r="AC468" s="27" t="s">
        <v>4063</v>
      </c>
      <c r="AD468" s="27" t="s">
        <v>4063</v>
      </c>
      <c r="AE468" s="29" t="s">
        <v>4063</v>
      </c>
      <c r="AF468" s="29" t="s">
        <v>2873</v>
      </c>
      <c r="AG468" s="29" t="s">
        <v>5992</v>
      </c>
      <c r="AH468" s="29" t="str">
        <f t="shared" si="24"/>
        <v>Phanerozoic</v>
      </c>
      <c r="AI468" s="29" t="str">
        <f t="shared" si="25"/>
        <v>Small</v>
      </c>
      <c r="AJ468" s="29" t="str">
        <f t="shared" si="26"/>
        <v>Not determined</v>
      </c>
      <c r="AK468" s="27" t="str">
        <f>IF(Y468="Not determined","No known occurrences","CHECK THIS ONE")</f>
        <v>No known occurrences</v>
      </c>
    </row>
    <row r="469" spans="1:37" ht="12.6" customHeight="1" x14ac:dyDescent="0.3">
      <c r="A469" s="30" t="s">
        <v>2874</v>
      </c>
      <c r="B469" s="30" t="s">
        <v>4603</v>
      </c>
      <c r="C469" s="30" t="s">
        <v>2850</v>
      </c>
      <c r="D469" s="83" t="s">
        <v>2851</v>
      </c>
      <c r="E469" s="83" t="s">
        <v>4720</v>
      </c>
      <c r="F469" s="31" t="s">
        <v>2345</v>
      </c>
      <c r="G469" s="31">
        <v>57.36</v>
      </c>
      <c r="H469" s="31">
        <v>-2.5099999999999998</v>
      </c>
      <c r="I469" s="31" t="s">
        <v>4063</v>
      </c>
      <c r="J469" s="31" t="s">
        <v>4063</v>
      </c>
      <c r="K469" s="31" t="s">
        <v>307</v>
      </c>
      <c r="L469" s="31" t="s">
        <v>40</v>
      </c>
      <c r="M469" s="31">
        <v>477</v>
      </c>
      <c r="N469" s="31">
        <v>5</v>
      </c>
      <c r="O469" s="27" t="s">
        <v>4518</v>
      </c>
      <c r="P469" s="27" t="s">
        <v>2854</v>
      </c>
      <c r="Q469" s="27" t="s">
        <v>4063</v>
      </c>
      <c r="R469" s="27" t="s">
        <v>45</v>
      </c>
      <c r="S469" s="27" t="s">
        <v>4063</v>
      </c>
      <c r="T469" s="27" t="s">
        <v>4063</v>
      </c>
      <c r="U469" s="27" t="s">
        <v>2876</v>
      </c>
      <c r="V469" s="27" t="s">
        <v>2877</v>
      </c>
      <c r="W469" s="27" t="s">
        <v>2878</v>
      </c>
      <c r="X469" s="27" t="s">
        <v>4063</v>
      </c>
      <c r="Y469" s="27" t="s">
        <v>4063</v>
      </c>
      <c r="Z469" s="27" t="s">
        <v>4063</v>
      </c>
      <c r="AA469" s="27" t="s">
        <v>4063</v>
      </c>
      <c r="AB469" s="27" t="s">
        <v>4063</v>
      </c>
      <c r="AC469" s="27" t="s">
        <v>4063</v>
      </c>
      <c r="AD469" s="27" t="s">
        <v>4063</v>
      </c>
      <c r="AE469" s="29" t="s">
        <v>4063</v>
      </c>
      <c r="AF469" s="29" t="s">
        <v>2879</v>
      </c>
      <c r="AG469" s="29" t="s">
        <v>5992</v>
      </c>
      <c r="AH469" s="29" t="str">
        <f t="shared" si="24"/>
        <v>Phanerozoic</v>
      </c>
      <c r="AI469" s="29" t="str">
        <f t="shared" si="25"/>
        <v>Not determined</v>
      </c>
      <c r="AJ469" s="29" t="str">
        <f t="shared" si="26"/>
        <v>Not determined</v>
      </c>
      <c r="AK469" s="27" t="str">
        <f>IF(Y469="Not determined","No known occurrences","CHECK THIS ONE")</f>
        <v>No known occurrences</v>
      </c>
    </row>
    <row r="470" spans="1:37" ht="12.6" customHeight="1" x14ac:dyDescent="0.3">
      <c r="A470" s="23" t="s">
        <v>2880</v>
      </c>
      <c r="B470" s="23" t="s">
        <v>4603</v>
      </c>
      <c r="C470" s="17" t="s">
        <v>2850</v>
      </c>
      <c r="D470" s="46" t="s">
        <v>2881</v>
      </c>
      <c r="E470" s="46" t="s">
        <v>4720</v>
      </c>
      <c r="F470" s="18" t="s">
        <v>284</v>
      </c>
      <c r="G470" s="18">
        <v>58.06</v>
      </c>
      <c r="H470" s="18">
        <v>-4.8499999999999996</v>
      </c>
      <c r="I470" s="18">
        <v>10</v>
      </c>
      <c r="J470" s="18" t="s">
        <v>4063</v>
      </c>
      <c r="K470" s="18" t="s">
        <v>185</v>
      </c>
      <c r="L470" s="18" t="s">
        <v>95</v>
      </c>
      <c r="M470" s="18">
        <v>439</v>
      </c>
      <c r="N470" s="18">
        <v>4</v>
      </c>
      <c r="O470" s="18" t="s">
        <v>4292</v>
      </c>
      <c r="P470" s="27" t="s">
        <v>931</v>
      </c>
      <c r="Q470" s="27" t="s">
        <v>4063</v>
      </c>
      <c r="R470" s="27" t="s">
        <v>4063</v>
      </c>
      <c r="S470" s="27" t="s">
        <v>4063</v>
      </c>
      <c r="T470" s="27" t="s">
        <v>4063</v>
      </c>
      <c r="U470" s="27" t="s">
        <v>4063</v>
      </c>
      <c r="V470" s="27" t="s">
        <v>4063</v>
      </c>
      <c r="W470" s="27" t="s">
        <v>4063</v>
      </c>
      <c r="X470" s="27" t="s">
        <v>70</v>
      </c>
      <c r="Y470" s="27" t="s">
        <v>144</v>
      </c>
      <c r="Z470" s="27" t="s">
        <v>72</v>
      </c>
      <c r="AA470" s="27" t="s">
        <v>73</v>
      </c>
      <c r="AB470" s="27" t="s">
        <v>74</v>
      </c>
      <c r="AC470" s="27" t="s">
        <v>2883</v>
      </c>
      <c r="AD470" s="27" t="s">
        <v>4063</v>
      </c>
      <c r="AE470" s="16" t="s">
        <v>4063</v>
      </c>
      <c r="AF470" s="29" t="s">
        <v>5750</v>
      </c>
      <c r="AG470" s="29" t="s">
        <v>5992</v>
      </c>
      <c r="AH470" s="29" t="str">
        <f t="shared" si="24"/>
        <v>Phanerozoic</v>
      </c>
      <c r="AI470" s="29" t="str">
        <f t="shared" si="25"/>
        <v>Small</v>
      </c>
      <c r="AJ470" s="29" t="str">
        <f t="shared" si="26"/>
        <v>Not determined</v>
      </c>
      <c r="AK470" s="27" t="s">
        <v>144</v>
      </c>
    </row>
    <row r="471" spans="1:37" ht="12.6" customHeight="1" x14ac:dyDescent="0.25">
      <c r="A471" s="21" t="s">
        <v>2885</v>
      </c>
      <c r="B471" s="20" t="s">
        <v>4603</v>
      </c>
      <c r="C471" s="21" t="s">
        <v>2850</v>
      </c>
      <c r="D471" s="82" t="s">
        <v>2881</v>
      </c>
      <c r="E471" s="82" t="s">
        <v>4720</v>
      </c>
      <c r="F471" s="27" t="s">
        <v>284</v>
      </c>
      <c r="G471" s="34">
        <v>58.05</v>
      </c>
      <c r="H471" s="27">
        <v>-4.9400000000000004</v>
      </c>
      <c r="I471" s="27">
        <v>26</v>
      </c>
      <c r="J471" s="27">
        <v>0.4</v>
      </c>
      <c r="K471" s="27" t="s">
        <v>185</v>
      </c>
      <c r="L471" s="27" t="s">
        <v>95</v>
      </c>
      <c r="M471" s="27">
        <v>430</v>
      </c>
      <c r="N471" s="27">
        <v>4</v>
      </c>
      <c r="O471" s="27" t="s">
        <v>4292</v>
      </c>
      <c r="P471" s="27" t="s">
        <v>2887</v>
      </c>
      <c r="Q471" s="27" t="s">
        <v>4063</v>
      </c>
      <c r="R471" s="27" t="s">
        <v>4063</v>
      </c>
      <c r="S471" s="27" t="s">
        <v>4063</v>
      </c>
      <c r="T471" s="27" t="s">
        <v>4063</v>
      </c>
      <c r="U471" s="27" t="s">
        <v>4063</v>
      </c>
      <c r="V471" s="27" t="s">
        <v>4063</v>
      </c>
      <c r="W471" s="27" t="s">
        <v>4063</v>
      </c>
      <c r="X471" s="27" t="s">
        <v>70</v>
      </c>
      <c r="Y471" s="27" t="s">
        <v>144</v>
      </c>
      <c r="Z471" s="27" t="s">
        <v>72</v>
      </c>
      <c r="AA471" s="27" t="s">
        <v>73</v>
      </c>
      <c r="AB471" s="27" t="s">
        <v>74</v>
      </c>
      <c r="AC471" s="27" t="s">
        <v>2883</v>
      </c>
      <c r="AD471" s="29" t="s">
        <v>4063</v>
      </c>
      <c r="AE471" s="29" t="s">
        <v>5969</v>
      </c>
      <c r="AF471" s="29" t="s">
        <v>5750</v>
      </c>
      <c r="AG471" s="29" t="s">
        <v>5992</v>
      </c>
      <c r="AH471" s="29" t="str">
        <f t="shared" si="24"/>
        <v>Phanerozoic</v>
      </c>
      <c r="AI471" s="29" t="str">
        <f t="shared" si="25"/>
        <v>Small</v>
      </c>
      <c r="AJ471" s="29" t="str">
        <f t="shared" si="26"/>
        <v>Small</v>
      </c>
      <c r="AK471" s="27" t="s">
        <v>144</v>
      </c>
    </row>
    <row r="472" spans="1:37" ht="12.6" customHeight="1" x14ac:dyDescent="0.25">
      <c r="A472" s="23" t="s">
        <v>2889</v>
      </c>
      <c r="B472" s="20" t="s">
        <v>6103</v>
      </c>
      <c r="C472" s="17" t="s">
        <v>2850</v>
      </c>
      <c r="D472" s="46" t="s">
        <v>2851</v>
      </c>
      <c r="E472" s="46" t="s">
        <v>4720</v>
      </c>
      <c r="F472" s="18" t="s">
        <v>2345</v>
      </c>
      <c r="G472" s="27">
        <v>57.25</v>
      </c>
      <c r="H472" s="18">
        <v>-2.84</v>
      </c>
      <c r="I472" s="18" t="s">
        <v>4063</v>
      </c>
      <c r="J472" s="18">
        <v>7</v>
      </c>
      <c r="K472" s="18" t="s">
        <v>98</v>
      </c>
      <c r="L472" s="18" t="s">
        <v>40</v>
      </c>
      <c r="M472" s="18">
        <v>477</v>
      </c>
      <c r="N472" s="18">
        <v>5</v>
      </c>
      <c r="O472" s="18" t="s">
        <v>4519</v>
      </c>
      <c r="P472" s="27" t="s">
        <v>2854</v>
      </c>
      <c r="Q472" s="27" t="s">
        <v>4063</v>
      </c>
      <c r="R472" s="27" t="s">
        <v>45</v>
      </c>
      <c r="S472" s="27" t="s">
        <v>4063</v>
      </c>
      <c r="T472" s="27" t="s">
        <v>2891</v>
      </c>
      <c r="U472" s="27" t="s">
        <v>4063</v>
      </c>
      <c r="V472" s="27" t="s">
        <v>2892</v>
      </c>
      <c r="W472" s="27" t="s">
        <v>1293</v>
      </c>
      <c r="X472" s="27" t="s">
        <v>4063</v>
      </c>
      <c r="Y472" s="27" t="s">
        <v>4063</v>
      </c>
      <c r="Z472" s="27" t="s">
        <v>4063</v>
      </c>
      <c r="AA472" s="27" t="s">
        <v>4063</v>
      </c>
      <c r="AB472" s="27" t="s">
        <v>4063</v>
      </c>
      <c r="AC472" s="27" t="s">
        <v>4063</v>
      </c>
      <c r="AD472" s="27" t="s">
        <v>4063</v>
      </c>
      <c r="AE472" s="16" t="s">
        <v>4063</v>
      </c>
      <c r="AF472" s="29" t="s">
        <v>2893</v>
      </c>
      <c r="AG472" s="29" t="s">
        <v>5992</v>
      </c>
      <c r="AH472" s="29" t="str">
        <f t="shared" si="24"/>
        <v>Phanerozoic</v>
      </c>
      <c r="AI472" s="29" t="str">
        <f t="shared" si="25"/>
        <v>Not determined</v>
      </c>
      <c r="AJ472" s="29" t="str">
        <f t="shared" si="26"/>
        <v>Giant</v>
      </c>
      <c r="AK472" s="27" t="str">
        <f>IF(Y472="Not determined","No known occurrences","CHECK THIS ONE")</f>
        <v>No known occurrences</v>
      </c>
    </row>
    <row r="473" spans="1:37" ht="12.6" customHeight="1" x14ac:dyDescent="0.25">
      <c r="A473" s="20" t="s">
        <v>2894</v>
      </c>
      <c r="B473" s="20" t="s">
        <v>4603</v>
      </c>
      <c r="C473" s="21" t="s">
        <v>2850</v>
      </c>
      <c r="D473" s="82" t="s">
        <v>2863</v>
      </c>
      <c r="E473" s="82" t="s">
        <v>1973</v>
      </c>
      <c r="F473" s="27" t="s">
        <v>79</v>
      </c>
      <c r="G473" s="27">
        <v>57</v>
      </c>
      <c r="H473" s="27">
        <v>-6.3</v>
      </c>
      <c r="I473" s="27">
        <v>25</v>
      </c>
      <c r="J473" s="27">
        <v>0.75</v>
      </c>
      <c r="K473" s="27" t="s">
        <v>1963</v>
      </c>
      <c r="L473" s="27" t="s">
        <v>95</v>
      </c>
      <c r="M473" s="27">
        <v>60.53</v>
      </c>
      <c r="N473" s="27">
        <v>0.08</v>
      </c>
      <c r="O473" s="27" t="s">
        <v>4520</v>
      </c>
      <c r="P473" s="27" t="s">
        <v>2897</v>
      </c>
      <c r="Q473" s="27" t="s">
        <v>4114</v>
      </c>
      <c r="R473" s="27" t="s">
        <v>890</v>
      </c>
      <c r="S473" s="27" t="s">
        <v>1291</v>
      </c>
      <c r="T473" s="27" t="s">
        <v>2898</v>
      </c>
      <c r="U473" s="27" t="s">
        <v>4063</v>
      </c>
      <c r="V473" s="27" t="s">
        <v>4063</v>
      </c>
      <c r="W473" s="27" t="s">
        <v>2899</v>
      </c>
      <c r="X473" s="27" t="s">
        <v>2894</v>
      </c>
      <c r="Y473" s="27" t="s">
        <v>144</v>
      </c>
      <c r="Z473" s="27" t="s">
        <v>838</v>
      </c>
      <c r="AA473" s="27" t="s">
        <v>73</v>
      </c>
      <c r="AB473" s="27" t="s">
        <v>74</v>
      </c>
      <c r="AC473" s="27" t="s">
        <v>265</v>
      </c>
      <c r="AD473" s="29" t="s">
        <v>4063</v>
      </c>
      <c r="AE473" s="29" t="s">
        <v>2900</v>
      </c>
      <c r="AF473" s="29" t="s">
        <v>5751</v>
      </c>
      <c r="AG473" s="29" t="s">
        <v>5992</v>
      </c>
      <c r="AH473" s="29" t="str">
        <f t="shared" si="24"/>
        <v>Phanerozoic</v>
      </c>
      <c r="AI473" s="29" t="str">
        <f t="shared" si="25"/>
        <v>Small</v>
      </c>
      <c r="AJ473" s="29" t="str">
        <f t="shared" si="26"/>
        <v>Medium</v>
      </c>
      <c r="AK473" s="27" t="s">
        <v>144</v>
      </c>
    </row>
    <row r="474" spans="1:37" ht="12.6" customHeight="1" x14ac:dyDescent="0.25">
      <c r="A474" s="30" t="s">
        <v>2902</v>
      </c>
      <c r="B474" s="20" t="s">
        <v>6103</v>
      </c>
      <c r="C474" s="30" t="s">
        <v>2850</v>
      </c>
      <c r="D474" s="83" t="s">
        <v>2903</v>
      </c>
      <c r="E474" s="83" t="s">
        <v>2904</v>
      </c>
      <c r="F474" s="31" t="s">
        <v>79</v>
      </c>
      <c r="G474" s="31">
        <v>57.89</v>
      </c>
      <c r="H474" s="31">
        <v>-6.36</v>
      </c>
      <c r="I474" s="31" t="s">
        <v>4063</v>
      </c>
      <c r="J474" s="31">
        <v>0.17</v>
      </c>
      <c r="K474" s="31" t="s">
        <v>127</v>
      </c>
      <c r="L474" s="31" t="s">
        <v>40</v>
      </c>
      <c r="M474" s="31">
        <v>60</v>
      </c>
      <c r="N474" s="31" t="s">
        <v>4063</v>
      </c>
      <c r="O474" s="27" t="s">
        <v>2905</v>
      </c>
      <c r="P474" s="27" t="s">
        <v>275</v>
      </c>
      <c r="Q474" s="27" t="s">
        <v>4063</v>
      </c>
      <c r="R474" s="27" t="s">
        <v>890</v>
      </c>
      <c r="S474" s="27" t="s">
        <v>4063</v>
      </c>
      <c r="T474" s="27" t="s">
        <v>2906</v>
      </c>
      <c r="U474" s="27" t="s">
        <v>4063</v>
      </c>
      <c r="V474" s="27" t="s">
        <v>4063</v>
      </c>
      <c r="W474" s="27" t="s">
        <v>2907</v>
      </c>
      <c r="X474" s="27" t="s">
        <v>4063</v>
      </c>
      <c r="Y474" s="27" t="s">
        <v>4063</v>
      </c>
      <c r="Z474" s="27" t="s">
        <v>4063</v>
      </c>
      <c r="AA474" s="27" t="s">
        <v>4063</v>
      </c>
      <c r="AB474" s="27" t="s">
        <v>4063</v>
      </c>
      <c r="AC474" s="27" t="s">
        <v>4063</v>
      </c>
      <c r="AD474" s="27" t="s">
        <v>4063</v>
      </c>
      <c r="AE474" s="29" t="s">
        <v>4063</v>
      </c>
      <c r="AF474" s="29" t="s">
        <v>5752</v>
      </c>
      <c r="AG474" s="29" t="s">
        <v>5992</v>
      </c>
      <c r="AH474" s="29" t="str">
        <f t="shared" si="24"/>
        <v>Phanerozoic</v>
      </c>
      <c r="AI474" s="29" t="str">
        <f t="shared" si="25"/>
        <v>Not determined</v>
      </c>
      <c r="AJ474" s="29" t="str">
        <f t="shared" si="26"/>
        <v>Small</v>
      </c>
      <c r="AK474" s="27" t="str">
        <f>IF(Y474="Not determined","No known occurrences","CHECK THIS ONE")</f>
        <v>No known occurrences</v>
      </c>
    </row>
    <row r="475" spans="1:37" ht="12.6" customHeight="1" x14ac:dyDescent="0.3">
      <c r="A475" s="30" t="s">
        <v>2908</v>
      </c>
      <c r="B475" s="30" t="s">
        <v>4603</v>
      </c>
      <c r="C475" s="30" t="s">
        <v>2909</v>
      </c>
      <c r="D475" s="83" t="s">
        <v>2910</v>
      </c>
      <c r="E475" s="83" t="s">
        <v>4063</v>
      </c>
      <c r="F475" s="31" t="s">
        <v>728</v>
      </c>
      <c r="G475" s="31">
        <v>13.32</v>
      </c>
      <c r="H475" s="31">
        <v>-12.05</v>
      </c>
      <c r="I475" s="31">
        <v>50</v>
      </c>
      <c r="J475" s="31" t="s">
        <v>4063</v>
      </c>
      <c r="K475" s="31" t="s">
        <v>425</v>
      </c>
      <c r="L475" s="31" t="s">
        <v>603</v>
      </c>
      <c r="M475" s="31">
        <v>2158</v>
      </c>
      <c r="N475" s="31">
        <v>8</v>
      </c>
      <c r="O475" s="27" t="s">
        <v>4521</v>
      </c>
      <c r="P475" s="27" t="s">
        <v>2614</v>
      </c>
      <c r="Q475" s="27" t="s">
        <v>4063</v>
      </c>
      <c r="R475" s="27" t="s">
        <v>4063</v>
      </c>
      <c r="S475" s="27" t="s">
        <v>4063</v>
      </c>
      <c r="T475" s="27" t="s">
        <v>4063</v>
      </c>
      <c r="U475" s="27" t="s">
        <v>4063</v>
      </c>
      <c r="V475" s="27" t="s">
        <v>4063</v>
      </c>
      <c r="W475" s="27" t="s">
        <v>4063</v>
      </c>
      <c r="X475" s="27" t="s">
        <v>4063</v>
      </c>
      <c r="Y475" s="27" t="s">
        <v>4063</v>
      </c>
      <c r="Z475" s="27" t="s">
        <v>4063</v>
      </c>
      <c r="AA475" s="27" t="s">
        <v>4063</v>
      </c>
      <c r="AB475" s="27" t="s">
        <v>4063</v>
      </c>
      <c r="AC475" s="27" t="s">
        <v>4063</v>
      </c>
      <c r="AD475" s="27" t="s">
        <v>4063</v>
      </c>
      <c r="AE475" s="29" t="s">
        <v>4063</v>
      </c>
      <c r="AF475" s="29" t="s">
        <v>5753</v>
      </c>
      <c r="AG475" s="29" t="s">
        <v>4066</v>
      </c>
      <c r="AH475" s="29" t="str">
        <f t="shared" si="24"/>
        <v>Proterozoic</v>
      </c>
      <c r="AI475" s="29" t="str">
        <f t="shared" si="25"/>
        <v>Small</v>
      </c>
      <c r="AJ475" s="29" t="str">
        <f t="shared" si="26"/>
        <v>Not determined</v>
      </c>
      <c r="AK475" s="27" t="str">
        <f>IF(Y475="Not determined","No known occurrences","CHECK THIS ONE")</f>
        <v>No known occurrences</v>
      </c>
    </row>
    <row r="476" spans="1:37" ht="12.6" customHeight="1" x14ac:dyDescent="0.3">
      <c r="A476" s="21" t="s">
        <v>2914</v>
      </c>
      <c r="B476" s="21" t="s">
        <v>4603</v>
      </c>
      <c r="C476" s="21" t="s">
        <v>2915</v>
      </c>
      <c r="D476" s="82" t="s">
        <v>2916</v>
      </c>
      <c r="E476" s="82" t="s">
        <v>2917</v>
      </c>
      <c r="F476" s="27" t="s">
        <v>79</v>
      </c>
      <c r="G476" s="27">
        <v>8.1999999999999993</v>
      </c>
      <c r="H476" s="27">
        <v>-13.1</v>
      </c>
      <c r="I476" s="27">
        <v>910</v>
      </c>
      <c r="J476" s="27">
        <v>7</v>
      </c>
      <c r="K476" s="27" t="s">
        <v>285</v>
      </c>
      <c r="L476" s="27" t="s">
        <v>372</v>
      </c>
      <c r="M476" s="27">
        <v>198.8</v>
      </c>
      <c r="N476" s="27">
        <v>0.22</v>
      </c>
      <c r="O476" s="27" t="s">
        <v>4522</v>
      </c>
      <c r="P476" s="27" t="s">
        <v>2920</v>
      </c>
      <c r="Q476" s="27" t="s">
        <v>4063</v>
      </c>
      <c r="R476" s="37" t="s">
        <v>45</v>
      </c>
      <c r="S476" s="27" t="s">
        <v>4063</v>
      </c>
      <c r="T476" s="27" t="s">
        <v>2921</v>
      </c>
      <c r="U476" s="27" t="s">
        <v>4063</v>
      </c>
      <c r="V476" s="27" t="s">
        <v>2922</v>
      </c>
      <c r="W476" s="27" t="s">
        <v>2923</v>
      </c>
      <c r="X476" s="27" t="s">
        <v>70</v>
      </c>
      <c r="Y476" s="27" t="s">
        <v>144</v>
      </c>
      <c r="Z476" s="27" t="s">
        <v>72</v>
      </c>
      <c r="AA476" s="27" t="s">
        <v>146</v>
      </c>
      <c r="AB476" s="27" t="s">
        <v>74</v>
      </c>
      <c r="AC476" s="29" t="s">
        <v>1804</v>
      </c>
      <c r="AD476" s="29" t="s">
        <v>4063</v>
      </c>
      <c r="AE476" s="29" t="s">
        <v>5970</v>
      </c>
      <c r="AF476" s="29" t="s">
        <v>5754</v>
      </c>
      <c r="AG476" s="29" t="s">
        <v>4066</v>
      </c>
      <c r="AH476" s="29" t="str">
        <f t="shared" si="24"/>
        <v>Phanerozoic</v>
      </c>
      <c r="AI476" s="29" t="str">
        <f t="shared" si="25"/>
        <v>Medium</v>
      </c>
      <c r="AJ476" s="29" t="str">
        <f t="shared" si="26"/>
        <v>Giant</v>
      </c>
      <c r="AK476" s="27" t="s">
        <v>144</v>
      </c>
    </row>
    <row r="477" spans="1:37" ht="12.6" customHeight="1" x14ac:dyDescent="0.3">
      <c r="A477" s="30" t="s">
        <v>4523</v>
      </c>
      <c r="B477" s="30" t="s">
        <v>4603</v>
      </c>
      <c r="C477" s="30" t="s">
        <v>2927</v>
      </c>
      <c r="D477" s="83" t="s">
        <v>2928</v>
      </c>
      <c r="E477" s="83" t="s">
        <v>4063</v>
      </c>
      <c r="F477" s="31" t="s">
        <v>4063</v>
      </c>
      <c r="G477" s="31">
        <v>10.199999999999999</v>
      </c>
      <c r="H477" s="31">
        <v>43.2</v>
      </c>
      <c r="I477" s="31" t="s">
        <v>4063</v>
      </c>
      <c r="J477" s="31" t="s">
        <v>4063</v>
      </c>
      <c r="K477" s="31" t="s">
        <v>748</v>
      </c>
      <c r="L477" s="31" t="s">
        <v>40</v>
      </c>
      <c r="M477" s="31" t="s">
        <v>4063</v>
      </c>
      <c r="N477" s="31" t="s">
        <v>4063</v>
      </c>
      <c r="O477" s="27" t="s">
        <v>4524</v>
      </c>
      <c r="P477" s="27" t="s">
        <v>2931</v>
      </c>
      <c r="Q477" s="27" t="s">
        <v>4063</v>
      </c>
      <c r="R477" s="27" t="s">
        <v>4063</v>
      </c>
      <c r="S477" s="27" t="s">
        <v>4063</v>
      </c>
      <c r="T477" s="27" t="s">
        <v>4063</v>
      </c>
      <c r="U477" s="27" t="s">
        <v>4063</v>
      </c>
      <c r="V477" s="27" t="s">
        <v>4063</v>
      </c>
      <c r="W477" s="27" t="s">
        <v>4063</v>
      </c>
      <c r="X477" s="27" t="s">
        <v>4063</v>
      </c>
      <c r="Y477" s="27" t="s">
        <v>4063</v>
      </c>
      <c r="Z477" s="27" t="s">
        <v>4063</v>
      </c>
      <c r="AA477" s="27" t="s">
        <v>4063</v>
      </c>
      <c r="AB477" s="27" t="s">
        <v>4063</v>
      </c>
      <c r="AC477" s="27" t="s">
        <v>4063</v>
      </c>
      <c r="AD477" s="27" t="s">
        <v>4063</v>
      </c>
      <c r="AE477" s="29" t="s">
        <v>4063</v>
      </c>
      <c r="AF477" s="29" t="s">
        <v>2932</v>
      </c>
      <c r="AG477" s="29" t="s">
        <v>4066</v>
      </c>
      <c r="AH477" s="29" t="str">
        <f t="shared" si="24"/>
        <v>Not determined</v>
      </c>
      <c r="AI477" s="29" t="str">
        <f t="shared" si="25"/>
        <v>Not determined</v>
      </c>
      <c r="AJ477" s="29" t="str">
        <f t="shared" si="26"/>
        <v>Not determined</v>
      </c>
      <c r="AK477" s="27" t="str">
        <f>IF(Y477="Not determined","No known occurrences","CHECK THIS ONE")</f>
        <v>No known occurrences</v>
      </c>
    </row>
    <row r="478" spans="1:37" ht="12.6" customHeight="1" x14ac:dyDescent="0.3">
      <c r="A478" s="30" t="s">
        <v>2933</v>
      </c>
      <c r="B478" s="30" t="s">
        <v>4603</v>
      </c>
      <c r="C478" s="30" t="s">
        <v>2927</v>
      </c>
      <c r="D478" s="83" t="s">
        <v>2928</v>
      </c>
      <c r="E478" s="83" t="s">
        <v>4063</v>
      </c>
      <c r="F478" s="31" t="s">
        <v>4063</v>
      </c>
      <c r="G478" s="31">
        <v>10.199999999999999</v>
      </c>
      <c r="H478" s="31">
        <v>43.75</v>
      </c>
      <c r="I478" s="31" t="s">
        <v>4063</v>
      </c>
      <c r="J478" s="31">
        <v>0.23</v>
      </c>
      <c r="K478" s="31" t="s">
        <v>51</v>
      </c>
      <c r="L478" s="31" t="s">
        <v>40</v>
      </c>
      <c r="M478" s="31" t="s">
        <v>4063</v>
      </c>
      <c r="N478" s="31" t="s">
        <v>4063</v>
      </c>
      <c r="O478" s="27" t="s">
        <v>4525</v>
      </c>
      <c r="P478" s="27" t="s">
        <v>2931</v>
      </c>
      <c r="Q478" s="27" t="s">
        <v>4063</v>
      </c>
      <c r="R478" s="27" t="s">
        <v>4063</v>
      </c>
      <c r="S478" s="27" t="s">
        <v>4063</v>
      </c>
      <c r="T478" s="27" t="s">
        <v>4063</v>
      </c>
      <c r="U478" s="27" t="s">
        <v>4063</v>
      </c>
      <c r="V478" s="27" t="s">
        <v>4063</v>
      </c>
      <c r="W478" s="27" t="s">
        <v>2935</v>
      </c>
      <c r="X478" s="27" t="s">
        <v>4063</v>
      </c>
      <c r="Y478" s="27" t="s">
        <v>4063</v>
      </c>
      <c r="Z478" s="27" t="s">
        <v>4063</v>
      </c>
      <c r="AA478" s="27" t="s">
        <v>4063</v>
      </c>
      <c r="AB478" s="27" t="s">
        <v>4063</v>
      </c>
      <c r="AC478" s="27" t="s">
        <v>4063</v>
      </c>
      <c r="AD478" s="27" t="s">
        <v>4063</v>
      </c>
      <c r="AE478" s="29" t="s">
        <v>4063</v>
      </c>
      <c r="AF478" s="29" t="s">
        <v>2936</v>
      </c>
      <c r="AG478" s="29" t="s">
        <v>4066</v>
      </c>
      <c r="AH478" s="29" t="str">
        <f t="shared" si="24"/>
        <v>Not determined</v>
      </c>
      <c r="AI478" s="29" t="str">
        <f t="shared" si="25"/>
        <v>Not determined</v>
      </c>
      <c r="AJ478" s="29" t="str">
        <f t="shared" si="26"/>
        <v>Small</v>
      </c>
      <c r="AK478" s="27" t="str">
        <f>IF(Y478="Not determined","No known occurrences","CHECK THIS ONE")</f>
        <v>No known occurrences</v>
      </c>
    </row>
    <row r="479" spans="1:37" ht="12.6" customHeight="1" x14ac:dyDescent="0.3">
      <c r="A479" s="30" t="s">
        <v>2937</v>
      </c>
      <c r="B479" s="30" t="s">
        <v>4603</v>
      </c>
      <c r="C479" s="30" t="s">
        <v>2927</v>
      </c>
      <c r="D479" s="83" t="s">
        <v>2928</v>
      </c>
      <c r="E479" s="83" t="s">
        <v>4063</v>
      </c>
      <c r="F479" s="31" t="s">
        <v>4063</v>
      </c>
      <c r="G479" s="31">
        <v>9.5</v>
      </c>
      <c r="H479" s="31">
        <v>43.5</v>
      </c>
      <c r="I479" s="31" t="s">
        <v>4063</v>
      </c>
      <c r="J479" s="31" t="s">
        <v>4063</v>
      </c>
      <c r="K479" s="31" t="s">
        <v>51</v>
      </c>
      <c r="L479" s="31" t="s">
        <v>40</v>
      </c>
      <c r="M479" s="31" t="s">
        <v>4063</v>
      </c>
      <c r="N479" s="31" t="s">
        <v>4063</v>
      </c>
      <c r="O479" s="27" t="s">
        <v>4526</v>
      </c>
      <c r="P479" s="27" t="s">
        <v>2931</v>
      </c>
      <c r="Q479" s="27" t="s">
        <v>4063</v>
      </c>
      <c r="R479" s="27" t="s">
        <v>4063</v>
      </c>
      <c r="S479" s="27" t="s">
        <v>4063</v>
      </c>
      <c r="T479" s="27" t="s">
        <v>4063</v>
      </c>
      <c r="U479" s="27" t="s">
        <v>4063</v>
      </c>
      <c r="V479" s="27" t="s">
        <v>4063</v>
      </c>
      <c r="W479" s="27" t="s">
        <v>2939</v>
      </c>
      <c r="X479" s="27" t="s">
        <v>4063</v>
      </c>
      <c r="Y479" s="27" t="s">
        <v>4063</v>
      </c>
      <c r="Z479" s="27" t="s">
        <v>4063</v>
      </c>
      <c r="AA479" s="27" t="s">
        <v>4063</v>
      </c>
      <c r="AB479" s="27" t="s">
        <v>4063</v>
      </c>
      <c r="AC479" s="27" t="s">
        <v>4063</v>
      </c>
      <c r="AD479" s="27" t="s">
        <v>4063</v>
      </c>
      <c r="AE479" s="29" t="s">
        <v>4063</v>
      </c>
      <c r="AF479" s="29" t="s">
        <v>2936</v>
      </c>
      <c r="AG479" s="29" t="s">
        <v>4066</v>
      </c>
      <c r="AH479" s="29" t="str">
        <f t="shared" si="24"/>
        <v>Not determined</v>
      </c>
      <c r="AI479" s="29" t="str">
        <f t="shared" si="25"/>
        <v>Not determined</v>
      </c>
      <c r="AJ479" s="29" t="str">
        <f t="shared" si="26"/>
        <v>Not determined</v>
      </c>
      <c r="AK479" s="27" t="str">
        <f>IF(Y479="Not determined","No known occurrences","CHECK THIS ONE")</f>
        <v>No known occurrences</v>
      </c>
    </row>
    <row r="480" spans="1:37" ht="12.6" customHeight="1" x14ac:dyDescent="0.3">
      <c r="A480" s="30" t="s">
        <v>2940</v>
      </c>
      <c r="B480" s="30" t="s">
        <v>4603</v>
      </c>
      <c r="C480" s="30" t="s">
        <v>2927</v>
      </c>
      <c r="D480" s="83" t="s">
        <v>2928</v>
      </c>
      <c r="E480" s="83" t="s">
        <v>4063</v>
      </c>
      <c r="F480" s="31" t="s">
        <v>4063</v>
      </c>
      <c r="G480" s="31">
        <v>9.8000000000000007</v>
      </c>
      <c r="H480" s="31">
        <v>43.6</v>
      </c>
      <c r="I480" s="31" t="s">
        <v>4063</v>
      </c>
      <c r="J480" s="31" t="s">
        <v>4063</v>
      </c>
      <c r="K480" s="31" t="s">
        <v>51</v>
      </c>
      <c r="L480" s="31" t="s">
        <v>40</v>
      </c>
      <c r="M480" s="31" t="s">
        <v>4063</v>
      </c>
      <c r="N480" s="31" t="s">
        <v>4063</v>
      </c>
      <c r="O480" s="27" t="s">
        <v>4527</v>
      </c>
      <c r="P480" s="27" t="s">
        <v>2931</v>
      </c>
      <c r="Q480" s="27" t="s">
        <v>4063</v>
      </c>
      <c r="R480" s="27" t="s">
        <v>4063</v>
      </c>
      <c r="S480" s="27" t="s">
        <v>4063</v>
      </c>
      <c r="T480" s="27" t="s">
        <v>4063</v>
      </c>
      <c r="U480" s="27" t="s">
        <v>4063</v>
      </c>
      <c r="V480" s="27" t="s">
        <v>4063</v>
      </c>
      <c r="W480" s="27" t="s">
        <v>2942</v>
      </c>
      <c r="X480" s="27" t="s">
        <v>4063</v>
      </c>
      <c r="Y480" s="27" t="s">
        <v>4063</v>
      </c>
      <c r="Z480" s="27" t="s">
        <v>4063</v>
      </c>
      <c r="AA480" s="27" t="s">
        <v>4063</v>
      </c>
      <c r="AB480" s="27" t="s">
        <v>4063</v>
      </c>
      <c r="AC480" s="27" t="s">
        <v>4063</v>
      </c>
      <c r="AD480" s="27" t="s">
        <v>4063</v>
      </c>
      <c r="AE480" s="29" t="s">
        <v>4063</v>
      </c>
      <c r="AF480" s="29" t="s">
        <v>2936</v>
      </c>
      <c r="AG480" s="29" t="s">
        <v>4066</v>
      </c>
      <c r="AH480" s="29" t="str">
        <f t="shared" si="24"/>
        <v>Not determined</v>
      </c>
      <c r="AI480" s="29" t="str">
        <f t="shared" si="25"/>
        <v>Not determined</v>
      </c>
      <c r="AJ480" s="29" t="str">
        <f t="shared" si="26"/>
        <v>Not determined</v>
      </c>
      <c r="AK480" s="27" t="str">
        <f>IF(Y480="Not determined","No known occurrences","CHECK THIS ONE")</f>
        <v>No known occurrences</v>
      </c>
    </row>
    <row r="481" spans="1:37" ht="12.6" customHeight="1" x14ac:dyDescent="0.3">
      <c r="A481" s="30" t="s">
        <v>2943</v>
      </c>
      <c r="B481" s="30" t="s">
        <v>4603</v>
      </c>
      <c r="C481" s="30" t="s">
        <v>2927</v>
      </c>
      <c r="D481" s="83" t="s">
        <v>2928</v>
      </c>
      <c r="E481" s="83" t="s">
        <v>4063</v>
      </c>
      <c r="F481" s="31" t="s">
        <v>4063</v>
      </c>
      <c r="G481" s="31">
        <v>9.8000000000000007</v>
      </c>
      <c r="H481" s="31">
        <v>43.5</v>
      </c>
      <c r="I481" s="31" t="s">
        <v>4063</v>
      </c>
      <c r="J481" s="31">
        <v>1.2</v>
      </c>
      <c r="K481" s="31" t="s">
        <v>51</v>
      </c>
      <c r="L481" s="31" t="s">
        <v>40</v>
      </c>
      <c r="M481" s="31" t="s">
        <v>4063</v>
      </c>
      <c r="N481" s="31" t="s">
        <v>4063</v>
      </c>
      <c r="O481" s="27" t="s">
        <v>4528</v>
      </c>
      <c r="P481" s="27" t="s">
        <v>2931</v>
      </c>
      <c r="Q481" s="27" t="s">
        <v>4063</v>
      </c>
      <c r="R481" s="27" t="s">
        <v>4063</v>
      </c>
      <c r="S481" s="27" t="s">
        <v>4063</v>
      </c>
      <c r="T481" s="27" t="s">
        <v>4063</v>
      </c>
      <c r="U481" s="27" t="s">
        <v>4063</v>
      </c>
      <c r="V481" s="27" t="s">
        <v>4063</v>
      </c>
      <c r="W481" s="27" t="s">
        <v>2945</v>
      </c>
      <c r="X481" s="27" t="s">
        <v>4063</v>
      </c>
      <c r="Y481" s="27" t="s">
        <v>4063</v>
      </c>
      <c r="Z481" s="27" t="s">
        <v>4063</v>
      </c>
      <c r="AA481" s="27" t="s">
        <v>4063</v>
      </c>
      <c r="AB481" s="27" t="s">
        <v>4063</v>
      </c>
      <c r="AC481" s="27" t="s">
        <v>4063</v>
      </c>
      <c r="AD481" s="27" t="s">
        <v>4063</v>
      </c>
      <c r="AE481" s="29" t="s">
        <v>4063</v>
      </c>
      <c r="AF481" s="29" t="s">
        <v>2936</v>
      </c>
      <c r="AG481" s="29" t="s">
        <v>4066</v>
      </c>
      <c r="AH481" s="29" t="str">
        <f t="shared" si="24"/>
        <v>Not determined</v>
      </c>
      <c r="AI481" s="29" t="str">
        <f t="shared" si="25"/>
        <v>Not determined</v>
      </c>
      <c r="AJ481" s="29" t="str">
        <f t="shared" si="26"/>
        <v>Medium</v>
      </c>
      <c r="AK481" s="27" t="str">
        <f>IF(Y481="Not determined","No known occurrences","CHECK THIS ONE")</f>
        <v>No known occurrences</v>
      </c>
    </row>
    <row r="482" spans="1:37" ht="12.6" customHeight="1" x14ac:dyDescent="0.3">
      <c r="A482" s="30" t="s">
        <v>2946</v>
      </c>
      <c r="B482" s="30" t="s">
        <v>4603</v>
      </c>
      <c r="C482" s="30" t="s">
        <v>2947</v>
      </c>
      <c r="D482" s="83" t="s">
        <v>5181</v>
      </c>
      <c r="E482" s="83" t="s">
        <v>5026</v>
      </c>
      <c r="F482" s="31" t="s">
        <v>728</v>
      </c>
      <c r="G482" s="31">
        <v>-25.57</v>
      </c>
      <c r="H482" s="31">
        <v>31.21</v>
      </c>
      <c r="I482" s="31" t="s">
        <v>4063</v>
      </c>
      <c r="J482" s="31">
        <v>0.7</v>
      </c>
      <c r="K482" s="31" t="s">
        <v>127</v>
      </c>
      <c r="L482" s="31" t="s">
        <v>4063</v>
      </c>
      <c r="M482" s="31" t="s">
        <v>4063</v>
      </c>
      <c r="N482" s="31" t="s">
        <v>4063</v>
      </c>
      <c r="O482" s="27" t="s">
        <v>4529</v>
      </c>
      <c r="P482" s="27" t="s">
        <v>1929</v>
      </c>
      <c r="Q482" s="27" t="s">
        <v>4063</v>
      </c>
      <c r="R482" s="27" t="s">
        <v>4063</v>
      </c>
      <c r="S482" s="27" t="s">
        <v>4063</v>
      </c>
      <c r="T482" s="27" t="s">
        <v>4063</v>
      </c>
      <c r="U482" s="27" t="s">
        <v>4063</v>
      </c>
      <c r="V482" s="27" t="s">
        <v>4063</v>
      </c>
      <c r="W482" s="27" t="s">
        <v>5187</v>
      </c>
      <c r="X482" s="27" t="s">
        <v>70</v>
      </c>
      <c r="Y482" s="27" t="s">
        <v>5189</v>
      </c>
      <c r="Z482" s="27" t="s">
        <v>4063</v>
      </c>
      <c r="AA482" s="27" t="s">
        <v>4063</v>
      </c>
      <c r="AB482" s="27" t="s">
        <v>311</v>
      </c>
      <c r="AC482" s="27" t="s">
        <v>4063</v>
      </c>
      <c r="AD482" s="27" t="s">
        <v>4063</v>
      </c>
      <c r="AE482" s="29" t="s">
        <v>4063</v>
      </c>
      <c r="AF482" s="29" t="s">
        <v>5186</v>
      </c>
      <c r="AG482" s="29" t="s">
        <v>4066</v>
      </c>
      <c r="AH482" s="29" t="str">
        <f t="shared" si="24"/>
        <v>Not determined</v>
      </c>
      <c r="AI482" s="29" t="str">
        <f t="shared" si="25"/>
        <v>Not determined</v>
      </c>
      <c r="AJ482" s="29" t="str">
        <f t="shared" si="26"/>
        <v>Medium</v>
      </c>
      <c r="AK482" s="27" t="s">
        <v>5189</v>
      </c>
    </row>
    <row r="483" spans="1:37" ht="12.6" customHeight="1" x14ac:dyDescent="0.3">
      <c r="A483" s="30" t="s">
        <v>2949</v>
      </c>
      <c r="B483" s="30" t="s">
        <v>4603</v>
      </c>
      <c r="C483" s="30" t="s">
        <v>2947</v>
      </c>
      <c r="D483" s="83" t="s">
        <v>707</v>
      </c>
      <c r="E483" s="83" t="s">
        <v>708</v>
      </c>
      <c r="F483" s="31" t="s">
        <v>229</v>
      </c>
      <c r="G483" s="31">
        <v>-25</v>
      </c>
      <c r="H483" s="31">
        <v>28.5</v>
      </c>
      <c r="I483" s="31">
        <v>100000</v>
      </c>
      <c r="J483" s="31">
        <v>9</v>
      </c>
      <c r="K483" s="31" t="s">
        <v>2950</v>
      </c>
      <c r="L483" s="31" t="s">
        <v>95</v>
      </c>
      <c r="M483" s="31">
        <v>2054.4</v>
      </c>
      <c r="N483" s="31">
        <v>1.3</v>
      </c>
      <c r="O483" s="27" t="s">
        <v>4530</v>
      </c>
      <c r="P483" s="27" t="s">
        <v>2953</v>
      </c>
      <c r="Q483" s="27" t="s">
        <v>4063</v>
      </c>
      <c r="R483" s="27" t="s">
        <v>189</v>
      </c>
      <c r="S483" s="27" t="s">
        <v>2954</v>
      </c>
      <c r="T483" s="27" t="s">
        <v>659</v>
      </c>
      <c r="U483" s="27" t="s">
        <v>4063</v>
      </c>
      <c r="V483" s="27" t="s">
        <v>4063</v>
      </c>
      <c r="W483" s="27" t="s">
        <v>2955</v>
      </c>
      <c r="X483" s="27" t="s">
        <v>2956</v>
      </c>
      <c r="Y483" s="27" t="s">
        <v>144</v>
      </c>
      <c r="Z483" s="27" t="s">
        <v>72</v>
      </c>
      <c r="AA483" s="27" t="s">
        <v>258</v>
      </c>
      <c r="AB483" s="27" t="s">
        <v>74</v>
      </c>
      <c r="AC483" s="27" t="s">
        <v>1780</v>
      </c>
      <c r="AD483" s="27">
        <v>3733</v>
      </c>
      <c r="AE483" s="29" t="s">
        <v>2957</v>
      </c>
      <c r="AF483" s="29" t="s">
        <v>5755</v>
      </c>
      <c r="AG483" s="29" t="s">
        <v>4066</v>
      </c>
      <c r="AH483" s="29" t="str">
        <f t="shared" si="24"/>
        <v>Proterozoic</v>
      </c>
      <c r="AI483" s="29" t="str">
        <f t="shared" si="25"/>
        <v>Giant</v>
      </c>
      <c r="AJ483" s="29" t="str">
        <f t="shared" si="26"/>
        <v>Giant</v>
      </c>
      <c r="AK483" s="27" t="s">
        <v>5987</v>
      </c>
    </row>
    <row r="484" spans="1:37" ht="12.6" customHeight="1" x14ac:dyDescent="0.3">
      <c r="A484" s="30" t="s">
        <v>258</v>
      </c>
      <c r="B484" s="30" t="s">
        <v>4603</v>
      </c>
      <c r="C484" s="30" t="s">
        <v>2947</v>
      </c>
      <c r="D484" s="83" t="s">
        <v>5181</v>
      </c>
      <c r="E484" s="83" t="s">
        <v>5026</v>
      </c>
      <c r="F484" s="31" t="s">
        <v>728</v>
      </c>
      <c r="G484" s="31">
        <v>-25.57</v>
      </c>
      <c r="H484" s="31">
        <v>31.2</v>
      </c>
      <c r="I484" s="31" t="s">
        <v>4063</v>
      </c>
      <c r="J484" s="31" t="s">
        <v>4063</v>
      </c>
      <c r="K484" s="31" t="s">
        <v>127</v>
      </c>
      <c r="L484" s="31" t="s">
        <v>4063</v>
      </c>
      <c r="M484" s="31" t="s">
        <v>4063</v>
      </c>
      <c r="N484" s="31" t="s">
        <v>4063</v>
      </c>
      <c r="O484" s="27" t="s">
        <v>103</v>
      </c>
      <c r="P484" s="27" t="s">
        <v>1929</v>
      </c>
      <c r="Q484" s="27" t="s">
        <v>4063</v>
      </c>
      <c r="R484" s="27" t="s">
        <v>4063</v>
      </c>
      <c r="S484" s="27" t="s">
        <v>4063</v>
      </c>
      <c r="T484" s="27" t="s">
        <v>4063</v>
      </c>
      <c r="U484" s="27" t="s">
        <v>4063</v>
      </c>
      <c r="V484" s="27" t="s">
        <v>4063</v>
      </c>
      <c r="W484" s="27" t="s">
        <v>5187</v>
      </c>
      <c r="X484" s="27" t="s">
        <v>4063</v>
      </c>
      <c r="Y484" s="27" t="s">
        <v>4063</v>
      </c>
      <c r="Z484" s="27" t="s">
        <v>4063</v>
      </c>
      <c r="AA484" s="27" t="s">
        <v>4063</v>
      </c>
      <c r="AB484" s="27" t="s">
        <v>4063</v>
      </c>
      <c r="AC484" s="27" t="s">
        <v>4063</v>
      </c>
      <c r="AD484" s="27" t="s">
        <v>4063</v>
      </c>
      <c r="AE484" s="29" t="s">
        <v>4063</v>
      </c>
      <c r="AF484" s="29" t="s">
        <v>5186</v>
      </c>
      <c r="AG484" s="29" t="s">
        <v>4066</v>
      </c>
      <c r="AH484" s="29" t="str">
        <f t="shared" si="24"/>
        <v>Not determined</v>
      </c>
      <c r="AI484" s="29" t="str">
        <f t="shared" si="25"/>
        <v>Not determined</v>
      </c>
      <c r="AJ484" s="29" t="str">
        <f t="shared" si="26"/>
        <v>Not determined</v>
      </c>
      <c r="AK484" s="27" t="str">
        <f>IF(Y484="Not determined","No known occurrences","CHECK THIS ONE")</f>
        <v>No known occurrences</v>
      </c>
    </row>
    <row r="485" spans="1:37" ht="12.6" customHeight="1" x14ac:dyDescent="0.3">
      <c r="A485" s="21" t="s">
        <v>2968</v>
      </c>
      <c r="B485" s="21" t="s">
        <v>4603</v>
      </c>
      <c r="C485" s="21" t="s">
        <v>2947</v>
      </c>
      <c r="D485" s="82" t="s">
        <v>5182</v>
      </c>
      <c r="E485" s="82" t="s">
        <v>5026</v>
      </c>
      <c r="F485" s="27" t="s">
        <v>728</v>
      </c>
      <c r="G485" s="27">
        <v>-25.5</v>
      </c>
      <c r="H485" s="27">
        <v>30.9</v>
      </c>
      <c r="I485" s="27" t="s">
        <v>4063</v>
      </c>
      <c r="J485" s="27">
        <v>2</v>
      </c>
      <c r="K485" s="27" t="s">
        <v>51</v>
      </c>
      <c r="L485" s="27" t="s">
        <v>4063</v>
      </c>
      <c r="M485" s="27" t="s">
        <v>4063</v>
      </c>
      <c r="N485" s="27" t="s">
        <v>4063</v>
      </c>
      <c r="O485" s="27" t="s">
        <v>4531</v>
      </c>
      <c r="P485" s="27" t="s">
        <v>5183</v>
      </c>
      <c r="Q485" s="27" t="s">
        <v>4063</v>
      </c>
      <c r="R485" s="27" t="s">
        <v>4063</v>
      </c>
      <c r="S485" s="27" t="s">
        <v>4063</v>
      </c>
      <c r="T485" s="27" t="s">
        <v>4063</v>
      </c>
      <c r="U485" s="27" t="s">
        <v>4063</v>
      </c>
      <c r="V485" s="27" t="s">
        <v>4063</v>
      </c>
      <c r="W485" s="27" t="s">
        <v>4063</v>
      </c>
      <c r="X485" s="27" t="s">
        <v>4063</v>
      </c>
      <c r="Y485" s="27" t="s">
        <v>4063</v>
      </c>
      <c r="Z485" s="27" t="s">
        <v>4063</v>
      </c>
      <c r="AA485" s="27" t="s">
        <v>4063</v>
      </c>
      <c r="AB485" s="27" t="s">
        <v>4063</v>
      </c>
      <c r="AC485" s="27" t="s">
        <v>4063</v>
      </c>
      <c r="AD485" s="29" t="s">
        <v>4063</v>
      </c>
      <c r="AE485" s="29" t="s">
        <v>4063</v>
      </c>
      <c r="AF485" s="29" t="s">
        <v>5174</v>
      </c>
      <c r="AG485" s="29" t="s">
        <v>4066</v>
      </c>
      <c r="AH485" s="29" t="str">
        <f t="shared" si="24"/>
        <v>Not determined</v>
      </c>
      <c r="AI485" s="29" t="str">
        <f t="shared" si="25"/>
        <v>Not determined</v>
      </c>
      <c r="AJ485" s="29" t="str">
        <f t="shared" si="26"/>
        <v>Medium</v>
      </c>
      <c r="AK485" s="27" t="str">
        <f>IF(Y485="Not determined","No known occurrences","CHECK THIS ONE")</f>
        <v>No known occurrences</v>
      </c>
    </row>
    <row r="486" spans="1:37" ht="12.6" customHeight="1" x14ac:dyDescent="0.25">
      <c r="A486" s="20" t="s">
        <v>2970</v>
      </c>
      <c r="B486" s="21" t="s">
        <v>4603</v>
      </c>
      <c r="C486" s="21" t="s">
        <v>2947</v>
      </c>
      <c r="D486" s="82" t="s">
        <v>5188</v>
      </c>
      <c r="E486" s="82" t="s">
        <v>5026</v>
      </c>
      <c r="F486" s="27" t="s">
        <v>728</v>
      </c>
      <c r="G486" s="27">
        <v>-25.55</v>
      </c>
      <c r="H486" s="27">
        <v>30.9</v>
      </c>
      <c r="I486" s="27" t="s">
        <v>4063</v>
      </c>
      <c r="J486" s="27" t="s">
        <v>4063</v>
      </c>
      <c r="K486" s="27" t="s">
        <v>425</v>
      </c>
      <c r="L486" s="27" t="s">
        <v>4063</v>
      </c>
      <c r="M486" s="27" t="s">
        <v>4063</v>
      </c>
      <c r="N486" s="27" t="s">
        <v>4063</v>
      </c>
      <c r="O486" s="27" t="s">
        <v>2971</v>
      </c>
      <c r="P486" s="27" t="s">
        <v>1929</v>
      </c>
      <c r="Q486" s="27" t="s">
        <v>4063</v>
      </c>
      <c r="R486" s="27" t="s">
        <v>4063</v>
      </c>
      <c r="S486" s="27" t="s">
        <v>4063</v>
      </c>
      <c r="T486" s="27" t="s">
        <v>4063</v>
      </c>
      <c r="U486" s="27" t="s">
        <v>4063</v>
      </c>
      <c r="V486" s="27" t="s">
        <v>4063</v>
      </c>
      <c r="W486" s="27" t="s">
        <v>4063</v>
      </c>
      <c r="X486" s="27" t="s">
        <v>2970</v>
      </c>
      <c r="Y486" s="27" t="s">
        <v>2996</v>
      </c>
      <c r="Z486" s="27" t="s">
        <v>4063</v>
      </c>
      <c r="AA486" s="27" t="s">
        <v>4063</v>
      </c>
      <c r="AB486" s="27" t="s">
        <v>4063</v>
      </c>
      <c r="AC486" s="27" t="s">
        <v>2997</v>
      </c>
      <c r="AD486" s="29" t="s">
        <v>4063</v>
      </c>
      <c r="AE486" s="29" t="s">
        <v>4063</v>
      </c>
      <c r="AF486" s="29" t="s">
        <v>5174</v>
      </c>
      <c r="AG486" s="29" t="s">
        <v>4066</v>
      </c>
      <c r="AH486" s="29" t="str">
        <f t="shared" si="24"/>
        <v>Not determined</v>
      </c>
      <c r="AI486" s="29" t="str">
        <f t="shared" si="25"/>
        <v>Not determined</v>
      </c>
      <c r="AJ486" s="29" t="str">
        <f t="shared" si="26"/>
        <v>Not determined</v>
      </c>
      <c r="AK486" s="27" t="s">
        <v>2996</v>
      </c>
    </row>
    <row r="487" spans="1:37" ht="12.6" customHeight="1" x14ac:dyDescent="0.25">
      <c r="A487" s="21" t="s">
        <v>2972</v>
      </c>
      <c r="B487" s="20" t="s">
        <v>6103</v>
      </c>
      <c r="C487" s="21" t="s">
        <v>2947</v>
      </c>
      <c r="D487" s="82" t="s">
        <v>2973</v>
      </c>
      <c r="E487" s="82" t="s">
        <v>159</v>
      </c>
      <c r="F487" s="27" t="s">
        <v>284</v>
      </c>
      <c r="G487" s="27">
        <v>-30.1</v>
      </c>
      <c r="H487" s="27">
        <v>29.02</v>
      </c>
      <c r="I487" s="27" t="s">
        <v>4063</v>
      </c>
      <c r="J487" s="27" t="s">
        <v>4063</v>
      </c>
      <c r="K487" s="27" t="s">
        <v>127</v>
      </c>
      <c r="L487" s="27" t="s">
        <v>40</v>
      </c>
      <c r="M487" s="27">
        <v>183.7</v>
      </c>
      <c r="N487" s="27">
        <v>0.6</v>
      </c>
      <c r="O487" s="27" t="s">
        <v>4235</v>
      </c>
      <c r="P487" s="27" t="s">
        <v>275</v>
      </c>
      <c r="Q487" s="27" t="s">
        <v>4063</v>
      </c>
      <c r="R487" s="27" t="s">
        <v>45</v>
      </c>
      <c r="S487" s="27" t="s">
        <v>4063</v>
      </c>
      <c r="T487" s="27" t="s">
        <v>4063</v>
      </c>
      <c r="U487" s="27" t="s">
        <v>4063</v>
      </c>
      <c r="V487" s="27" t="s">
        <v>4063</v>
      </c>
      <c r="W487" s="27" t="s">
        <v>4063</v>
      </c>
      <c r="X487" s="27" t="s">
        <v>4063</v>
      </c>
      <c r="Y487" s="27" t="s">
        <v>4063</v>
      </c>
      <c r="Z487" s="27" t="s">
        <v>4063</v>
      </c>
      <c r="AA487" s="27" t="s">
        <v>4063</v>
      </c>
      <c r="AB487" s="27" t="s">
        <v>4063</v>
      </c>
      <c r="AC487" s="27" t="s">
        <v>4063</v>
      </c>
      <c r="AD487" s="29" t="s">
        <v>4063</v>
      </c>
      <c r="AE487" s="29" t="s">
        <v>4063</v>
      </c>
      <c r="AF487" s="29" t="s">
        <v>2975</v>
      </c>
      <c r="AG487" s="29" t="s">
        <v>4066</v>
      </c>
      <c r="AH487" s="29" t="str">
        <f t="shared" si="24"/>
        <v>Phanerozoic</v>
      </c>
      <c r="AI487" s="29" t="str">
        <f t="shared" si="25"/>
        <v>Not determined</v>
      </c>
      <c r="AJ487" s="29" t="str">
        <f t="shared" si="26"/>
        <v>Not determined</v>
      </c>
      <c r="AK487" s="27" t="str">
        <f>IF(Y487="Not determined","No known occurrences","CHECK THIS ONE")</f>
        <v>No known occurrences</v>
      </c>
    </row>
    <row r="488" spans="1:37" ht="12.6" customHeight="1" x14ac:dyDescent="0.3">
      <c r="A488" s="21" t="s">
        <v>2976</v>
      </c>
      <c r="B488" s="21" t="s">
        <v>4603</v>
      </c>
      <c r="C488" s="21" t="s">
        <v>2947</v>
      </c>
      <c r="D488" s="82" t="s">
        <v>5190</v>
      </c>
      <c r="E488" s="82" t="s">
        <v>5026</v>
      </c>
      <c r="F488" s="27" t="s">
        <v>728</v>
      </c>
      <c r="G488" s="27">
        <v>-25.88</v>
      </c>
      <c r="H488" s="27">
        <v>30.95</v>
      </c>
      <c r="I488" s="27" t="s">
        <v>4063</v>
      </c>
      <c r="J488" s="27" t="s">
        <v>4063</v>
      </c>
      <c r="K488" s="27" t="s">
        <v>51</v>
      </c>
      <c r="L488" s="27" t="s">
        <v>4063</v>
      </c>
      <c r="M488" s="27" t="s">
        <v>4063</v>
      </c>
      <c r="N488" s="27" t="s">
        <v>4063</v>
      </c>
      <c r="O488" s="27" t="s">
        <v>4532</v>
      </c>
      <c r="P488" s="27" t="s">
        <v>1929</v>
      </c>
      <c r="Q488" s="27" t="s">
        <v>4063</v>
      </c>
      <c r="R488" s="37" t="s">
        <v>4063</v>
      </c>
      <c r="S488" s="27" t="s">
        <v>4063</v>
      </c>
      <c r="T488" s="27" t="s">
        <v>4063</v>
      </c>
      <c r="U488" s="27" t="s">
        <v>4063</v>
      </c>
      <c r="V488" s="27" t="s">
        <v>4063</v>
      </c>
      <c r="W488" s="27" t="s">
        <v>4063</v>
      </c>
      <c r="X488" s="27" t="s">
        <v>4063</v>
      </c>
      <c r="Y488" s="27" t="s">
        <v>4063</v>
      </c>
      <c r="Z488" s="27" t="s">
        <v>4063</v>
      </c>
      <c r="AA488" s="27" t="s">
        <v>4063</v>
      </c>
      <c r="AB488" s="27" t="s">
        <v>4063</v>
      </c>
      <c r="AC488" s="29" t="s">
        <v>4063</v>
      </c>
      <c r="AD488" s="29" t="s">
        <v>4063</v>
      </c>
      <c r="AE488" s="29" t="s">
        <v>4063</v>
      </c>
      <c r="AF488" s="29" t="s">
        <v>5174</v>
      </c>
      <c r="AG488" s="29" t="s">
        <v>4066</v>
      </c>
      <c r="AH488" s="29" t="str">
        <f t="shared" si="24"/>
        <v>Not determined</v>
      </c>
      <c r="AI488" s="29" t="str">
        <f t="shared" si="25"/>
        <v>Not determined</v>
      </c>
      <c r="AJ488" s="29" t="str">
        <f t="shared" si="26"/>
        <v>Not determined</v>
      </c>
      <c r="AK488" s="27" t="str">
        <f>IF(Y488="Not determined","No known occurrences","CHECK THIS ONE")</f>
        <v>No known occurrences</v>
      </c>
    </row>
    <row r="489" spans="1:37" ht="12.6" customHeight="1" x14ac:dyDescent="0.3">
      <c r="A489" s="21" t="s">
        <v>2978</v>
      </c>
      <c r="B489" s="21" t="s">
        <v>4603</v>
      </c>
      <c r="C489" s="21" t="s">
        <v>2947</v>
      </c>
      <c r="D489" s="82" t="s">
        <v>5188</v>
      </c>
      <c r="E489" s="82" t="s">
        <v>5026</v>
      </c>
      <c r="F489" s="27" t="s">
        <v>728</v>
      </c>
      <c r="G489" s="27">
        <v>-25.63</v>
      </c>
      <c r="H489" s="27">
        <v>31.02</v>
      </c>
      <c r="I489" s="27" t="s">
        <v>4063</v>
      </c>
      <c r="J489" s="27" t="s">
        <v>4063</v>
      </c>
      <c r="K489" s="27" t="s">
        <v>51</v>
      </c>
      <c r="L489" s="27" t="s">
        <v>4063</v>
      </c>
      <c r="M489" s="27" t="s">
        <v>4063</v>
      </c>
      <c r="N489" s="27" t="s">
        <v>4063</v>
      </c>
      <c r="O489" s="27" t="s">
        <v>4533</v>
      </c>
      <c r="P489" s="27" t="s">
        <v>1929</v>
      </c>
      <c r="Q489" s="27" t="s">
        <v>4063</v>
      </c>
      <c r="R489" s="37" t="s">
        <v>4063</v>
      </c>
      <c r="S489" s="27" t="s">
        <v>4063</v>
      </c>
      <c r="T489" s="27" t="s">
        <v>4063</v>
      </c>
      <c r="U489" s="27" t="s">
        <v>4063</v>
      </c>
      <c r="V489" s="27" t="s">
        <v>4063</v>
      </c>
      <c r="W489" s="27" t="s">
        <v>4063</v>
      </c>
      <c r="X489" s="27" t="s">
        <v>5195</v>
      </c>
      <c r="Y489" s="27" t="s">
        <v>2996</v>
      </c>
      <c r="Z489" s="27" t="s">
        <v>4063</v>
      </c>
      <c r="AA489" s="27" t="s">
        <v>4063</v>
      </c>
      <c r="AB489" s="27" t="s">
        <v>311</v>
      </c>
      <c r="AC489" s="29" t="s">
        <v>2731</v>
      </c>
      <c r="AD489" s="29" t="s">
        <v>4063</v>
      </c>
      <c r="AE489" s="29" t="s">
        <v>4063</v>
      </c>
      <c r="AF489" s="29" t="s">
        <v>5174</v>
      </c>
      <c r="AG489" s="29" t="s">
        <v>4066</v>
      </c>
      <c r="AH489" s="29" t="str">
        <f t="shared" si="24"/>
        <v>Not determined</v>
      </c>
      <c r="AI489" s="29" t="str">
        <f t="shared" si="25"/>
        <v>Not determined</v>
      </c>
      <c r="AJ489" s="29" t="str">
        <f t="shared" si="26"/>
        <v>Not determined</v>
      </c>
      <c r="AK489" s="27" t="s">
        <v>2996</v>
      </c>
    </row>
    <row r="490" spans="1:37" ht="12.6" customHeight="1" x14ac:dyDescent="0.3">
      <c r="A490" s="30" t="s">
        <v>2980</v>
      </c>
      <c r="B490" s="30" t="s">
        <v>4603</v>
      </c>
      <c r="C490" s="30" t="s">
        <v>2947</v>
      </c>
      <c r="D490" s="83" t="s">
        <v>707</v>
      </c>
      <c r="E490" s="83" t="s">
        <v>708</v>
      </c>
      <c r="F490" s="31" t="s">
        <v>229</v>
      </c>
      <c r="G490" s="31">
        <v>-26.6</v>
      </c>
      <c r="H490" s="31">
        <v>28.9</v>
      </c>
      <c r="I490" s="31">
        <v>1</v>
      </c>
      <c r="J490" s="31" t="s">
        <v>4063</v>
      </c>
      <c r="K490" s="31" t="s">
        <v>51</v>
      </c>
      <c r="L490" s="31" t="s">
        <v>40</v>
      </c>
      <c r="M490" s="31">
        <v>2053</v>
      </c>
      <c r="N490" s="31">
        <v>9.1999999999999993</v>
      </c>
      <c r="O490" s="27" t="s">
        <v>4534</v>
      </c>
      <c r="P490" s="27" t="s">
        <v>534</v>
      </c>
      <c r="Q490" s="27" t="s">
        <v>4063</v>
      </c>
      <c r="R490" s="27" t="s">
        <v>345</v>
      </c>
      <c r="S490" s="27">
        <v>4.8</v>
      </c>
      <c r="T490" s="27" t="s">
        <v>4063</v>
      </c>
      <c r="U490" s="27" t="s">
        <v>4063</v>
      </c>
      <c r="V490" s="27" t="s">
        <v>2984</v>
      </c>
      <c r="W490" s="27" t="s">
        <v>2985</v>
      </c>
      <c r="X490" s="27" t="s">
        <v>4063</v>
      </c>
      <c r="Y490" s="27" t="s">
        <v>4063</v>
      </c>
      <c r="Z490" s="27" t="s">
        <v>4063</v>
      </c>
      <c r="AA490" s="27" t="s">
        <v>4063</v>
      </c>
      <c r="AB490" s="27" t="s">
        <v>4063</v>
      </c>
      <c r="AC490" s="27" t="s">
        <v>4063</v>
      </c>
      <c r="AD490" s="27" t="s">
        <v>4063</v>
      </c>
      <c r="AE490" s="29" t="s">
        <v>4063</v>
      </c>
      <c r="AF490" s="29" t="s">
        <v>5756</v>
      </c>
      <c r="AG490" s="29" t="s">
        <v>4066</v>
      </c>
      <c r="AH490" s="29" t="str">
        <f t="shared" si="24"/>
        <v>Proterozoic</v>
      </c>
      <c r="AI490" s="29" t="str">
        <f t="shared" si="25"/>
        <v>Small</v>
      </c>
      <c r="AJ490" s="29" t="str">
        <f t="shared" si="26"/>
        <v>Not determined</v>
      </c>
      <c r="AK490" s="27" t="str">
        <f>IF(Y490="Not determined","No known occurrences","CHECK THIS ONE")</f>
        <v>No known occurrences</v>
      </c>
    </row>
    <row r="491" spans="1:37" ht="12.6" customHeight="1" x14ac:dyDescent="0.25">
      <c r="A491" s="30" t="s">
        <v>2987</v>
      </c>
      <c r="B491" s="20" t="s">
        <v>6103</v>
      </c>
      <c r="C491" s="30" t="s">
        <v>2947</v>
      </c>
      <c r="D491" s="83" t="s">
        <v>707</v>
      </c>
      <c r="E491" s="83" t="s">
        <v>4063</v>
      </c>
      <c r="F491" s="31" t="s">
        <v>4063</v>
      </c>
      <c r="G491" s="31">
        <v>-26.4</v>
      </c>
      <c r="H491" s="31">
        <v>30.2</v>
      </c>
      <c r="I491" s="31" t="s">
        <v>4063</v>
      </c>
      <c r="J491" s="31">
        <v>0.45</v>
      </c>
      <c r="K491" s="31" t="s">
        <v>127</v>
      </c>
      <c r="L491" s="31" t="s">
        <v>4063</v>
      </c>
      <c r="M491" s="31" t="s">
        <v>4063</v>
      </c>
      <c r="N491" s="31" t="s">
        <v>4063</v>
      </c>
      <c r="O491" s="27" t="s">
        <v>4535</v>
      </c>
      <c r="P491" s="27" t="s">
        <v>2586</v>
      </c>
      <c r="Q491" s="27" t="s">
        <v>4063</v>
      </c>
      <c r="R491" s="27" t="s">
        <v>45</v>
      </c>
      <c r="S491" s="27" t="s">
        <v>4063</v>
      </c>
      <c r="T491" s="27" t="s">
        <v>2989</v>
      </c>
      <c r="U491" s="27" t="s">
        <v>4063</v>
      </c>
      <c r="V491" s="27" t="s">
        <v>4063</v>
      </c>
      <c r="W491" s="27" t="s">
        <v>4063</v>
      </c>
      <c r="X491" s="27" t="s">
        <v>70</v>
      </c>
      <c r="Y491" s="27" t="s">
        <v>71</v>
      </c>
      <c r="Z491" s="27" t="s">
        <v>72</v>
      </c>
      <c r="AA491" s="27" t="s">
        <v>73</v>
      </c>
      <c r="AB491" s="27" t="s">
        <v>74</v>
      </c>
      <c r="AC491" s="27" t="s">
        <v>2990</v>
      </c>
      <c r="AD491" s="27" t="s">
        <v>4063</v>
      </c>
      <c r="AE491" s="29" t="s">
        <v>2991</v>
      </c>
      <c r="AF491" s="29" t="s">
        <v>5757</v>
      </c>
      <c r="AG491" s="29" t="s">
        <v>4066</v>
      </c>
      <c r="AH491" s="29" t="str">
        <f t="shared" si="24"/>
        <v>Not determined</v>
      </c>
      <c r="AI491" s="29" t="str">
        <f t="shared" si="25"/>
        <v>Not determined</v>
      </c>
      <c r="AJ491" s="29" t="str">
        <f t="shared" si="26"/>
        <v>Small</v>
      </c>
      <c r="AK491" s="27" t="s">
        <v>71</v>
      </c>
    </row>
    <row r="492" spans="1:37" ht="12.6" customHeight="1" x14ac:dyDescent="0.3">
      <c r="A492" s="21" t="s">
        <v>2993</v>
      </c>
      <c r="B492" s="21" t="s">
        <v>4603</v>
      </c>
      <c r="C492" s="21" t="s">
        <v>2947</v>
      </c>
      <c r="D492" s="82" t="s">
        <v>5188</v>
      </c>
      <c r="E492" s="82" t="s">
        <v>5026</v>
      </c>
      <c r="F492" s="27" t="s">
        <v>728</v>
      </c>
      <c r="G492" s="27">
        <v>-25.59</v>
      </c>
      <c r="H492" s="27">
        <v>31</v>
      </c>
      <c r="I492" s="27" t="s">
        <v>4063</v>
      </c>
      <c r="J492" s="27" t="s">
        <v>4063</v>
      </c>
      <c r="K492" s="27" t="s">
        <v>51</v>
      </c>
      <c r="L492" s="27" t="s">
        <v>4063</v>
      </c>
      <c r="M492" s="27" t="s">
        <v>4063</v>
      </c>
      <c r="N492" s="27" t="s">
        <v>4063</v>
      </c>
      <c r="O492" s="27" t="s">
        <v>2377</v>
      </c>
      <c r="P492" s="27" t="s">
        <v>1929</v>
      </c>
      <c r="Q492" s="27" t="s">
        <v>4063</v>
      </c>
      <c r="R492" s="37" t="s">
        <v>4063</v>
      </c>
      <c r="S492" s="27" t="s">
        <v>4063</v>
      </c>
      <c r="T492" s="27" t="s">
        <v>4063</v>
      </c>
      <c r="U492" s="27" t="s">
        <v>4063</v>
      </c>
      <c r="V492" s="27" t="s">
        <v>4063</v>
      </c>
      <c r="W492" s="27" t="s">
        <v>4063</v>
      </c>
      <c r="X492" s="27" t="s">
        <v>70</v>
      </c>
      <c r="Y492" s="27" t="s">
        <v>5196</v>
      </c>
      <c r="Z492" s="27" t="s">
        <v>4063</v>
      </c>
      <c r="AA492" s="27" t="s">
        <v>4063</v>
      </c>
      <c r="AB492" s="27" t="s">
        <v>4063</v>
      </c>
      <c r="AC492" s="27" t="s">
        <v>4063</v>
      </c>
      <c r="AD492" s="29" t="s">
        <v>4063</v>
      </c>
      <c r="AE492" s="29" t="s">
        <v>4063</v>
      </c>
      <c r="AF492" s="29" t="s">
        <v>5174</v>
      </c>
      <c r="AG492" s="29" t="s">
        <v>4066</v>
      </c>
      <c r="AH492" s="29" t="str">
        <f t="shared" si="24"/>
        <v>Not determined</v>
      </c>
      <c r="AI492" s="29" t="str">
        <f t="shared" si="25"/>
        <v>Not determined</v>
      </c>
      <c r="AJ492" s="29" t="str">
        <f t="shared" si="26"/>
        <v>Not determined</v>
      </c>
      <c r="AK492" s="27" t="s">
        <v>5196</v>
      </c>
    </row>
    <row r="493" spans="1:37" ht="12.6" customHeight="1" x14ac:dyDescent="0.3">
      <c r="A493" s="21" t="s">
        <v>2994</v>
      </c>
      <c r="B493" s="21" t="s">
        <v>4603</v>
      </c>
      <c r="C493" s="21" t="s">
        <v>2947</v>
      </c>
      <c r="D493" s="82" t="s">
        <v>5188</v>
      </c>
      <c r="E493" s="82" t="s">
        <v>5026</v>
      </c>
      <c r="F493" s="27" t="s">
        <v>728</v>
      </c>
      <c r="G493" s="27">
        <v>-25.57</v>
      </c>
      <c r="H493" s="27">
        <v>30.91</v>
      </c>
      <c r="I493" s="27" t="s">
        <v>4063</v>
      </c>
      <c r="J493" s="27" t="s">
        <v>4063</v>
      </c>
      <c r="K493" s="27" t="s">
        <v>127</v>
      </c>
      <c r="L493" s="27" t="s">
        <v>4063</v>
      </c>
      <c r="M493" s="27" t="s">
        <v>4063</v>
      </c>
      <c r="N493" s="27" t="s">
        <v>4063</v>
      </c>
      <c r="O493" s="27" t="s">
        <v>2971</v>
      </c>
      <c r="P493" s="27" t="s">
        <v>1929</v>
      </c>
      <c r="Q493" s="27" t="s">
        <v>4063</v>
      </c>
      <c r="R493" s="27" t="s">
        <v>4063</v>
      </c>
      <c r="S493" s="27" t="s">
        <v>4063</v>
      </c>
      <c r="T493" s="27" t="s">
        <v>4063</v>
      </c>
      <c r="U493" s="27" t="s">
        <v>4063</v>
      </c>
      <c r="V493" s="27" t="s">
        <v>4063</v>
      </c>
      <c r="W493" s="27" t="s">
        <v>4063</v>
      </c>
      <c r="X493" s="27" t="s">
        <v>2994</v>
      </c>
      <c r="Y493" s="27" t="s">
        <v>2996</v>
      </c>
      <c r="Z493" s="27" t="s">
        <v>4063</v>
      </c>
      <c r="AA493" s="27" t="s">
        <v>4063</v>
      </c>
      <c r="AB493" s="27" t="s">
        <v>4063</v>
      </c>
      <c r="AC493" s="27" t="s">
        <v>2997</v>
      </c>
      <c r="AD493" s="29" t="s">
        <v>4063</v>
      </c>
      <c r="AE493" s="29" t="s">
        <v>4063</v>
      </c>
      <c r="AF493" s="29" t="s">
        <v>5174</v>
      </c>
      <c r="AG493" s="29" t="s">
        <v>4066</v>
      </c>
      <c r="AH493" s="29" t="str">
        <f t="shared" si="24"/>
        <v>Not determined</v>
      </c>
      <c r="AI493" s="29" t="str">
        <f t="shared" si="25"/>
        <v>Not determined</v>
      </c>
      <c r="AJ493" s="29" t="str">
        <f t="shared" si="26"/>
        <v>Not determined</v>
      </c>
      <c r="AK493" s="27" t="s">
        <v>2996</v>
      </c>
    </row>
    <row r="494" spans="1:37" ht="12.6" customHeight="1" x14ac:dyDescent="0.3">
      <c r="A494" s="23" t="s">
        <v>2995</v>
      </c>
      <c r="B494" s="23" t="s">
        <v>4603</v>
      </c>
      <c r="C494" s="23" t="s">
        <v>2947</v>
      </c>
      <c r="D494" s="86" t="s">
        <v>5197</v>
      </c>
      <c r="E494" s="86" t="s">
        <v>5026</v>
      </c>
      <c r="F494" s="18" t="s">
        <v>728</v>
      </c>
      <c r="G494" s="19">
        <v>-25.88</v>
      </c>
      <c r="H494" s="19">
        <v>30.82</v>
      </c>
      <c r="I494" s="19">
        <v>15</v>
      </c>
      <c r="J494" s="18" t="s">
        <v>4063</v>
      </c>
      <c r="K494" s="19" t="s">
        <v>98</v>
      </c>
      <c r="L494" s="19" t="s">
        <v>4063</v>
      </c>
      <c r="M494" s="19" t="s">
        <v>4063</v>
      </c>
      <c r="N494" s="18" t="s">
        <v>4063</v>
      </c>
      <c r="O494" s="18" t="s">
        <v>4533</v>
      </c>
      <c r="P494" s="18" t="s">
        <v>1929</v>
      </c>
      <c r="Q494" s="18" t="s">
        <v>4063</v>
      </c>
      <c r="R494" s="18" t="s">
        <v>4063</v>
      </c>
      <c r="S494" s="18" t="s">
        <v>4063</v>
      </c>
      <c r="T494" s="18" t="s">
        <v>4063</v>
      </c>
      <c r="U494" s="18" t="s">
        <v>4063</v>
      </c>
      <c r="V494" s="18" t="s">
        <v>4063</v>
      </c>
      <c r="W494" s="19" t="s">
        <v>4063</v>
      </c>
      <c r="X494" s="18" t="s">
        <v>5198</v>
      </c>
      <c r="Y494" s="18" t="s">
        <v>2996</v>
      </c>
      <c r="Z494" s="18" t="s">
        <v>838</v>
      </c>
      <c r="AA494" s="18" t="s">
        <v>102</v>
      </c>
      <c r="AB494" s="18" t="s">
        <v>74</v>
      </c>
      <c r="AC494" s="18" t="s">
        <v>2997</v>
      </c>
      <c r="AD494" s="16" t="s">
        <v>4063</v>
      </c>
      <c r="AE494" s="16" t="s">
        <v>4063</v>
      </c>
      <c r="AF494" s="29" t="s">
        <v>5174</v>
      </c>
      <c r="AG494" s="29" t="s">
        <v>4066</v>
      </c>
      <c r="AH494" s="29" t="str">
        <f t="shared" si="24"/>
        <v>Not determined</v>
      </c>
      <c r="AI494" s="29" t="str">
        <f t="shared" si="25"/>
        <v>Small</v>
      </c>
      <c r="AJ494" s="29" t="str">
        <f t="shared" si="26"/>
        <v>Not determined</v>
      </c>
      <c r="AK494" s="18" t="s">
        <v>2996</v>
      </c>
    </row>
    <row r="495" spans="1:37" ht="12.6" customHeight="1" x14ac:dyDescent="0.3">
      <c r="A495" s="30" t="s">
        <v>2998</v>
      </c>
      <c r="B495" s="30" t="s">
        <v>4603</v>
      </c>
      <c r="C495" s="30" t="s">
        <v>2947</v>
      </c>
      <c r="D495" s="83" t="s">
        <v>5181</v>
      </c>
      <c r="E495" s="83" t="s">
        <v>5026</v>
      </c>
      <c r="F495" s="31" t="s">
        <v>728</v>
      </c>
      <c r="G495" s="31">
        <v>-25.57</v>
      </c>
      <c r="H495" s="31">
        <v>31.22</v>
      </c>
      <c r="I495" s="31">
        <v>15</v>
      </c>
      <c r="J495" s="31">
        <v>0.75</v>
      </c>
      <c r="K495" s="31" t="s">
        <v>127</v>
      </c>
      <c r="L495" s="31" t="s">
        <v>4063</v>
      </c>
      <c r="M495" s="31" t="s">
        <v>4063</v>
      </c>
      <c r="N495" s="31" t="s">
        <v>4063</v>
      </c>
      <c r="O495" s="27" t="s">
        <v>4529</v>
      </c>
      <c r="P495" s="27" t="s">
        <v>1929</v>
      </c>
      <c r="Q495" s="27" t="s">
        <v>4063</v>
      </c>
      <c r="R495" s="27" t="s">
        <v>320</v>
      </c>
      <c r="S495" s="27" t="s">
        <v>4063</v>
      </c>
      <c r="T495" s="27" t="s">
        <v>4063</v>
      </c>
      <c r="U495" s="27" t="s">
        <v>4063</v>
      </c>
      <c r="V495" s="27" t="s">
        <v>4063</v>
      </c>
      <c r="W495" s="27" t="s">
        <v>5187</v>
      </c>
      <c r="X495" s="27" t="s">
        <v>4063</v>
      </c>
      <c r="Y495" s="27" t="s">
        <v>4063</v>
      </c>
      <c r="Z495" s="27" t="s">
        <v>4063</v>
      </c>
      <c r="AA495" s="27" t="s">
        <v>4063</v>
      </c>
      <c r="AB495" s="27" t="s">
        <v>4063</v>
      </c>
      <c r="AC495" s="27" t="s">
        <v>4063</v>
      </c>
      <c r="AD495" s="27" t="s">
        <v>4063</v>
      </c>
      <c r="AE495" s="29" t="s">
        <v>4063</v>
      </c>
      <c r="AF495" s="29" t="s">
        <v>5186</v>
      </c>
      <c r="AG495" s="29" t="s">
        <v>4066</v>
      </c>
      <c r="AH495" s="29" t="str">
        <f t="shared" si="24"/>
        <v>Not determined</v>
      </c>
      <c r="AI495" s="29" t="str">
        <f t="shared" si="25"/>
        <v>Small</v>
      </c>
      <c r="AJ495" s="29" t="str">
        <f t="shared" si="26"/>
        <v>Medium</v>
      </c>
      <c r="AK495" s="27" t="str">
        <f t="shared" ref="AK495:AK500" si="27">IF(Y495="Not determined","No known occurrences","CHECK THIS ONE")</f>
        <v>No known occurrences</v>
      </c>
    </row>
    <row r="496" spans="1:37" ht="12.6" customHeight="1" x14ac:dyDescent="0.25">
      <c r="A496" s="30" t="s">
        <v>5886</v>
      </c>
      <c r="B496" s="20" t="s">
        <v>6103</v>
      </c>
      <c r="C496" s="30" t="s">
        <v>2947</v>
      </c>
      <c r="D496" s="83" t="s">
        <v>707</v>
      </c>
      <c r="E496" s="83" t="s">
        <v>708</v>
      </c>
      <c r="F496" s="31" t="s">
        <v>229</v>
      </c>
      <c r="G496" s="31">
        <v>-25.7</v>
      </c>
      <c r="H496" s="31">
        <v>30.5</v>
      </c>
      <c r="I496" s="31">
        <v>0.45</v>
      </c>
      <c r="J496" s="31">
        <v>0.12</v>
      </c>
      <c r="K496" s="31" t="s">
        <v>127</v>
      </c>
      <c r="L496" s="31" t="s">
        <v>40</v>
      </c>
      <c r="M496" s="31">
        <v>2057.64</v>
      </c>
      <c r="N496" s="31">
        <v>0.69</v>
      </c>
      <c r="O496" s="27" t="s">
        <v>4536</v>
      </c>
      <c r="P496" s="27" t="s">
        <v>2124</v>
      </c>
      <c r="Q496" s="27" t="s">
        <v>4063</v>
      </c>
      <c r="R496" s="27" t="s">
        <v>4063</v>
      </c>
      <c r="S496" s="27" t="s">
        <v>4063</v>
      </c>
      <c r="T496" s="27" t="s">
        <v>4063</v>
      </c>
      <c r="U496" s="27" t="s">
        <v>4063</v>
      </c>
      <c r="V496" s="27" t="s">
        <v>4063</v>
      </c>
      <c r="W496" s="27" t="s">
        <v>4063</v>
      </c>
      <c r="X496" s="27" t="s">
        <v>4063</v>
      </c>
      <c r="Y496" s="27" t="s">
        <v>4063</v>
      </c>
      <c r="Z496" s="27" t="s">
        <v>4063</v>
      </c>
      <c r="AA496" s="27" t="s">
        <v>4063</v>
      </c>
      <c r="AB496" s="27" t="s">
        <v>4063</v>
      </c>
      <c r="AC496" s="27" t="s">
        <v>4063</v>
      </c>
      <c r="AD496" s="27" t="s">
        <v>4063</v>
      </c>
      <c r="AE496" s="29" t="s">
        <v>4063</v>
      </c>
      <c r="AF496" s="29" t="s">
        <v>3003</v>
      </c>
      <c r="AG496" s="29" t="s">
        <v>4066</v>
      </c>
      <c r="AH496" s="29" t="str">
        <f t="shared" si="24"/>
        <v>Proterozoic</v>
      </c>
      <c r="AI496" s="29" t="str">
        <f t="shared" si="25"/>
        <v>Small</v>
      </c>
      <c r="AJ496" s="29" t="str">
        <f t="shared" si="26"/>
        <v>Small</v>
      </c>
      <c r="AK496" s="27" t="str">
        <f t="shared" si="27"/>
        <v>No known occurrences</v>
      </c>
    </row>
    <row r="497" spans="1:37" ht="12.6" customHeight="1" x14ac:dyDescent="0.3">
      <c r="A497" s="21" t="s">
        <v>3004</v>
      </c>
      <c r="B497" s="21" t="s">
        <v>4603</v>
      </c>
      <c r="C497" s="21" t="s">
        <v>2947</v>
      </c>
      <c r="D497" s="82" t="s">
        <v>707</v>
      </c>
      <c r="E497" s="82" t="s">
        <v>708</v>
      </c>
      <c r="F497" s="27" t="s">
        <v>229</v>
      </c>
      <c r="G497" s="27">
        <v>-26.8</v>
      </c>
      <c r="H497" s="27">
        <v>28.2</v>
      </c>
      <c r="I497" s="27">
        <v>11</v>
      </c>
      <c r="J497" s="27">
        <v>0.2</v>
      </c>
      <c r="K497" s="27" t="s">
        <v>745</v>
      </c>
      <c r="L497" s="27" t="s">
        <v>95</v>
      </c>
      <c r="M497" s="27">
        <v>2054</v>
      </c>
      <c r="N497" s="27">
        <v>5.7</v>
      </c>
      <c r="O497" s="27" t="s">
        <v>4534</v>
      </c>
      <c r="P497" s="27" t="s">
        <v>534</v>
      </c>
      <c r="Q497" s="27" t="s">
        <v>4063</v>
      </c>
      <c r="R497" s="27" t="s">
        <v>345</v>
      </c>
      <c r="S497" s="27">
        <v>4.8</v>
      </c>
      <c r="T497" s="27" t="s">
        <v>4063</v>
      </c>
      <c r="U497" s="27" t="s">
        <v>4063</v>
      </c>
      <c r="V497" s="27" t="s">
        <v>2984</v>
      </c>
      <c r="W497" s="27" t="s">
        <v>3007</v>
      </c>
      <c r="X497" s="27" t="s">
        <v>4063</v>
      </c>
      <c r="Y497" s="27" t="s">
        <v>4063</v>
      </c>
      <c r="Z497" s="27" t="s">
        <v>4063</v>
      </c>
      <c r="AA497" s="27" t="s">
        <v>4063</v>
      </c>
      <c r="AB497" s="27" t="s">
        <v>4063</v>
      </c>
      <c r="AC497" s="27" t="s">
        <v>4063</v>
      </c>
      <c r="AD497" s="29" t="s">
        <v>4063</v>
      </c>
      <c r="AE497" s="29" t="s">
        <v>4063</v>
      </c>
      <c r="AF497" s="29" t="s">
        <v>5756</v>
      </c>
      <c r="AG497" s="29" t="s">
        <v>4066</v>
      </c>
      <c r="AH497" s="29" t="str">
        <f t="shared" si="24"/>
        <v>Proterozoic</v>
      </c>
      <c r="AI497" s="29" t="str">
        <f t="shared" si="25"/>
        <v>Small</v>
      </c>
      <c r="AJ497" s="29" t="str">
        <f t="shared" si="26"/>
        <v>Small</v>
      </c>
      <c r="AK497" s="27" t="str">
        <f t="shared" si="27"/>
        <v>No known occurrences</v>
      </c>
    </row>
    <row r="498" spans="1:37" ht="12.6" customHeight="1" x14ac:dyDescent="0.3">
      <c r="A498" s="23" t="s">
        <v>3008</v>
      </c>
      <c r="B498" s="23" t="s">
        <v>4603</v>
      </c>
      <c r="C498" s="23" t="s">
        <v>2947</v>
      </c>
      <c r="D498" s="46" t="s">
        <v>707</v>
      </c>
      <c r="E498" s="86" t="s">
        <v>708</v>
      </c>
      <c r="F498" s="18" t="s">
        <v>229</v>
      </c>
      <c r="G498" s="19">
        <v>-26.6</v>
      </c>
      <c r="H498" s="19">
        <v>27.7</v>
      </c>
      <c r="I498" s="19">
        <v>20.5</v>
      </c>
      <c r="J498" s="19">
        <v>0.12</v>
      </c>
      <c r="K498" s="18" t="s">
        <v>127</v>
      </c>
      <c r="L498" s="18" t="s">
        <v>81</v>
      </c>
      <c r="M498" s="18">
        <v>2041</v>
      </c>
      <c r="N498" s="18">
        <v>41</v>
      </c>
      <c r="O498" s="18" t="s">
        <v>4537</v>
      </c>
      <c r="P498" s="18" t="s">
        <v>3011</v>
      </c>
      <c r="Q498" s="18" t="s">
        <v>4538</v>
      </c>
      <c r="R498" s="18" t="s">
        <v>345</v>
      </c>
      <c r="S498" s="18" t="s">
        <v>4063</v>
      </c>
      <c r="T498" s="18" t="s">
        <v>845</v>
      </c>
      <c r="U498" s="18" t="s">
        <v>3013</v>
      </c>
      <c r="V498" s="18" t="s">
        <v>4063</v>
      </c>
      <c r="W498" s="18" t="s">
        <v>3014</v>
      </c>
      <c r="X498" s="18" t="s">
        <v>4063</v>
      </c>
      <c r="Y498" s="18" t="s">
        <v>4063</v>
      </c>
      <c r="Z498" s="18" t="s">
        <v>4063</v>
      </c>
      <c r="AA498" s="18" t="s">
        <v>4063</v>
      </c>
      <c r="AB498" s="18" t="s">
        <v>4063</v>
      </c>
      <c r="AC498" s="46" t="s">
        <v>4063</v>
      </c>
      <c r="AD498" s="16" t="s">
        <v>4063</v>
      </c>
      <c r="AE498" s="16" t="s">
        <v>4063</v>
      </c>
      <c r="AF498" s="29" t="s">
        <v>6000</v>
      </c>
      <c r="AG498" s="29" t="s">
        <v>4066</v>
      </c>
      <c r="AH498" s="29" t="str">
        <f t="shared" si="24"/>
        <v>Proterozoic</v>
      </c>
      <c r="AI498" s="29" t="str">
        <f t="shared" si="25"/>
        <v>Small</v>
      </c>
      <c r="AJ498" s="29" t="str">
        <f t="shared" si="26"/>
        <v>Small</v>
      </c>
      <c r="AK498" s="27" t="str">
        <f t="shared" si="27"/>
        <v>No known occurrences</v>
      </c>
    </row>
    <row r="499" spans="1:37" ht="12.6" customHeight="1" x14ac:dyDescent="0.25">
      <c r="A499" s="30" t="s">
        <v>3015</v>
      </c>
      <c r="B499" s="20" t="s">
        <v>6103</v>
      </c>
      <c r="C499" s="30" t="s">
        <v>2947</v>
      </c>
      <c r="D499" s="83" t="s">
        <v>707</v>
      </c>
      <c r="E499" s="83" t="s">
        <v>708</v>
      </c>
      <c r="F499" s="31" t="s">
        <v>229</v>
      </c>
      <c r="G499" s="31">
        <v>-25.7</v>
      </c>
      <c r="H499" s="31">
        <v>30.5</v>
      </c>
      <c r="I499" s="31">
        <v>1</v>
      </c>
      <c r="J499" s="31">
        <v>0.28999999999999998</v>
      </c>
      <c r="K499" s="31" t="s">
        <v>51</v>
      </c>
      <c r="L499" s="31" t="s">
        <v>40</v>
      </c>
      <c r="M499" s="31">
        <v>2057.64</v>
      </c>
      <c r="N499" s="31">
        <v>0.69</v>
      </c>
      <c r="O499" s="27" t="s">
        <v>4539</v>
      </c>
      <c r="P499" s="27" t="s">
        <v>712</v>
      </c>
      <c r="Q499" s="27" t="s">
        <v>4063</v>
      </c>
      <c r="R499" s="27" t="s">
        <v>4063</v>
      </c>
      <c r="S499" s="27" t="s">
        <v>4063</v>
      </c>
      <c r="T499" s="27" t="s">
        <v>4063</v>
      </c>
      <c r="U499" s="27" t="s">
        <v>4063</v>
      </c>
      <c r="V499" s="27" t="s">
        <v>4063</v>
      </c>
      <c r="W499" s="27" t="s">
        <v>4063</v>
      </c>
      <c r="X499" s="27" t="s">
        <v>4063</v>
      </c>
      <c r="Y499" s="27" t="s">
        <v>4063</v>
      </c>
      <c r="Z499" s="27" t="s">
        <v>4063</v>
      </c>
      <c r="AA499" s="27" t="s">
        <v>4063</v>
      </c>
      <c r="AB499" s="27" t="s">
        <v>4063</v>
      </c>
      <c r="AC499" s="27" t="s">
        <v>4063</v>
      </c>
      <c r="AD499" s="27" t="s">
        <v>4063</v>
      </c>
      <c r="AE499" s="29" t="s">
        <v>4063</v>
      </c>
      <c r="AF499" s="29" t="s">
        <v>3003</v>
      </c>
      <c r="AG499" s="29" t="s">
        <v>4066</v>
      </c>
      <c r="AH499" s="29" t="str">
        <f t="shared" si="24"/>
        <v>Proterozoic</v>
      </c>
      <c r="AI499" s="29" t="str">
        <f t="shared" si="25"/>
        <v>Small</v>
      </c>
      <c r="AJ499" s="29" t="str">
        <f t="shared" si="26"/>
        <v>Small</v>
      </c>
      <c r="AK499" s="27" t="str">
        <f t="shared" si="27"/>
        <v>No known occurrences</v>
      </c>
    </row>
    <row r="500" spans="1:37" ht="12.6" customHeight="1" x14ac:dyDescent="0.3">
      <c r="A500" s="21" t="s">
        <v>5184</v>
      </c>
      <c r="B500" s="21" t="s">
        <v>4603</v>
      </c>
      <c r="C500" s="21" t="s">
        <v>2947</v>
      </c>
      <c r="D500" s="82" t="s">
        <v>5181</v>
      </c>
      <c r="E500" s="82" t="s">
        <v>5026</v>
      </c>
      <c r="F500" s="27" t="s">
        <v>728</v>
      </c>
      <c r="G500" s="27">
        <v>-25.54</v>
      </c>
      <c r="H500" s="27">
        <v>31.22</v>
      </c>
      <c r="I500" s="27">
        <v>16</v>
      </c>
      <c r="J500" s="27" t="s">
        <v>4063</v>
      </c>
      <c r="K500" s="27" t="s">
        <v>127</v>
      </c>
      <c r="L500" s="27" t="s">
        <v>4063</v>
      </c>
      <c r="M500" s="27" t="s">
        <v>4063</v>
      </c>
      <c r="N500" s="27" t="s">
        <v>4063</v>
      </c>
      <c r="O500" s="27" t="s">
        <v>103</v>
      </c>
      <c r="P500" s="27" t="s">
        <v>1929</v>
      </c>
      <c r="Q500" s="27" t="s">
        <v>4063</v>
      </c>
      <c r="R500" s="27" t="s">
        <v>4063</v>
      </c>
      <c r="S500" s="27" t="s">
        <v>4063</v>
      </c>
      <c r="T500" s="27" t="s">
        <v>4063</v>
      </c>
      <c r="U500" s="27" t="s">
        <v>4063</v>
      </c>
      <c r="V500" s="27" t="s">
        <v>4063</v>
      </c>
      <c r="W500" s="27" t="s">
        <v>5187</v>
      </c>
      <c r="X500" s="27" t="s">
        <v>4063</v>
      </c>
      <c r="Y500" s="27" t="s">
        <v>4063</v>
      </c>
      <c r="Z500" s="27" t="s">
        <v>4063</v>
      </c>
      <c r="AA500" s="27" t="s">
        <v>4063</v>
      </c>
      <c r="AB500" s="27" t="s">
        <v>4063</v>
      </c>
      <c r="AC500" s="27" t="s">
        <v>4063</v>
      </c>
      <c r="AD500" s="29" t="s">
        <v>4063</v>
      </c>
      <c r="AE500" s="29" t="s">
        <v>4063</v>
      </c>
      <c r="AF500" s="29" t="s">
        <v>5186</v>
      </c>
      <c r="AG500" s="29" t="s">
        <v>4066</v>
      </c>
      <c r="AH500" s="29" t="str">
        <f t="shared" si="24"/>
        <v>Not determined</v>
      </c>
      <c r="AI500" s="29" t="str">
        <f t="shared" si="25"/>
        <v>Small</v>
      </c>
      <c r="AJ500" s="29" t="str">
        <f t="shared" si="26"/>
        <v>Not determined</v>
      </c>
      <c r="AK500" s="27" t="str">
        <f t="shared" si="27"/>
        <v>No known occurrences</v>
      </c>
    </row>
    <row r="501" spans="1:37" ht="12.6" customHeight="1" x14ac:dyDescent="0.3">
      <c r="A501" s="23" t="s">
        <v>3018</v>
      </c>
      <c r="B501" s="23" t="s">
        <v>4603</v>
      </c>
      <c r="C501" s="23" t="s">
        <v>2947</v>
      </c>
      <c r="D501" s="86" t="s">
        <v>5168</v>
      </c>
      <c r="E501" s="86" t="s">
        <v>4063</v>
      </c>
      <c r="F501" s="19" t="s">
        <v>5169</v>
      </c>
      <c r="G501" s="19">
        <v>-28.58</v>
      </c>
      <c r="H501" s="19">
        <v>31.03</v>
      </c>
      <c r="I501" s="19">
        <v>25</v>
      </c>
      <c r="J501" s="19" t="s">
        <v>4063</v>
      </c>
      <c r="K501" s="19" t="s">
        <v>51</v>
      </c>
      <c r="L501" s="19" t="s">
        <v>40</v>
      </c>
      <c r="M501" s="19">
        <v>1181</v>
      </c>
      <c r="N501" s="18" t="s">
        <v>4063</v>
      </c>
      <c r="O501" s="18" t="s">
        <v>4540</v>
      </c>
      <c r="P501" s="18" t="s">
        <v>222</v>
      </c>
      <c r="Q501" s="18" t="s">
        <v>4063</v>
      </c>
      <c r="R501" s="18" t="s">
        <v>4063</v>
      </c>
      <c r="S501" s="18" t="s">
        <v>4063</v>
      </c>
      <c r="T501" s="18" t="s">
        <v>4063</v>
      </c>
      <c r="U501" s="18" t="s">
        <v>4063</v>
      </c>
      <c r="V501" s="18" t="s">
        <v>4063</v>
      </c>
      <c r="W501" s="18" t="s">
        <v>4063</v>
      </c>
      <c r="X501" s="18" t="s">
        <v>3020</v>
      </c>
      <c r="Y501" s="18" t="s">
        <v>236</v>
      </c>
      <c r="Z501" s="18" t="s">
        <v>838</v>
      </c>
      <c r="AA501" s="18" t="s">
        <v>146</v>
      </c>
      <c r="AB501" s="18" t="s">
        <v>74</v>
      </c>
      <c r="AC501" s="18" t="s">
        <v>1230</v>
      </c>
      <c r="AD501" s="16">
        <v>22</v>
      </c>
      <c r="AE501" s="16" t="s">
        <v>5758</v>
      </c>
      <c r="AF501" s="29" t="s">
        <v>6093</v>
      </c>
      <c r="AG501" s="29" t="s">
        <v>4066</v>
      </c>
      <c r="AH501" s="29" t="str">
        <f t="shared" si="24"/>
        <v>Proterozoic</v>
      </c>
      <c r="AI501" s="29" t="str">
        <f t="shared" si="25"/>
        <v>Small</v>
      </c>
      <c r="AJ501" s="29" t="str">
        <f t="shared" si="26"/>
        <v>Not determined</v>
      </c>
      <c r="AK501" s="18" t="s">
        <v>236</v>
      </c>
    </row>
    <row r="502" spans="1:37" ht="12.6" customHeight="1" x14ac:dyDescent="0.3">
      <c r="A502" s="30" t="s">
        <v>3022</v>
      </c>
      <c r="B502" s="30" t="s">
        <v>4603</v>
      </c>
      <c r="C502" s="30" t="s">
        <v>2947</v>
      </c>
      <c r="D502" s="83" t="s">
        <v>5166</v>
      </c>
      <c r="E502" s="86" t="s">
        <v>4063</v>
      </c>
      <c r="F502" s="31" t="s">
        <v>4695</v>
      </c>
      <c r="G502" s="31">
        <v>-22.23</v>
      </c>
      <c r="H502" s="31">
        <v>30.02</v>
      </c>
      <c r="I502" s="31" t="s">
        <v>4063</v>
      </c>
      <c r="J502" s="31">
        <v>10</v>
      </c>
      <c r="K502" s="31" t="s">
        <v>3023</v>
      </c>
      <c r="L502" s="31" t="s">
        <v>81</v>
      </c>
      <c r="M502" s="31">
        <v>3157</v>
      </c>
      <c r="N502" s="31">
        <v>47</v>
      </c>
      <c r="O502" s="27" t="s">
        <v>4541</v>
      </c>
      <c r="P502" s="27" t="s">
        <v>3026</v>
      </c>
      <c r="Q502" s="27" t="s">
        <v>4542</v>
      </c>
      <c r="R502" s="27" t="s">
        <v>45</v>
      </c>
      <c r="S502" s="27" t="s">
        <v>4063</v>
      </c>
      <c r="T502" s="27" t="s">
        <v>4063</v>
      </c>
      <c r="U502" s="27" t="s">
        <v>4063</v>
      </c>
      <c r="V502" s="27" t="s">
        <v>4063</v>
      </c>
      <c r="W502" s="27">
        <v>77</v>
      </c>
      <c r="X502" s="27" t="s">
        <v>4063</v>
      </c>
      <c r="Y502" s="27" t="s">
        <v>4063</v>
      </c>
      <c r="Z502" s="27" t="s">
        <v>4063</v>
      </c>
      <c r="AA502" s="27" t="s">
        <v>4063</v>
      </c>
      <c r="AB502" s="27" t="s">
        <v>4063</v>
      </c>
      <c r="AC502" s="27" t="s">
        <v>4063</v>
      </c>
      <c r="AD502" s="27" t="s">
        <v>4063</v>
      </c>
      <c r="AE502" s="29" t="s">
        <v>4063</v>
      </c>
      <c r="AF502" s="29" t="s">
        <v>5759</v>
      </c>
      <c r="AG502" s="29" t="s">
        <v>4066</v>
      </c>
      <c r="AH502" s="29" t="str">
        <f t="shared" si="24"/>
        <v>Archaean</v>
      </c>
      <c r="AI502" s="29" t="str">
        <f t="shared" si="25"/>
        <v>Not determined</v>
      </c>
      <c r="AJ502" s="29" t="str">
        <f t="shared" si="26"/>
        <v>Giant</v>
      </c>
      <c r="AK502" s="27" t="str">
        <f>IF(Y502="Not determined","No known occurrences","CHECK THIS ONE")</f>
        <v>No known occurrences</v>
      </c>
    </row>
    <row r="503" spans="1:37" ht="12.6" customHeight="1" x14ac:dyDescent="0.3">
      <c r="A503" s="21" t="s">
        <v>3028</v>
      </c>
      <c r="B503" s="21" t="s">
        <v>4603</v>
      </c>
      <c r="C503" s="21" t="s">
        <v>2947</v>
      </c>
      <c r="D503" s="82" t="s">
        <v>5190</v>
      </c>
      <c r="E503" s="82" t="s">
        <v>5026</v>
      </c>
      <c r="F503" s="27" t="s">
        <v>728</v>
      </c>
      <c r="G503" s="27">
        <v>-25.92</v>
      </c>
      <c r="H503" s="27">
        <v>30.95</v>
      </c>
      <c r="I503" s="27" t="s">
        <v>4063</v>
      </c>
      <c r="J503" s="27" t="s">
        <v>4063</v>
      </c>
      <c r="K503" s="27" t="s">
        <v>51</v>
      </c>
      <c r="L503" s="27" t="s">
        <v>4063</v>
      </c>
      <c r="M503" s="27" t="s">
        <v>4063</v>
      </c>
      <c r="N503" s="27" t="s">
        <v>4063</v>
      </c>
      <c r="O503" s="27" t="s">
        <v>4532</v>
      </c>
      <c r="P503" s="27" t="s">
        <v>1929</v>
      </c>
      <c r="Q503" s="27" t="s">
        <v>4063</v>
      </c>
      <c r="R503" s="27" t="s">
        <v>4063</v>
      </c>
      <c r="S503" s="27" t="s">
        <v>4063</v>
      </c>
      <c r="T503" s="27" t="s">
        <v>4063</v>
      </c>
      <c r="U503" s="27" t="s">
        <v>4063</v>
      </c>
      <c r="V503" s="27" t="s">
        <v>4063</v>
      </c>
      <c r="W503" s="27" t="s">
        <v>4063</v>
      </c>
      <c r="X503" s="27" t="s">
        <v>4063</v>
      </c>
      <c r="Y503" s="27" t="s">
        <v>4063</v>
      </c>
      <c r="Z503" s="27" t="s">
        <v>4063</v>
      </c>
      <c r="AA503" s="27" t="s">
        <v>4063</v>
      </c>
      <c r="AB503" s="27" t="s">
        <v>4063</v>
      </c>
      <c r="AC503" s="27" t="s">
        <v>4063</v>
      </c>
      <c r="AD503" s="29" t="s">
        <v>4063</v>
      </c>
      <c r="AE503" s="29" t="s">
        <v>4063</v>
      </c>
      <c r="AF503" s="29" t="s">
        <v>5174</v>
      </c>
      <c r="AG503" s="29" t="s">
        <v>4066</v>
      </c>
      <c r="AH503" s="29" t="str">
        <f t="shared" si="24"/>
        <v>Not determined</v>
      </c>
      <c r="AI503" s="29" t="str">
        <f t="shared" si="25"/>
        <v>Not determined</v>
      </c>
      <c r="AJ503" s="29" t="str">
        <f t="shared" si="26"/>
        <v>Not determined</v>
      </c>
      <c r="AK503" s="27" t="str">
        <f>IF(Y503="Not determined","No known occurrences","CHECK THIS ONE")</f>
        <v>No known occurrences</v>
      </c>
    </row>
    <row r="504" spans="1:37" ht="12.6" customHeight="1" x14ac:dyDescent="0.3">
      <c r="A504" s="23" t="s">
        <v>4543</v>
      </c>
      <c r="B504" s="17" t="s">
        <v>4603</v>
      </c>
      <c r="C504" s="21" t="s">
        <v>2947</v>
      </c>
      <c r="D504" s="86" t="s">
        <v>707</v>
      </c>
      <c r="E504" s="86" t="s">
        <v>159</v>
      </c>
      <c r="F504" s="18" t="s">
        <v>284</v>
      </c>
      <c r="G504" s="19">
        <v>-30.45</v>
      </c>
      <c r="H504" s="19">
        <v>29.3</v>
      </c>
      <c r="I504" s="19">
        <v>800</v>
      </c>
      <c r="J504" s="19">
        <v>1.2</v>
      </c>
      <c r="K504" s="18" t="s">
        <v>3030</v>
      </c>
      <c r="L504" s="18" t="s">
        <v>40</v>
      </c>
      <c r="M504" s="18">
        <v>183</v>
      </c>
      <c r="N504" s="18" t="s">
        <v>4063</v>
      </c>
      <c r="O504" s="18" t="s">
        <v>4544</v>
      </c>
      <c r="P504" s="18" t="s">
        <v>3032</v>
      </c>
      <c r="Q504" s="18" t="s">
        <v>4063</v>
      </c>
      <c r="R504" s="18" t="s">
        <v>45</v>
      </c>
      <c r="S504" s="18">
        <v>0.14000000000000001</v>
      </c>
      <c r="T504" s="18" t="s">
        <v>3033</v>
      </c>
      <c r="U504" s="18" t="s">
        <v>4063</v>
      </c>
      <c r="V504" s="18" t="s">
        <v>4063</v>
      </c>
      <c r="W504" s="18" t="s">
        <v>4063</v>
      </c>
      <c r="X504" s="18" t="s">
        <v>3034</v>
      </c>
      <c r="Y504" s="18" t="s">
        <v>144</v>
      </c>
      <c r="Z504" s="18" t="s">
        <v>3035</v>
      </c>
      <c r="AA504" s="18" t="s">
        <v>73</v>
      </c>
      <c r="AB504" s="18" t="s">
        <v>74</v>
      </c>
      <c r="AC504" s="18" t="s">
        <v>1137</v>
      </c>
      <c r="AD504" s="16">
        <v>0.47</v>
      </c>
      <c r="AE504" s="16" t="s">
        <v>3036</v>
      </c>
      <c r="AF504" s="29" t="s">
        <v>6094</v>
      </c>
      <c r="AG504" s="29" t="s">
        <v>4066</v>
      </c>
      <c r="AH504" s="29" t="str">
        <f t="shared" si="24"/>
        <v>Phanerozoic</v>
      </c>
      <c r="AI504" s="29" t="str">
        <f t="shared" si="25"/>
        <v>Medium</v>
      </c>
      <c r="AJ504" s="29" t="str">
        <f t="shared" si="26"/>
        <v>Medium</v>
      </c>
      <c r="AK504" s="18" t="s">
        <v>144</v>
      </c>
    </row>
    <row r="505" spans="1:37" ht="12.6" customHeight="1" x14ac:dyDescent="0.3">
      <c r="A505" s="23" t="s">
        <v>3037</v>
      </c>
      <c r="B505" s="17" t="s">
        <v>4603</v>
      </c>
      <c r="C505" s="21" t="s">
        <v>2947</v>
      </c>
      <c r="D505" s="86" t="s">
        <v>5181</v>
      </c>
      <c r="E505" s="86" t="s">
        <v>5026</v>
      </c>
      <c r="F505" s="18" t="s">
        <v>728</v>
      </c>
      <c r="G505" s="19">
        <v>-26.05</v>
      </c>
      <c r="H505" s="19">
        <v>31.02</v>
      </c>
      <c r="I505" s="19">
        <v>7</v>
      </c>
      <c r="J505" s="19" t="s">
        <v>4063</v>
      </c>
      <c r="K505" s="18" t="s">
        <v>127</v>
      </c>
      <c r="L505" s="18" t="s">
        <v>4063</v>
      </c>
      <c r="M505" s="18" t="s">
        <v>4063</v>
      </c>
      <c r="N505" s="18" t="s">
        <v>4063</v>
      </c>
      <c r="O505" s="18" t="s">
        <v>2377</v>
      </c>
      <c r="P505" s="18" t="s">
        <v>1929</v>
      </c>
      <c r="Q505" s="18" t="s">
        <v>4063</v>
      </c>
      <c r="R505" s="18" t="s">
        <v>4063</v>
      </c>
      <c r="S505" s="18" t="s">
        <v>4063</v>
      </c>
      <c r="T505" s="18" t="s">
        <v>4063</v>
      </c>
      <c r="U505" s="18" t="s">
        <v>4063</v>
      </c>
      <c r="V505" s="18" t="s">
        <v>4063</v>
      </c>
      <c r="W505" s="18" t="s">
        <v>4063</v>
      </c>
      <c r="X505" s="18" t="s">
        <v>5200</v>
      </c>
      <c r="Y505" s="18" t="s">
        <v>2996</v>
      </c>
      <c r="Z505" s="18" t="s">
        <v>4063</v>
      </c>
      <c r="AA505" s="18" t="s">
        <v>4063</v>
      </c>
      <c r="AB505" s="18" t="s">
        <v>4063</v>
      </c>
      <c r="AC505" s="18" t="s">
        <v>2731</v>
      </c>
      <c r="AD505" s="16" t="s">
        <v>4063</v>
      </c>
      <c r="AE505" s="16" t="s">
        <v>4063</v>
      </c>
      <c r="AF505" s="29" t="s">
        <v>5174</v>
      </c>
      <c r="AG505" s="29" t="s">
        <v>4066</v>
      </c>
      <c r="AH505" s="29" t="str">
        <f t="shared" si="24"/>
        <v>Not determined</v>
      </c>
      <c r="AI505" s="29" t="str">
        <f t="shared" si="25"/>
        <v>Small</v>
      </c>
      <c r="AJ505" s="29" t="str">
        <f t="shared" si="26"/>
        <v>Not determined</v>
      </c>
      <c r="AK505" s="18" t="s">
        <v>2996</v>
      </c>
    </row>
    <row r="506" spans="1:37" ht="12.6" customHeight="1" x14ac:dyDescent="0.3">
      <c r="A506" s="23" t="s">
        <v>3038</v>
      </c>
      <c r="B506" s="17" t="s">
        <v>4603</v>
      </c>
      <c r="C506" s="21" t="s">
        <v>2947</v>
      </c>
      <c r="D506" s="86" t="s">
        <v>5188</v>
      </c>
      <c r="E506" s="86" t="s">
        <v>5026</v>
      </c>
      <c r="F506" s="18" t="s">
        <v>728</v>
      </c>
      <c r="G506" s="19">
        <v>-25.61</v>
      </c>
      <c r="H506" s="19">
        <v>31.02</v>
      </c>
      <c r="I506" s="19" t="s">
        <v>4063</v>
      </c>
      <c r="J506" s="19" t="s">
        <v>4063</v>
      </c>
      <c r="K506" s="18" t="s">
        <v>127</v>
      </c>
      <c r="L506" s="18" t="s">
        <v>95</v>
      </c>
      <c r="M506" s="18">
        <v>3244</v>
      </c>
      <c r="N506" s="18">
        <v>11</v>
      </c>
      <c r="O506" s="18" t="s">
        <v>4533</v>
      </c>
      <c r="P506" s="18" t="s">
        <v>1929</v>
      </c>
      <c r="Q506" s="18" t="s">
        <v>4063</v>
      </c>
      <c r="R506" s="18" t="s">
        <v>4063</v>
      </c>
      <c r="S506" s="18" t="s">
        <v>4063</v>
      </c>
      <c r="T506" s="18" t="s">
        <v>4063</v>
      </c>
      <c r="U506" s="18" t="s">
        <v>4063</v>
      </c>
      <c r="V506" s="18" t="s">
        <v>4063</v>
      </c>
      <c r="W506" s="18" t="s">
        <v>4063</v>
      </c>
      <c r="X506" s="18" t="s">
        <v>5195</v>
      </c>
      <c r="Y506" s="18" t="s">
        <v>2996</v>
      </c>
      <c r="Z506" s="18" t="s">
        <v>4063</v>
      </c>
      <c r="AA506" s="18" t="s">
        <v>4063</v>
      </c>
      <c r="AB506" s="18" t="s">
        <v>311</v>
      </c>
      <c r="AC506" s="18" t="s">
        <v>2731</v>
      </c>
      <c r="AD506" s="16" t="s">
        <v>4063</v>
      </c>
      <c r="AE506" s="16" t="s">
        <v>4063</v>
      </c>
      <c r="AF506" s="29" t="s">
        <v>5760</v>
      </c>
      <c r="AG506" s="29" t="s">
        <v>4066</v>
      </c>
      <c r="AH506" s="29" t="str">
        <f t="shared" si="24"/>
        <v>Archaean</v>
      </c>
      <c r="AI506" s="29" t="str">
        <f t="shared" si="25"/>
        <v>Not determined</v>
      </c>
      <c r="AJ506" s="29" t="str">
        <f t="shared" si="26"/>
        <v>Not determined</v>
      </c>
      <c r="AK506" s="18" t="s">
        <v>2996</v>
      </c>
    </row>
    <row r="507" spans="1:37" ht="12.6" customHeight="1" x14ac:dyDescent="0.25">
      <c r="A507" s="23" t="s">
        <v>3039</v>
      </c>
      <c r="B507" s="20" t="s">
        <v>6103</v>
      </c>
      <c r="C507" s="21" t="s">
        <v>2947</v>
      </c>
      <c r="D507" s="86" t="s">
        <v>2973</v>
      </c>
      <c r="E507" s="86" t="s">
        <v>159</v>
      </c>
      <c r="F507" s="18" t="s">
        <v>284</v>
      </c>
      <c r="G507" s="19">
        <v>-30.13</v>
      </c>
      <c r="H507" s="19">
        <v>29.15</v>
      </c>
      <c r="I507" s="19">
        <v>15</v>
      </c>
      <c r="J507" s="19">
        <v>0.44</v>
      </c>
      <c r="K507" s="18" t="s">
        <v>51</v>
      </c>
      <c r="L507" s="18" t="s">
        <v>95</v>
      </c>
      <c r="M507" s="18">
        <v>183.7</v>
      </c>
      <c r="N507" s="18">
        <v>0.6</v>
      </c>
      <c r="O507" s="18" t="s">
        <v>4545</v>
      </c>
      <c r="P507" s="18" t="s">
        <v>275</v>
      </c>
      <c r="Q507" s="18" t="s">
        <v>4546</v>
      </c>
      <c r="R507" s="18" t="s">
        <v>45</v>
      </c>
      <c r="S507" s="18" t="s">
        <v>4063</v>
      </c>
      <c r="T507" s="18" t="s">
        <v>3043</v>
      </c>
      <c r="U507" s="18" t="s">
        <v>3044</v>
      </c>
      <c r="V507" s="18" t="s">
        <v>3045</v>
      </c>
      <c r="W507" s="18" t="s">
        <v>3046</v>
      </c>
      <c r="X507" s="18" t="s">
        <v>4063</v>
      </c>
      <c r="Y507" s="18" t="s">
        <v>4063</v>
      </c>
      <c r="Z507" s="18" t="s">
        <v>4063</v>
      </c>
      <c r="AA507" s="18" t="s">
        <v>4063</v>
      </c>
      <c r="AB507" s="18" t="s">
        <v>4063</v>
      </c>
      <c r="AC507" s="18" t="s">
        <v>4063</v>
      </c>
      <c r="AD507" s="16" t="s">
        <v>4063</v>
      </c>
      <c r="AE507" s="16" t="s">
        <v>4063</v>
      </c>
      <c r="AF507" s="29" t="s">
        <v>4547</v>
      </c>
      <c r="AG507" s="29" t="s">
        <v>4066</v>
      </c>
      <c r="AH507" s="29" t="str">
        <f t="shared" si="24"/>
        <v>Phanerozoic</v>
      </c>
      <c r="AI507" s="29" t="str">
        <f t="shared" si="25"/>
        <v>Small</v>
      </c>
      <c r="AJ507" s="29" t="str">
        <f t="shared" si="26"/>
        <v>Small</v>
      </c>
      <c r="AK507" s="27" t="str">
        <f>IF(Y507="Not determined","No known occurrences","CHECK THIS ONE")</f>
        <v>No known occurrences</v>
      </c>
    </row>
    <row r="508" spans="1:37" ht="12.6" customHeight="1" x14ac:dyDescent="0.3">
      <c r="A508" s="23" t="s">
        <v>3047</v>
      </c>
      <c r="B508" s="17" t="s">
        <v>4603</v>
      </c>
      <c r="C508" s="21" t="s">
        <v>2947</v>
      </c>
      <c r="D508" s="86" t="s">
        <v>5190</v>
      </c>
      <c r="E508" s="86" t="s">
        <v>5026</v>
      </c>
      <c r="F508" s="18" t="s">
        <v>728</v>
      </c>
      <c r="G508" s="19">
        <v>-25.9</v>
      </c>
      <c r="H508" s="19">
        <v>30.97</v>
      </c>
      <c r="I508" s="19" t="s">
        <v>4063</v>
      </c>
      <c r="J508" s="19">
        <v>1</v>
      </c>
      <c r="K508" s="18" t="s">
        <v>127</v>
      </c>
      <c r="L508" s="18" t="s">
        <v>4063</v>
      </c>
      <c r="M508" s="18" t="s">
        <v>4063</v>
      </c>
      <c r="N508" s="18" t="s">
        <v>4063</v>
      </c>
      <c r="O508" s="18" t="s">
        <v>4532</v>
      </c>
      <c r="P508" s="18" t="s">
        <v>1929</v>
      </c>
      <c r="Q508" s="18" t="s">
        <v>4063</v>
      </c>
      <c r="R508" s="18" t="s">
        <v>320</v>
      </c>
      <c r="S508" s="18" t="s">
        <v>4063</v>
      </c>
      <c r="T508" s="18" t="s">
        <v>5191</v>
      </c>
      <c r="U508" s="18" t="s">
        <v>4063</v>
      </c>
      <c r="V508" s="18" t="s">
        <v>4063</v>
      </c>
      <c r="W508" s="18" t="s">
        <v>4063</v>
      </c>
      <c r="X508" s="18" t="s">
        <v>4063</v>
      </c>
      <c r="Y508" s="18" t="s">
        <v>4063</v>
      </c>
      <c r="Z508" s="18" t="s">
        <v>4063</v>
      </c>
      <c r="AA508" s="18" t="s">
        <v>4063</v>
      </c>
      <c r="AB508" s="18" t="s">
        <v>4063</v>
      </c>
      <c r="AC508" s="18" t="s">
        <v>4063</v>
      </c>
      <c r="AD508" s="16" t="s">
        <v>4063</v>
      </c>
      <c r="AE508" s="16" t="s">
        <v>4063</v>
      </c>
      <c r="AF508" s="29" t="s">
        <v>5761</v>
      </c>
      <c r="AG508" s="29" t="s">
        <v>4066</v>
      </c>
      <c r="AH508" s="29" t="str">
        <f t="shared" si="24"/>
        <v>Not determined</v>
      </c>
      <c r="AI508" s="29" t="str">
        <f t="shared" si="25"/>
        <v>Not determined</v>
      </c>
      <c r="AJ508" s="29" t="str">
        <f t="shared" si="26"/>
        <v>Medium</v>
      </c>
      <c r="AK508" s="27" t="str">
        <f>IF(Y508="Not determined","No known occurrences","CHECK THIS ONE")</f>
        <v>No known occurrences</v>
      </c>
    </row>
    <row r="509" spans="1:37" ht="12.6" customHeight="1" x14ac:dyDescent="0.25">
      <c r="A509" s="20" t="s">
        <v>3048</v>
      </c>
      <c r="B509" s="20" t="s">
        <v>6103</v>
      </c>
      <c r="C509" s="21" t="s">
        <v>2947</v>
      </c>
      <c r="D509" s="82" t="s">
        <v>5182</v>
      </c>
      <c r="E509" s="82" t="s">
        <v>5026</v>
      </c>
      <c r="F509" s="27" t="s">
        <v>728</v>
      </c>
      <c r="G509" s="27">
        <v>-25.52</v>
      </c>
      <c r="H509" s="27">
        <v>30.91</v>
      </c>
      <c r="I509" s="27">
        <v>6</v>
      </c>
      <c r="J509" s="27">
        <v>0.2</v>
      </c>
      <c r="K509" s="27" t="s">
        <v>80</v>
      </c>
      <c r="L509" s="27" t="s">
        <v>4063</v>
      </c>
      <c r="M509" s="27" t="s">
        <v>4063</v>
      </c>
      <c r="N509" s="27" t="s">
        <v>4063</v>
      </c>
      <c r="O509" s="27" t="s">
        <v>4548</v>
      </c>
      <c r="P509" s="27" t="s">
        <v>1929</v>
      </c>
      <c r="Q509" s="27" t="s">
        <v>4063</v>
      </c>
      <c r="R509" s="27" t="s">
        <v>4063</v>
      </c>
      <c r="S509" s="27" t="s">
        <v>4063</v>
      </c>
      <c r="T509" s="27" t="s">
        <v>4063</v>
      </c>
      <c r="U509" s="27" t="s">
        <v>4063</v>
      </c>
      <c r="V509" s="27" t="s">
        <v>4063</v>
      </c>
      <c r="W509" s="27" t="s">
        <v>4063</v>
      </c>
      <c r="X509" s="27" t="s">
        <v>4063</v>
      </c>
      <c r="Y509" s="27" t="s">
        <v>4063</v>
      </c>
      <c r="Z509" s="27" t="s">
        <v>4063</v>
      </c>
      <c r="AA509" s="27" t="s">
        <v>4063</v>
      </c>
      <c r="AB509" s="27" t="s">
        <v>4063</v>
      </c>
      <c r="AC509" s="27" t="s">
        <v>4063</v>
      </c>
      <c r="AD509" s="29" t="s">
        <v>4063</v>
      </c>
      <c r="AE509" s="29" t="s">
        <v>4063</v>
      </c>
      <c r="AF509" s="29" t="s">
        <v>5174</v>
      </c>
      <c r="AG509" s="29" t="s">
        <v>4066</v>
      </c>
      <c r="AH509" s="29" t="str">
        <f t="shared" si="24"/>
        <v>Not determined</v>
      </c>
      <c r="AI509" s="29" t="str">
        <f t="shared" si="25"/>
        <v>Small</v>
      </c>
      <c r="AJ509" s="29" t="str">
        <f t="shared" si="26"/>
        <v>Small</v>
      </c>
      <c r="AK509" s="27" t="str">
        <f>IF(Y509="Not determined","No known occurrences","CHECK THIS ONE")</f>
        <v>No known occurrences</v>
      </c>
    </row>
    <row r="510" spans="1:37" ht="12.6" customHeight="1" x14ac:dyDescent="0.3">
      <c r="A510" s="21" t="s">
        <v>3050</v>
      </c>
      <c r="B510" s="21" t="s">
        <v>4603</v>
      </c>
      <c r="C510" s="21" t="s">
        <v>2947</v>
      </c>
      <c r="D510" s="82" t="s">
        <v>5181</v>
      </c>
      <c r="E510" s="82" t="s">
        <v>5026</v>
      </c>
      <c r="F510" s="27" t="s">
        <v>728</v>
      </c>
      <c r="G510" s="27">
        <v>-26.05</v>
      </c>
      <c r="H510" s="27">
        <v>30.97</v>
      </c>
      <c r="I510" s="27">
        <v>11</v>
      </c>
      <c r="J510" s="27">
        <v>0.17</v>
      </c>
      <c r="K510" s="27" t="s">
        <v>127</v>
      </c>
      <c r="L510" s="27" t="s">
        <v>388</v>
      </c>
      <c r="M510" s="27">
        <v>3454</v>
      </c>
      <c r="N510" s="27" t="s">
        <v>4063</v>
      </c>
      <c r="O510" s="27" t="s">
        <v>4549</v>
      </c>
      <c r="P510" s="27" t="s">
        <v>1929</v>
      </c>
      <c r="Q510" s="27" t="s">
        <v>4063</v>
      </c>
      <c r="R510" s="29" t="s">
        <v>320</v>
      </c>
      <c r="S510" s="27" t="s">
        <v>4063</v>
      </c>
      <c r="T510" s="27" t="s">
        <v>4063</v>
      </c>
      <c r="U510" s="27" t="s">
        <v>4063</v>
      </c>
      <c r="V510" s="27" t="s">
        <v>4063</v>
      </c>
      <c r="W510" s="27" t="s">
        <v>4063</v>
      </c>
      <c r="X510" s="27" t="s">
        <v>4063</v>
      </c>
      <c r="Y510" s="27" t="s">
        <v>4063</v>
      </c>
      <c r="Z510" s="27" t="s">
        <v>4063</v>
      </c>
      <c r="AA510" s="27" t="s">
        <v>4063</v>
      </c>
      <c r="AB510" s="27" t="s">
        <v>4063</v>
      </c>
      <c r="AC510" s="27" t="s">
        <v>4063</v>
      </c>
      <c r="AD510" s="29" t="s">
        <v>4063</v>
      </c>
      <c r="AE510" s="29" t="s">
        <v>4063</v>
      </c>
      <c r="AF510" s="29" t="s">
        <v>5174</v>
      </c>
      <c r="AG510" s="29" t="s">
        <v>4066</v>
      </c>
      <c r="AH510" s="29" t="str">
        <f t="shared" si="24"/>
        <v>Archaean</v>
      </c>
      <c r="AI510" s="29" t="str">
        <f t="shared" si="25"/>
        <v>Small</v>
      </c>
      <c r="AJ510" s="29" t="str">
        <f t="shared" si="26"/>
        <v>Small</v>
      </c>
      <c r="AK510" s="27" t="str">
        <f>IF(Y510="Not determined","No known occurrences","CHECK THIS ONE")</f>
        <v>No known occurrences</v>
      </c>
    </row>
    <row r="511" spans="1:37" ht="12.6" customHeight="1" x14ac:dyDescent="0.25">
      <c r="A511" s="20" t="s">
        <v>3052</v>
      </c>
      <c r="B511" s="20" t="s">
        <v>4603</v>
      </c>
      <c r="C511" s="21" t="s">
        <v>2947</v>
      </c>
      <c r="D511" s="87" t="s">
        <v>5190</v>
      </c>
      <c r="E511" s="87" t="s">
        <v>5026</v>
      </c>
      <c r="F511" s="27" t="s">
        <v>728</v>
      </c>
      <c r="G511" s="27">
        <v>-25.88</v>
      </c>
      <c r="H511" s="27">
        <v>30.97</v>
      </c>
      <c r="I511" s="27" t="s">
        <v>4063</v>
      </c>
      <c r="J511" s="27" t="s">
        <v>4063</v>
      </c>
      <c r="K511" s="27" t="s">
        <v>127</v>
      </c>
      <c r="L511" s="27" t="s">
        <v>95</v>
      </c>
      <c r="M511" s="27">
        <v>3258</v>
      </c>
      <c r="N511" s="27">
        <v>8</v>
      </c>
      <c r="O511" s="27" t="s">
        <v>4532</v>
      </c>
      <c r="P511" s="27" t="s">
        <v>1929</v>
      </c>
      <c r="Q511" s="27" t="s">
        <v>4063</v>
      </c>
      <c r="R511" s="27" t="s">
        <v>320</v>
      </c>
      <c r="S511" s="27" t="s">
        <v>4063</v>
      </c>
      <c r="T511" s="27" t="s">
        <v>4063</v>
      </c>
      <c r="U511" s="27" t="s">
        <v>4063</v>
      </c>
      <c r="V511" s="27" t="s">
        <v>4063</v>
      </c>
      <c r="W511" s="27" t="s">
        <v>4063</v>
      </c>
      <c r="X511" s="27" t="s">
        <v>4063</v>
      </c>
      <c r="Y511" s="27" t="s">
        <v>4063</v>
      </c>
      <c r="Z511" s="27" t="s">
        <v>4063</v>
      </c>
      <c r="AA511" s="27" t="s">
        <v>4063</v>
      </c>
      <c r="AB511" s="27" t="s">
        <v>4063</v>
      </c>
      <c r="AC511" s="27" t="s">
        <v>4063</v>
      </c>
      <c r="AD511" s="29" t="s">
        <v>4063</v>
      </c>
      <c r="AE511" s="29" t="s">
        <v>4063</v>
      </c>
      <c r="AF511" s="29" t="s">
        <v>5760</v>
      </c>
      <c r="AG511" s="29" t="s">
        <v>4066</v>
      </c>
      <c r="AH511" s="29" t="str">
        <f t="shared" si="24"/>
        <v>Archaean</v>
      </c>
      <c r="AI511" s="29" t="str">
        <f t="shared" si="25"/>
        <v>Not determined</v>
      </c>
      <c r="AJ511" s="29" t="str">
        <f t="shared" si="26"/>
        <v>Not determined</v>
      </c>
      <c r="AK511" s="27" t="str">
        <f>IF(Y511="Not determined","No known occurrences","CHECK THIS ONE")</f>
        <v>No known occurrences</v>
      </c>
    </row>
    <row r="512" spans="1:37" ht="12.6" customHeight="1" x14ac:dyDescent="0.3">
      <c r="A512" s="30" t="s">
        <v>5887</v>
      </c>
      <c r="B512" s="30" t="s">
        <v>4603</v>
      </c>
      <c r="C512" s="30" t="s">
        <v>2947</v>
      </c>
      <c r="D512" s="83" t="s">
        <v>5207</v>
      </c>
      <c r="E512" s="83" t="s">
        <v>5206</v>
      </c>
      <c r="F512" s="31" t="s">
        <v>728</v>
      </c>
      <c r="G512" s="31">
        <v>-26.36</v>
      </c>
      <c r="H512" s="31">
        <v>28.13</v>
      </c>
      <c r="I512" s="31">
        <v>1.6</v>
      </c>
      <c r="J512" s="31" t="s">
        <v>4063</v>
      </c>
      <c r="K512" s="31" t="s">
        <v>3053</v>
      </c>
      <c r="L512" s="31" t="s">
        <v>40</v>
      </c>
      <c r="M512" s="31">
        <v>2060</v>
      </c>
      <c r="N512" s="31" t="s">
        <v>4063</v>
      </c>
      <c r="O512" s="27" t="s">
        <v>4550</v>
      </c>
      <c r="P512" s="27" t="s">
        <v>1929</v>
      </c>
      <c r="Q512" s="27" t="s">
        <v>4063</v>
      </c>
      <c r="R512" s="27" t="s">
        <v>4063</v>
      </c>
      <c r="S512" s="27" t="s">
        <v>4063</v>
      </c>
      <c r="T512" s="27" t="s">
        <v>4063</v>
      </c>
      <c r="U512" s="27" t="s">
        <v>4063</v>
      </c>
      <c r="V512" s="27" t="s">
        <v>4063</v>
      </c>
      <c r="W512" s="27" t="s">
        <v>4063</v>
      </c>
      <c r="X512" s="27" t="s">
        <v>70</v>
      </c>
      <c r="Y512" s="27" t="s">
        <v>236</v>
      </c>
      <c r="Z512" s="27" t="s">
        <v>322</v>
      </c>
      <c r="AA512" s="27" t="s">
        <v>146</v>
      </c>
      <c r="AB512" s="27" t="s">
        <v>74</v>
      </c>
      <c r="AC512" s="27" t="s">
        <v>147</v>
      </c>
      <c r="AD512" s="27" t="s">
        <v>4063</v>
      </c>
      <c r="AE512" s="29" t="s">
        <v>5762</v>
      </c>
      <c r="AF512" s="29" t="s">
        <v>5173</v>
      </c>
      <c r="AG512" s="29" t="s">
        <v>4066</v>
      </c>
      <c r="AH512" s="29" t="str">
        <f t="shared" si="24"/>
        <v>Proterozoic</v>
      </c>
      <c r="AI512" s="29" t="str">
        <f t="shared" si="25"/>
        <v>Small</v>
      </c>
      <c r="AJ512" s="29" t="str">
        <f t="shared" si="26"/>
        <v>Not determined</v>
      </c>
      <c r="AK512" s="27" t="s">
        <v>236</v>
      </c>
    </row>
    <row r="513" spans="1:37" ht="12.6" customHeight="1" x14ac:dyDescent="0.3">
      <c r="A513" s="30" t="s">
        <v>3056</v>
      </c>
      <c r="B513" s="30" t="s">
        <v>4603</v>
      </c>
      <c r="C513" s="30" t="s">
        <v>2947</v>
      </c>
      <c r="D513" s="83" t="s">
        <v>5181</v>
      </c>
      <c r="E513" s="83" t="s">
        <v>5026</v>
      </c>
      <c r="F513" s="31" t="s">
        <v>728</v>
      </c>
      <c r="G513" s="31">
        <v>-25.57</v>
      </c>
      <c r="H513" s="31">
        <v>31.2</v>
      </c>
      <c r="I513" s="31" t="s">
        <v>4063</v>
      </c>
      <c r="J513" s="31">
        <v>0.65</v>
      </c>
      <c r="K513" s="31" t="s">
        <v>51</v>
      </c>
      <c r="L513" s="31" t="s">
        <v>4063</v>
      </c>
      <c r="M513" s="31" t="s">
        <v>4063</v>
      </c>
      <c r="N513" s="31" t="s">
        <v>4063</v>
      </c>
      <c r="O513" s="27" t="s">
        <v>4529</v>
      </c>
      <c r="P513" s="27" t="s">
        <v>1929</v>
      </c>
      <c r="Q513" s="27" t="s">
        <v>4063</v>
      </c>
      <c r="R513" s="27" t="s">
        <v>320</v>
      </c>
      <c r="S513" s="27" t="s">
        <v>4063</v>
      </c>
      <c r="T513" s="27" t="s">
        <v>4063</v>
      </c>
      <c r="U513" s="27" t="s">
        <v>4063</v>
      </c>
      <c r="V513" s="27" t="s">
        <v>4063</v>
      </c>
      <c r="W513" s="27" t="s">
        <v>5187</v>
      </c>
      <c r="X513" s="27" t="s">
        <v>70</v>
      </c>
      <c r="Y513" s="27" t="s">
        <v>5189</v>
      </c>
      <c r="Z513" s="27" t="s">
        <v>4063</v>
      </c>
      <c r="AA513" s="27" t="s">
        <v>4063</v>
      </c>
      <c r="AB513" s="27" t="s">
        <v>311</v>
      </c>
      <c r="AC513" s="27" t="s">
        <v>4063</v>
      </c>
      <c r="AD513" s="27" t="s">
        <v>4063</v>
      </c>
      <c r="AE513" s="29" t="s">
        <v>4063</v>
      </c>
      <c r="AF513" s="29" t="s">
        <v>5186</v>
      </c>
      <c r="AG513" s="29" t="s">
        <v>4066</v>
      </c>
      <c r="AH513" s="29" t="str">
        <f t="shared" si="24"/>
        <v>Not determined</v>
      </c>
      <c r="AI513" s="29" t="str">
        <f t="shared" si="25"/>
        <v>Not determined</v>
      </c>
      <c r="AJ513" s="29" t="str">
        <f t="shared" si="26"/>
        <v>Medium</v>
      </c>
      <c r="AK513" s="27" t="s">
        <v>5189</v>
      </c>
    </row>
    <row r="514" spans="1:37" ht="12.6" customHeight="1" x14ac:dyDescent="0.3">
      <c r="A514" s="21" t="s">
        <v>3057</v>
      </c>
      <c r="B514" s="21" t="s">
        <v>4603</v>
      </c>
      <c r="C514" s="21" t="s">
        <v>2947</v>
      </c>
      <c r="D514" s="82" t="s">
        <v>707</v>
      </c>
      <c r="E514" s="82" t="s">
        <v>4063</v>
      </c>
      <c r="F514" s="27" t="s">
        <v>728</v>
      </c>
      <c r="G514" s="27">
        <v>-25.2</v>
      </c>
      <c r="H514" s="27">
        <v>24.1</v>
      </c>
      <c r="I514" s="27">
        <v>18</v>
      </c>
      <c r="J514" s="27">
        <v>1</v>
      </c>
      <c r="K514" s="27" t="s">
        <v>745</v>
      </c>
      <c r="L514" s="27" t="s">
        <v>95</v>
      </c>
      <c r="M514" s="27">
        <v>3033.5</v>
      </c>
      <c r="N514" s="27">
        <v>0.3</v>
      </c>
      <c r="O514" s="27" t="s">
        <v>4551</v>
      </c>
      <c r="P514" s="27" t="s">
        <v>3060</v>
      </c>
      <c r="Q514" s="27" t="s">
        <v>4063</v>
      </c>
      <c r="R514" s="38" t="s">
        <v>45</v>
      </c>
      <c r="S514" s="27" t="s">
        <v>4063</v>
      </c>
      <c r="T514" s="27" t="s">
        <v>4063</v>
      </c>
      <c r="U514" s="27" t="s">
        <v>4063</v>
      </c>
      <c r="V514" s="27" t="s">
        <v>4063</v>
      </c>
      <c r="W514" s="27" t="s">
        <v>4063</v>
      </c>
      <c r="X514" s="27" t="s">
        <v>3057</v>
      </c>
      <c r="Y514" s="27" t="s">
        <v>144</v>
      </c>
      <c r="Z514" s="27" t="s">
        <v>72</v>
      </c>
      <c r="AA514" s="27" t="s">
        <v>73</v>
      </c>
      <c r="AB514" s="27" t="s">
        <v>74</v>
      </c>
      <c r="AC514" s="18" t="s">
        <v>1804</v>
      </c>
      <c r="AD514" s="18" t="s">
        <v>4063</v>
      </c>
      <c r="AE514" s="29" t="s">
        <v>3061</v>
      </c>
      <c r="AF514" s="29" t="s">
        <v>5763</v>
      </c>
      <c r="AG514" s="29" t="s">
        <v>4066</v>
      </c>
      <c r="AH514" s="29" t="str">
        <f t="shared" ref="AH514:AH566" si="28">IF(M514 = "Not determined",M514,IF(M514&gt;2500,"Archaean",IF(M514&gt;541,"Proterozoic", "Phanerozoic")))</f>
        <v>Archaean</v>
      </c>
      <c r="AI514" s="29" t="str">
        <f t="shared" ref="AI514:AI566" si="29">IF(I514="Not determined",I514,IF(I514&gt;10000,"Giant",IF(I514&gt;1000,"Large",IF(I514&gt;250,"Medium","Small"))))</f>
        <v>Small</v>
      </c>
      <c r="AJ514" s="29" t="str">
        <f t="shared" ref="AJ514:AJ566" si="30">IF(J514="Not determined",J514,IF(J514&gt;5,"Giant",IF(J514&gt;2,"Large",IF(J514&gt;0.5,"Medium","Small"))))</f>
        <v>Medium</v>
      </c>
      <c r="AK514" s="27" t="s">
        <v>144</v>
      </c>
    </row>
    <row r="515" spans="1:37" ht="12.6" customHeight="1" x14ac:dyDescent="0.3">
      <c r="A515" s="30" t="s">
        <v>3062</v>
      </c>
      <c r="B515" s="30" t="s">
        <v>4603</v>
      </c>
      <c r="C515" s="30" t="s">
        <v>2947</v>
      </c>
      <c r="D515" s="83" t="s">
        <v>5202</v>
      </c>
      <c r="E515" s="83" t="s">
        <v>5026</v>
      </c>
      <c r="F515" s="31" t="s">
        <v>728</v>
      </c>
      <c r="G515" s="31">
        <v>-25.54</v>
      </c>
      <c r="H515" s="31">
        <v>30.45</v>
      </c>
      <c r="I515" s="31">
        <v>15</v>
      </c>
      <c r="J515" s="31">
        <v>1.2</v>
      </c>
      <c r="K515" s="31" t="s">
        <v>3063</v>
      </c>
      <c r="L515" s="31" t="s">
        <v>95</v>
      </c>
      <c r="M515" s="31">
        <v>3247</v>
      </c>
      <c r="N515" s="31">
        <v>3</v>
      </c>
      <c r="O515" s="27" t="s">
        <v>5837</v>
      </c>
      <c r="P515" s="27" t="s">
        <v>1929</v>
      </c>
      <c r="Q515" s="27" t="s">
        <v>4063</v>
      </c>
      <c r="R515" s="27" t="s">
        <v>4063</v>
      </c>
      <c r="S515" s="27" t="s">
        <v>4063</v>
      </c>
      <c r="T515" s="27" t="s">
        <v>4063</v>
      </c>
      <c r="U515" s="27" t="s">
        <v>5204</v>
      </c>
      <c r="V515" s="27" t="s">
        <v>4063</v>
      </c>
      <c r="W515" s="27" t="s">
        <v>4063</v>
      </c>
      <c r="X515" s="27" t="s">
        <v>5203</v>
      </c>
      <c r="Y515" s="27" t="s">
        <v>2996</v>
      </c>
      <c r="Z515" s="27" t="s">
        <v>838</v>
      </c>
      <c r="AA515" s="27" t="s">
        <v>102</v>
      </c>
      <c r="AB515" s="27" t="s">
        <v>311</v>
      </c>
      <c r="AC515" s="27" t="s">
        <v>103</v>
      </c>
      <c r="AD515" s="27" t="s">
        <v>4063</v>
      </c>
      <c r="AE515" s="29" t="s">
        <v>4063</v>
      </c>
      <c r="AF515" s="29" t="s">
        <v>5764</v>
      </c>
      <c r="AG515" s="29" t="s">
        <v>4066</v>
      </c>
      <c r="AH515" s="29" t="str">
        <f t="shared" si="28"/>
        <v>Archaean</v>
      </c>
      <c r="AI515" s="29" t="str">
        <f t="shared" si="29"/>
        <v>Small</v>
      </c>
      <c r="AJ515" s="29" t="str">
        <f t="shared" si="30"/>
        <v>Medium</v>
      </c>
      <c r="AK515" s="27" t="s">
        <v>2996</v>
      </c>
    </row>
    <row r="516" spans="1:37" ht="12.6" customHeight="1" x14ac:dyDescent="0.25">
      <c r="A516" s="17" t="s">
        <v>3065</v>
      </c>
      <c r="B516" s="20" t="s">
        <v>6103</v>
      </c>
      <c r="C516" s="17" t="s">
        <v>2947</v>
      </c>
      <c r="D516" s="46" t="s">
        <v>707</v>
      </c>
      <c r="E516" s="46" t="s">
        <v>5170</v>
      </c>
      <c r="F516" s="18" t="s">
        <v>79</v>
      </c>
      <c r="G516" s="18">
        <v>-27.01</v>
      </c>
      <c r="H516" s="18">
        <v>30.5</v>
      </c>
      <c r="I516" s="18" t="s">
        <v>4063</v>
      </c>
      <c r="J516" s="18">
        <v>0.2</v>
      </c>
      <c r="K516" s="18" t="s">
        <v>1165</v>
      </c>
      <c r="L516" s="18" t="s">
        <v>388</v>
      </c>
      <c r="M516" s="18">
        <v>2871</v>
      </c>
      <c r="N516" s="18">
        <v>30</v>
      </c>
      <c r="O516" s="18" t="s">
        <v>4552</v>
      </c>
      <c r="P516" s="18" t="s">
        <v>63</v>
      </c>
      <c r="Q516" s="18" t="s">
        <v>4063</v>
      </c>
      <c r="R516" s="18" t="s">
        <v>4063</v>
      </c>
      <c r="S516" s="18" t="s">
        <v>4063</v>
      </c>
      <c r="T516" s="18" t="s">
        <v>4063</v>
      </c>
      <c r="U516" s="18" t="s">
        <v>4063</v>
      </c>
      <c r="V516" s="18" t="s">
        <v>4063</v>
      </c>
      <c r="W516" s="18" t="s">
        <v>4063</v>
      </c>
      <c r="X516" s="18" t="s">
        <v>4063</v>
      </c>
      <c r="Y516" s="18" t="s">
        <v>4063</v>
      </c>
      <c r="Z516" s="18" t="s">
        <v>4063</v>
      </c>
      <c r="AA516" s="18" t="s">
        <v>4063</v>
      </c>
      <c r="AB516" s="18" t="s">
        <v>4063</v>
      </c>
      <c r="AC516" s="18" t="s">
        <v>4063</v>
      </c>
      <c r="AD516" s="18" t="s">
        <v>4063</v>
      </c>
      <c r="AE516" s="16" t="s">
        <v>4063</v>
      </c>
      <c r="AF516" s="29" t="s">
        <v>6095</v>
      </c>
      <c r="AG516" s="29" t="s">
        <v>4066</v>
      </c>
      <c r="AH516" s="29" t="str">
        <f t="shared" si="28"/>
        <v>Archaean</v>
      </c>
      <c r="AI516" s="29" t="str">
        <f t="shared" si="29"/>
        <v>Not determined</v>
      </c>
      <c r="AJ516" s="29" t="str">
        <f t="shared" si="30"/>
        <v>Small</v>
      </c>
      <c r="AK516" s="27" t="str">
        <f>IF(Y516="Not determined","No known occurrences","CHECK THIS ONE")</f>
        <v>No known occurrences</v>
      </c>
    </row>
    <row r="517" spans="1:37" ht="12.6" customHeight="1" x14ac:dyDescent="0.3">
      <c r="A517" s="17" t="s">
        <v>3069</v>
      </c>
      <c r="B517" s="17" t="s">
        <v>4603</v>
      </c>
      <c r="C517" s="17" t="s">
        <v>2947</v>
      </c>
      <c r="D517" s="46" t="s">
        <v>707</v>
      </c>
      <c r="E517" s="46" t="s">
        <v>5171</v>
      </c>
      <c r="F517" s="18" t="s">
        <v>229</v>
      </c>
      <c r="G517" s="18">
        <v>-30</v>
      </c>
      <c r="H517" s="18">
        <v>25.5</v>
      </c>
      <c r="I517" s="18">
        <v>2500</v>
      </c>
      <c r="J517" s="18">
        <v>2</v>
      </c>
      <c r="K517" s="18" t="s">
        <v>3053</v>
      </c>
      <c r="L517" s="18" t="s">
        <v>95</v>
      </c>
      <c r="M517" s="18">
        <v>1915.2</v>
      </c>
      <c r="N517" s="18">
        <v>5.6</v>
      </c>
      <c r="O517" s="18" t="s">
        <v>4553</v>
      </c>
      <c r="P517" s="18" t="s">
        <v>63</v>
      </c>
      <c r="Q517" s="18" t="s">
        <v>4063</v>
      </c>
      <c r="R517" s="28" t="s">
        <v>4063</v>
      </c>
      <c r="S517" s="18" t="s">
        <v>4063</v>
      </c>
      <c r="T517" s="18" t="s">
        <v>3072</v>
      </c>
      <c r="U517" s="18" t="s">
        <v>3073</v>
      </c>
      <c r="V517" s="18" t="s">
        <v>4063</v>
      </c>
      <c r="W517" s="18" t="s">
        <v>3074</v>
      </c>
      <c r="X517" s="18" t="s">
        <v>70</v>
      </c>
      <c r="Y517" s="18" t="s">
        <v>236</v>
      </c>
      <c r="Z517" s="18" t="s">
        <v>322</v>
      </c>
      <c r="AA517" s="18" t="s">
        <v>73</v>
      </c>
      <c r="AB517" s="18" t="s">
        <v>74</v>
      </c>
      <c r="AC517" s="18" t="s">
        <v>147</v>
      </c>
      <c r="AD517" s="18" t="s">
        <v>4063</v>
      </c>
      <c r="AE517" s="16" t="s">
        <v>5765</v>
      </c>
      <c r="AF517" s="29" t="s">
        <v>6096</v>
      </c>
      <c r="AG517" s="29" t="s">
        <v>4066</v>
      </c>
      <c r="AH517" s="29" t="str">
        <f t="shared" si="28"/>
        <v>Proterozoic</v>
      </c>
      <c r="AI517" s="29" t="str">
        <f t="shared" si="29"/>
        <v>Large</v>
      </c>
      <c r="AJ517" s="29" t="str">
        <f t="shared" si="30"/>
        <v>Medium</v>
      </c>
      <c r="AK517" s="18" t="s">
        <v>236</v>
      </c>
    </row>
    <row r="518" spans="1:37" ht="12.6" customHeight="1" x14ac:dyDescent="0.3">
      <c r="A518" s="21" t="s">
        <v>3076</v>
      </c>
      <c r="B518" s="21" t="s">
        <v>4603</v>
      </c>
      <c r="C518" s="21" t="s">
        <v>2947</v>
      </c>
      <c r="D518" s="82" t="s">
        <v>5168</v>
      </c>
      <c r="E518" s="82" t="s">
        <v>4063</v>
      </c>
      <c r="F518" s="27" t="s">
        <v>5169</v>
      </c>
      <c r="G518" s="27">
        <v>-28</v>
      </c>
      <c r="H518" s="27">
        <v>30.5</v>
      </c>
      <c r="I518" s="27">
        <v>50</v>
      </c>
      <c r="J518" s="27">
        <v>1.9</v>
      </c>
      <c r="K518" s="27" t="s">
        <v>98</v>
      </c>
      <c r="L518" s="27" t="s">
        <v>95</v>
      </c>
      <c r="M518" s="27">
        <v>1209</v>
      </c>
      <c r="N518" s="27">
        <v>5</v>
      </c>
      <c r="O518" s="27" t="s">
        <v>4554</v>
      </c>
      <c r="P518" s="27" t="s">
        <v>84</v>
      </c>
      <c r="Q518" s="27" t="s">
        <v>4063</v>
      </c>
      <c r="R518" s="27" t="s">
        <v>4063</v>
      </c>
      <c r="S518" s="27" t="s">
        <v>4063</v>
      </c>
      <c r="T518" s="27" t="s">
        <v>4063</v>
      </c>
      <c r="U518" s="27" t="s">
        <v>3079</v>
      </c>
      <c r="V518" s="27" t="s">
        <v>4063</v>
      </c>
      <c r="W518" s="27" t="s">
        <v>4063</v>
      </c>
      <c r="X518" s="27" t="s">
        <v>4063</v>
      </c>
      <c r="Y518" s="27" t="s">
        <v>4063</v>
      </c>
      <c r="Z518" s="27" t="s">
        <v>4063</v>
      </c>
      <c r="AA518" s="27" t="s">
        <v>4063</v>
      </c>
      <c r="AB518" s="27" t="s">
        <v>4063</v>
      </c>
      <c r="AC518" s="27" t="s">
        <v>4063</v>
      </c>
      <c r="AD518" s="27" t="s">
        <v>4063</v>
      </c>
      <c r="AE518" s="29" t="s">
        <v>4063</v>
      </c>
      <c r="AF518" s="29" t="s">
        <v>5766</v>
      </c>
      <c r="AG518" s="29" t="s">
        <v>4066</v>
      </c>
      <c r="AH518" s="29" t="str">
        <f t="shared" si="28"/>
        <v>Proterozoic</v>
      </c>
      <c r="AI518" s="29" t="str">
        <f t="shared" si="29"/>
        <v>Small</v>
      </c>
      <c r="AJ518" s="29" t="str">
        <f t="shared" si="30"/>
        <v>Medium</v>
      </c>
      <c r="AK518" s="27" t="str">
        <f>IF(Y518="Not determined","No known occurrences","CHECK THIS ONE")</f>
        <v>No known occurrences</v>
      </c>
    </row>
    <row r="519" spans="1:37" ht="12.6" customHeight="1" x14ac:dyDescent="0.3">
      <c r="A519" s="21" t="s">
        <v>3081</v>
      </c>
      <c r="B519" s="21" t="s">
        <v>4603</v>
      </c>
      <c r="C519" s="21" t="s">
        <v>2947</v>
      </c>
      <c r="D519" s="82" t="s">
        <v>707</v>
      </c>
      <c r="E519" s="82" t="s">
        <v>708</v>
      </c>
      <c r="F519" s="27" t="s">
        <v>229</v>
      </c>
      <c r="G519" s="29">
        <v>-25.7</v>
      </c>
      <c r="H519" s="27">
        <v>30.5</v>
      </c>
      <c r="I519" s="27">
        <v>9</v>
      </c>
      <c r="J519" s="27">
        <v>0.85</v>
      </c>
      <c r="K519" s="27" t="s">
        <v>3083</v>
      </c>
      <c r="L519" s="27" t="s">
        <v>95</v>
      </c>
      <c r="M519" s="27">
        <v>2057.64</v>
      </c>
      <c r="N519" s="27">
        <v>0.69</v>
      </c>
      <c r="O519" s="27" t="s">
        <v>4555</v>
      </c>
      <c r="P519" s="27" t="s">
        <v>2124</v>
      </c>
      <c r="Q519" s="27" t="s">
        <v>4063</v>
      </c>
      <c r="R519" s="39" t="s">
        <v>189</v>
      </c>
      <c r="S519" s="27" t="s">
        <v>4063</v>
      </c>
      <c r="T519" s="27" t="s">
        <v>3085</v>
      </c>
      <c r="U519" s="27" t="s">
        <v>3086</v>
      </c>
      <c r="V519" s="27" t="s">
        <v>4063</v>
      </c>
      <c r="W519" s="27" t="s">
        <v>3087</v>
      </c>
      <c r="X519" s="27" t="s">
        <v>3088</v>
      </c>
      <c r="Y519" s="27" t="s">
        <v>71</v>
      </c>
      <c r="Z519" s="27" t="s">
        <v>223</v>
      </c>
      <c r="AA519" s="27" t="s">
        <v>73</v>
      </c>
      <c r="AB519" s="27" t="s">
        <v>74</v>
      </c>
      <c r="AC519" s="27" t="s">
        <v>480</v>
      </c>
      <c r="AD519" s="29" t="s">
        <v>3089</v>
      </c>
      <c r="AE519" s="29" t="s">
        <v>5767</v>
      </c>
      <c r="AF519" s="29" t="s">
        <v>6097</v>
      </c>
      <c r="AG519" s="29" t="s">
        <v>4066</v>
      </c>
      <c r="AH519" s="29" t="str">
        <f t="shared" si="28"/>
        <v>Proterozoic</v>
      </c>
      <c r="AI519" s="29" t="str">
        <f t="shared" si="29"/>
        <v>Small</v>
      </c>
      <c r="AJ519" s="29" t="str">
        <f t="shared" si="30"/>
        <v>Medium</v>
      </c>
      <c r="AK519" s="27" t="s">
        <v>71</v>
      </c>
    </row>
    <row r="520" spans="1:37" ht="12.6" customHeight="1" x14ac:dyDescent="0.3">
      <c r="A520" s="30" t="s">
        <v>3091</v>
      </c>
      <c r="B520" s="30" t="s">
        <v>4603</v>
      </c>
      <c r="C520" s="30" t="s">
        <v>2947</v>
      </c>
      <c r="D520" s="83" t="s">
        <v>707</v>
      </c>
      <c r="E520" s="83" t="s">
        <v>3066</v>
      </c>
      <c r="F520" s="31" t="s">
        <v>79</v>
      </c>
      <c r="G520" s="31">
        <v>-27.2</v>
      </c>
      <c r="H520" s="31">
        <v>30.9</v>
      </c>
      <c r="I520" s="31">
        <v>210</v>
      </c>
      <c r="J520" s="31">
        <v>7.5</v>
      </c>
      <c r="K520" s="31" t="s">
        <v>3092</v>
      </c>
      <c r="L520" s="31" t="s">
        <v>372</v>
      </c>
      <c r="M520" s="31">
        <v>2989</v>
      </c>
      <c r="N520" s="31">
        <v>1</v>
      </c>
      <c r="O520" s="27" t="s">
        <v>4556</v>
      </c>
      <c r="P520" s="27" t="s">
        <v>63</v>
      </c>
      <c r="Q520" s="27" t="s">
        <v>4063</v>
      </c>
      <c r="R520" s="27" t="s">
        <v>189</v>
      </c>
      <c r="S520" s="27">
        <v>0.08</v>
      </c>
      <c r="T520" s="27" t="s">
        <v>4063</v>
      </c>
      <c r="U520" s="27" t="s">
        <v>4063</v>
      </c>
      <c r="V520" s="27" t="s">
        <v>4063</v>
      </c>
      <c r="W520" s="27" t="s">
        <v>4063</v>
      </c>
      <c r="X520" s="27" t="s">
        <v>3095</v>
      </c>
      <c r="Y520" s="27" t="s">
        <v>144</v>
      </c>
      <c r="Z520" s="27" t="s">
        <v>223</v>
      </c>
      <c r="AA520" s="27" t="s">
        <v>73</v>
      </c>
      <c r="AB520" s="27" t="s">
        <v>74</v>
      </c>
      <c r="AC520" s="27" t="s">
        <v>242</v>
      </c>
      <c r="AD520" s="27" t="s">
        <v>4063</v>
      </c>
      <c r="AE520" s="29" t="s">
        <v>5971</v>
      </c>
      <c r="AF520" s="29" t="s">
        <v>6098</v>
      </c>
      <c r="AG520" s="29" t="s">
        <v>4066</v>
      </c>
      <c r="AH520" s="29" t="str">
        <f t="shared" si="28"/>
        <v>Archaean</v>
      </c>
      <c r="AI520" s="29" t="str">
        <f t="shared" si="29"/>
        <v>Small</v>
      </c>
      <c r="AJ520" s="29" t="str">
        <f t="shared" si="30"/>
        <v>Giant</v>
      </c>
      <c r="AK520" s="27" t="s">
        <v>5982</v>
      </c>
    </row>
    <row r="521" spans="1:37" ht="12.6" customHeight="1" x14ac:dyDescent="0.3">
      <c r="A521" s="21" t="s">
        <v>3099</v>
      </c>
      <c r="B521" s="21" t="s">
        <v>4603</v>
      </c>
      <c r="C521" s="21" t="s">
        <v>2947</v>
      </c>
      <c r="D521" s="82" t="s">
        <v>5172</v>
      </c>
      <c r="E521" s="82" t="s">
        <v>4063</v>
      </c>
      <c r="F521" s="27" t="s">
        <v>728</v>
      </c>
      <c r="G521" s="27">
        <v>-26.02</v>
      </c>
      <c r="H521" s="27">
        <v>27.9</v>
      </c>
      <c r="I521" s="27">
        <v>0.5</v>
      </c>
      <c r="J521" s="27" t="s">
        <v>4063</v>
      </c>
      <c r="K521" s="27" t="s">
        <v>748</v>
      </c>
      <c r="L521" s="27" t="s">
        <v>40</v>
      </c>
      <c r="M521" s="27">
        <v>3110</v>
      </c>
      <c r="N521" s="27" t="s">
        <v>4063</v>
      </c>
      <c r="O521" s="27" t="s">
        <v>4533</v>
      </c>
      <c r="P521" s="27" t="s">
        <v>1929</v>
      </c>
      <c r="Q521" s="27" t="s">
        <v>4063</v>
      </c>
      <c r="R521" s="27" t="s">
        <v>4063</v>
      </c>
      <c r="S521" s="27" t="s">
        <v>4063</v>
      </c>
      <c r="T521" s="27" t="s">
        <v>4063</v>
      </c>
      <c r="U521" s="27" t="s">
        <v>4063</v>
      </c>
      <c r="V521" s="27" t="s">
        <v>4063</v>
      </c>
      <c r="W521" s="27" t="s">
        <v>4063</v>
      </c>
      <c r="X521" s="27" t="s">
        <v>4063</v>
      </c>
      <c r="Y521" s="27" t="s">
        <v>4063</v>
      </c>
      <c r="Z521" s="27" t="s">
        <v>4063</v>
      </c>
      <c r="AA521" s="27" t="s">
        <v>4063</v>
      </c>
      <c r="AB521" s="27" t="s">
        <v>4063</v>
      </c>
      <c r="AC521" s="27" t="s">
        <v>4063</v>
      </c>
      <c r="AD521" s="29" t="s">
        <v>4063</v>
      </c>
      <c r="AE521" s="29" t="s">
        <v>4063</v>
      </c>
      <c r="AF521" s="29" t="s">
        <v>5175</v>
      </c>
      <c r="AG521" s="29" t="s">
        <v>4066</v>
      </c>
      <c r="AH521" s="29" t="str">
        <f t="shared" si="28"/>
        <v>Archaean</v>
      </c>
      <c r="AI521" s="29" t="str">
        <f t="shared" si="29"/>
        <v>Small</v>
      </c>
      <c r="AJ521" s="29" t="str">
        <f t="shared" si="30"/>
        <v>Not determined</v>
      </c>
      <c r="AK521" s="27" t="str">
        <f>IF(Y521="Not determined","No known occurrences","CHECK THIS ONE")</f>
        <v>No known occurrences</v>
      </c>
    </row>
    <row r="522" spans="1:37" ht="12.6" customHeight="1" x14ac:dyDescent="0.3">
      <c r="A522" s="30" t="s">
        <v>3101</v>
      </c>
      <c r="B522" s="30" t="s">
        <v>4603</v>
      </c>
      <c r="C522" s="30" t="s">
        <v>3102</v>
      </c>
      <c r="D522" s="83" t="s">
        <v>3103</v>
      </c>
      <c r="E522" s="83" t="s">
        <v>4063</v>
      </c>
      <c r="F522" s="31" t="s">
        <v>4063</v>
      </c>
      <c r="G522" s="31">
        <v>35.35</v>
      </c>
      <c r="H522" s="31">
        <v>127.2</v>
      </c>
      <c r="I522" s="31">
        <v>45</v>
      </c>
      <c r="J522" s="31">
        <v>0.9</v>
      </c>
      <c r="K522" s="31" t="s">
        <v>51</v>
      </c>
      <c r="L522" s="31" t="s">
        <v>95</v>
      </c>
      <c r="M522" s="31">
        <v>223</v>
      </c>
      <c r="N522" s="31" t="s">
        <v>4063</v>
      </c>
      <c r="O522" s="27" t="s">
        <v>4557</v>
      </c>
      <c r="P522" s="27" t="s">
        <v>1241</v>
      </c>
      <c r="Q522" s="27" t="s">
        <v>4288</v>
      </c>
      <c r="R522" s="27" t="s">
        <v>4063</v>
      </c>
      <c r="S522" s="27" t="s">
        <v>4063</v>
      </c>
      <c r="T522" s="27" t="s">
        <v>4063</v>
      </c>
      <c r="U522" s="27" t="s">
        <v>4063</v>
      </c>
      <c r="V522" s="27" t="s">
        <v>4063</v>
      </c>
      <c r="W522" s="27" t="s">
        <v>4063</v>
      </c>
      <c r="X522" s="27" t="s">
        <v>4063</v>
      </c>
      <c r="Y522" s="27" t="s">
        <v>4063</v>
      </c>
      <c r="Z522" s="27" t="s">
        <v>4063</v>
      </c>
      <c r="AA522" s="27" t="s">
        <v>4063</v>
      </c>
      <c r="AB522" s="27" t="s">
        <v>4063</v>
      </c>
      <c r="AC522" s="27" t="s">
        <v>4063</v>
      </c>
      <c r="AD522" s="27" t="s">
        <v>4063</v>
      </c>
      <c r="AE522" s="29" t="s">
        <v>4063</v>
      </c>
      <c r="AF522" s="29" t="s">
        <v>5768</v>
      </c>
      <c r="AG522" s="29" t="s">
        <v>4281</v>
      </c>
      <c r="AH522" s="29" t="str">
        <f t="shared" si="28"/>
        <v>Phanerozoic</v>
      </c>
      <c r="AI522" s="29" t="str">
        <f t="shared" si="29"/>
        <v>Small</v>
      </c>
      <c r="AJ522" s="29" t="str">
        <f t="shared" si="30"/>
        <v>Medium</v>
      </c>
      <c r="AK522" s="27" t="str">
        <f>IF(Y522="Not determined","No known occurrences","CHECK THIS ONE")</f>
        <v>No known occurrences</v>
      </c>
    </row>
    <row r="523" spans="1:37" ht="12.6" customHeight="1" x14ac:dyDescent="0.3">
      <c r="A523" s="21" t="s">
        <v>3105</v>
      </c>
      <c r="B523" s="21" t="s">
        <v>4603</v>
      </c>
      <c r="C523" s="21" t="s">
        <v>3106</v>
      </c>
      <c r="D523" s="82" t="s">
        <v>3107</v>
      </c>
      <c r="E523" s="82" t="s">
        <v>4063</v>
      </c>
      <c r="F523" s="27" t="s">
        <v>2345</v>
      </c>
      <c r="G523" s="27">
        <v>37.9</v>
      </c>
      <c r="H523" s="27">
        <v>-6.1</v>
      </c>
      <c r="I523" s="27">
        <v>10</v>
      </c>
      <c r="J523" s="27">
        <v>0.5</v>
      </c>
      <c r="K523" s="27" t="s">
        <v>3108</v>
      </c>
      <c r="L523" s="27" t="s">
        <v>95</v>
      </c>
      <c r="M523" s="27">
        <v>341</v>
      </c>
      <c r="N523" s="27">
        <v>1.5</v>
      </c>
      <c r="O523" s="27" t="s">
        <v>4558</v>
      </c>
      <c r="P523" s="27" t="s">
        <v>3111</v>
      </c>
      <c r="Q523" s="27" t="s">
        <v>4063</v>
      </c>
      <c r="R523" s="37" t="s">
        <v>345</v>
      </c>
      <c r="S523" s="27">
        <v>0.12</v>
      </c>
      <c r="T523" s="27" t="s">
        <v>3112</v>
      </c>
      <c r="U523" s="27" t="s">
        <v>4063</v>
      </c>
      <c r="V523" s="27" t="s">
        <v>4063</v>
      </c>
      <c r="W523" s="27" t="s">
        <v>3113</v>
      </c>
      <c r="X523" s="27" t="s">
        <v>3105</v>
      </c>
      <c r="Y523" s="27" t="s">
        <v>71</v>
      </c>
      <c r="Z523" s="27" t="s">
        <v>479</v>
      </c>
      <c r="AA523" s="27" t="s">
        <v>73</v>
      </c>
      <c r="AB523" s="27" t="s">
        <v>74</v>
      </c>
      <c r="AC523" s="27" t="s">
        <v>242</v>
      </c>
      <c r="AD523" s="29">
        <v>15.7</v>
      </c>
      <c r="AE523" s="29" t="s">
        <v>3114</v>
      </c>
      <c r="AF523" s="29" t="s">
        <v>5769</v>
      </c>
      <c r="AG523" s="29" t="s">
        <v>5992</v>
      </c>
      <c r="AH523" s="29" t="str">
        <f t="shared" si="28"/>
        <v>Phanerozoic</v>
      </c>
      <c r="AI523" s="29" t="str">
        <f t="shared" si="29"/>
        <v>Small</v>
      </c>
      <c r="AJ523" s="29" t="str">
        <f t="shared" si="30"/>
        <v>Small</v>
      </c>
      <c r="AK523" s="27" t="s">
        <v>71</v>
      </c>
    </row>
    <row r="524" spans="1:37" ht="12.6" customHeight="1" x14ac:dyDescent="0.3">
      <c r="A524" s="21" t="s">
        <v>3116</v>
      </c>
      <c r="B524" s="21" t="s">
        <v>4603</v>
      </c>
      <c r="C524" s="21" t="s">
        <v>3117</v>
      </c>
      <c r="D524" s="82" t="s">
        <v>3118</v>
      </c>
      <c r="E524" s="82" t="s">
        <v>4063</v>
      </c>
      <c r="F524" s="27" t="s">
        <v>4063</v>
      </c>
      <c r="G524" s="27">
        <v>7.3</v>
      </c>
      <c r="H524" s="27">
        <v>80.8</v>
      </c>
      <c r="I524" s="27">
        <v>24</v>
      </c>
      <c r="J524" s="27">
        <v>6</v>
      </c>
      <c r="K524" s="27" t="s">
        <v>3120</v>
      </c>
      <c r="L524" s="27" t="s">
        <v>40</v>
      </c>
      <c r="M524" s="27">
        <v>600</v>
      </c>
      <c r="N524" s="27" t="s">
        <v>4063</v>
      </c>
      <c r="O524" s="27" t="s">
        <v>4559</v>
      </c>
      <c r="P524" s="27" t="s">
        <v>3123</v>
      </c>
      <c r="Q524" s="27" t="s">
        <v>4063</v>
      </c>
      <c r="R524" s="27" t="s">
        <v>4063</v>
      </c>
      <c r="S524" s="27" t="s">
        <v>4063</v>
      </c>
      <c r="T524" s="27" t="s">
        <v>4063</v>
      </c>
      <c r="U524" s="27" t="s">
        <v>4063</v>
      </c>
      <c r="V524" s="27" t="s">
        <v>4063</v>
      </c>
      <c r="W524" s="27" t="s">
        <v>4063</v>
      </c>
      <c r="X524" s="27" t="s">
        <v>4063</v>
      </c>
      <c r="Y524" s="27" t="s">
        <v>4063</v>
      </c>
      <c r="Z524" s="27" t="s">
        <v>4063</v>
      </c>
      <c r="AA524" s="27" t="s">
        <v>4063</v>
      </c>
      <c r="AB524" s="27" t="s">
        <v>4063</v>
      </c>
      <c r="AC524" s="27" t="s">
        <v>4063</v>
      </c>
      <c r="AD524" s="29" t="s">
        <v>4063</v>
      </c>
      <c r="AE524" s="29" t="s">
        <v>4063</v>
      </c>
      <c r="AF524" s="29" t="s">
        <v>5770</v>
      </c>
      <c r="AG524" s="29" t="s">
        <v>4281</v>
      </c>
      <c r="AH524" s="29" t="str">
        <f t="shared" si="28"/>
        <v>Proterozoic</v>
      </c>
      <c r="AI524" s="29" t="str">
        <f t="shared" si="29"/>
        <v>Small</v>
      </c>
      <c r="AJ524" s="29" t="str">
        <f t="shared" si="30"/>
        <v>Giant</v>
      </c>
      <c r="AK524" s="27" t="str">
        <f>IF(Y524="Not determined","No known occurrences","CHECK THIS ONE")</f>
        <v>No known occurrences</v>
      </c>
    </row>
    <row r="525" spans="1:37" ht="12.6" customHeight="1" x14ac:dyDescent="0.25">
      <c r="A525" s="21" t="s">
        <v>5888</v>
      </c>
      <c r="B525" s="20" t="s">
        <v>6103</v>
      </c>
      <c r="C525" s="21" t="s">
        <v>3125</v>
      </c>
      <c r="D525" s="82" t="s">
        <v>3128</v>
      </c>
      <c r="E525" s="82" t="s">
        <v>4063</v>
      </c>
      <c r="F525" s="27" t="s">
        <v>4063</v>
      </c>
      <c r="G525" s="34">
        <v>63.05</v>
      </c>
      <c r="H525" s="27">
        <v>13.03</v>
      </c>
      <c r="I525" s="27" t="s">
        <v>4063</v>
      </c>
      <c r="J525" s="27" t="s">
        <v>4063</v>
      </c>
      <c r="K525" s="27" t="s">
        <v>51</v>
      </c>
      <c r="L525" s="27" t="s">
        <v>4063</v>
      </c>
      <c r="M525" s="27" t="s">
        <v>4063</v>
      </c>
      <c r="N525" s="27" t="s">
        <v>4063</v>
      </c>
      <c r="O525" s="27" t="s">
        <v>242</v>
      </c>
      <c r="P525" s="27" t="s">
        <v>4063</v>
      </c>
      <c r="Q525" s="27" t="s">
        <v>4063</v>
      </c>
      <c r="R525" s="38" t="s">
        <v>4063</v>
      </c>
      <c r="S525" s="27" t="s">
        <v>4063</v>
      </c>
      <c r="T525" s="27" t="s">
        <v>4063</v>
      </c>
      <c r="U525" s="27" t="s">
        <v>4063</v>
      </c>
      <c r="V525" s="27" t="s">
        <v>4063</v>
      </c>
      <c r="W525" s="27" t="s">
        <v>4063</v>
      </c>
      <c r="X525" s="27" t="s">
        <v>70</v>
      </c>
      <c r="Y525" s="27" t="s">
        <v>71</v>
      </c>
      <c r="Z525" s="27" t="s">
        <v>72</v>
      </c>
      <c r="AA525" s="27" t="s">
        <v>73</v>
      </c>
      <c r="AB525" s="27" t="s">
        <v>74</v>
      </c>
      <c r="AC525" s="27" t="s">
        <v>242</v>
      </c>
      <c r="AD525" s="29" t="s">
        <v>4063</v>
      </c>
      <c r="AE525" s="29" t="s">
        <v>5972</v>
      </c>
      <c r="AF525" s="29" t="s">
        <v>3130</v>
      </c>
      <c r="AG525" s="29" t="s">
        <v>5992</v>
      </c>
      <c r="AH525" s="29" t="str">
        <f t="shared" si="28"/>
        <v>Not determined</v>
      </c>
      <c r="AI525" s="29" t="str">
        <f t="shared" si="29"/>
        <v>Not determined</v>
      </c>
      <c r="AJ525" s="29" t="str">
        <f t="shared" si="30"/>
        <v>Not determined</v>
      </c>
      <c r="AK525" s="27" t="s">
        <v>71</v>
      </c>
    </row>
    <row r="526" spans="1:37" ht="12.6" customHeight="1" x14ac:dyDescent="0.3">
      <c r="A526" s="21" t="s">
        <v>3131</v>
      </c>
      <c r="B526" s="21" t="s">
        <v>4603</v>
      </c>
      <c r="C526" s="21" t="s">
        <v>3125</v>
      </c>
      <c r="D526" s="82" t="s">
        <v>3132</v>
      </c>
      <c r="E526" s="82" t="s">
        <v>4063</v>
      </c>
      <c r="F526" s="27" t="s">
        <v>4712</v>
      </c>
      <c r="G526" s="34">
        <v>64.58</v>
      </c>
      <c r="H526" s="27">
        <v>16.32</v>
      </c>
      <c r="I526" s="27">
        <v>100</v>
      </c>
      <c r="J526" s="27" t="s">
        <v>4063</v>
      </c>
      <c r="K526" s="27" t="s">
        <v>1098</v>
      </c>
      <c r="L526" s="27" t="s">
        <v>95</v>
      </c>
      <c r="M526" s="27">
        <v>1786</v>
      </c>
      <c r="N526" s="27">
        <v>10</v>
      </c>
      <c r="O526" s="27" t="s">
        <v>4092</v>
      </c>
      <c r="P526" s="27" t="s">
        <v>103</v>
      </c>
      <c r="Q526" s="27" t="s">
        <v>4063</v>
      </c>
      <c r="R526" s="39" t="s">
        <v>4063</v>
      </c>
      <c r="S526" s="27" t="s">
        <v>4063</v>
      </c>
      <c r="T526" s="27" t="s">
        <v>4063</v>
      </c>
      <c r="U526" s="27" t="s">
        <v>4063</v>
      </c>
      <c r="V526" s="27" t="s">
        <v>4063</v>
      </c>
      <c r="W526" s="27" t="s">
        <v>4063</v>
      </c>
      <c r="X526" s="27" t="s">
        <v>70</v>
      </c>
      <c r="Y526" s="27" t="s">
        <v>71</v>
      </c>
      <c r="Z526" s="27" t="s">
        <v>72</v>
      </c>
      <c r="AA526" s="27" t="s">
        <v>73</v>
      </c>
      <c r="AB526" s="27" t="s">
        <v>74</v>
      </c>
      <c r="AC526" s="27" t="s">
        <v>242</v>
      </c>
      <c r="AD526" s="29" t="s">
        <v>4063</v>
      </c>
      <c r="AE526" s="29" t="s">
        <v>3134</v>
      </c>
      <c r="AF526" s="29" t="s">
        <v>3135</v>
      </c>
      <c r="AG526" s="29" t="s">
        <v>5992</v>
      </c>
      <c r="AH526" s="29" t="str">
        <f t="shared" si="28"/>
        <v>Proterozoic</v>
      </c>
      <c r="AI526" s="29" t="str">
        <f t="shared" si="29"/>
        <v>Small</v>
      </c>
      <c r="AJ526" s="29" t="str">
        <f t="shared" si="30"/>
        <v>Not determined</v>
      </c>
      <c r="AK526" s="27" t="s">
        <v>5981</v>
      </c>
    </row>
    <row r="527" spans="1:37" ht="12.6" customHeight="1" x14ac:dyDescent="0.3">
      <c r="A527" s="21" t="s">
        <v>3137</v>
      </c>
      <c r="B527" s="21" t="s">
        <v>4603</v>
      </c>
      <c r="C527" s="21" t="s">
        <v>3125</v>
      </c>
      <c r="D527" s="82" t="s">
        <v>4713</v>
      </c>
      <c r="E527" s="82" t="s">
        <v>4063</v>
      </c>
      <c r="F527" s="27" t="s">
        <v>38</v>
      </c>
      <c r="G527" s="34">
        <v>63.41</v>
      </c>
      <c r="H527" s="27">
        <v>17.2</v>
      </c>
      <c r="I527" s="27">
        <v>21</v>
      </c>
      <c r="J527" s="27">
        <v>3</v>
      </c>
      <c r="K527" s="27" t="s">
        <v>51</v>
      </c>
      <c r="L527" s="27" t="s">
        <v>95</v>
      </c>
      <c r="M527" s="27">
        <v>1877</v>
      </c>
      <c r="N527" s="27">
        <v>5</v>
      </c>
      <c r="O527" s="27" t="s">
        <v>4560</v>
      </c>
      <c r="P527" s="27" t="s">
        <v>3140</v>
      </c>
      <c r="Q527" s="27" t="s">
        <v>4063</v>
      </c>
      <c r="R527" s="39" t="s">
        <v>345</v>
      </c>
      <c r="S527" s="27" t="s">
        <v>4063</v>
      </c>
      <c r="T527" s="27" t="s">
        <v>3141</v>
      </c>
      <c r="U527" s="27" t="s">
        <v>4063</v>
      </c>
      <c r="V527" s="27" t="s">
        <v>4063</v>
      </c>
      <c r="W527" s="27" t="s">
        <v>3142</v>
      </c>
      <c r="X527" s="27" t="s">
        <v>70</v>
      </c>
      <c r="Y527" s="27" t="s">
        <v>71</v>
      </c>
      <c r="Z527" s="27" t="s">
        <v>72</v>
      </c>
      <c r="AA527" s="27" t="s">
        <v>73</v>
      </c>
      <c r="AB527" s="27" t="s">
        <v>74</v>
      </c>
      <c r="AC527" s="27" t="s">
        <v>103</v>
      </c>
      <c r="AD527" s="29" t="s">
        <v>4063</v>
      </c>
      <c r="AE527" s="29" t="s">
        <v>3143</v>
      </c>
      <c r="AF527" s="29" t="s">
        <v>5771</v>
      </c>
      <c r="AG527" s="29" t="s">
        <v>5992</v>
      </c>
      <c r="AH527" s="29" t="str">
        <f t="shared" si="28"/>
        <v>Proterozoic</v>
      </c>
      <c r="AI527" s="29" t="str">
        <f t="shared" si="29"/>
        <v>Small</v>
      </c>
      <c r="AJ527" s="29" t="str">
        <f t="shared" si="30"/>
        <v>Large</v>
      </c>
      <c r="AK527" s="27" t="s">
        <v>71</v>
      </c>
    </row>
    <row r="528" spans="1:37" ht="12.6" customHeight="1" x14ac:dyDescent="0.25">
      <c r="A528" s="17" t="s">
        <v>3145</v>
      </c>
      <c r="B528" s="20" t="s">
        <v>6103</v>
      </c>
      <c r="C528" s="17" t="s">
        <v>3125</v>
      </c>
      <c r="D528" s="46" t="s">
        <v>4709</v>
      </c>
      <c r="E528" s="46" t="s">
        <v>4063</v>
      </c>
      <c r="F528" s="18" t="s">
        <v>38</v>
      </c>
      <c r="G528" s="18">
        <v>57.4</v>
      </c>
      <c r="H528" s="18">
        <v>15.3</v>
      </c>
      <c r="I528" s="18">
        <v>12</v>
      </c>
      <c r="J528" s="18" t="s">
        <v>4063</v>
      </c>
      <c r="K528" s="18" t="s">
        <v>98</v>
      </c>
      <c r="L528" s="18" t="s">
        <v>372</v>
      </c>
      <c r="M528" s="18">
        <v>1788</v>
      </c>
      <c r="N528" s="18">
        <v>4</v>
      </c>
      <c r="O528" s="18" t="s">
        <v>4575</v>
      </c>
      <c r="P528" s="18" t="s">
        <v>63</v>
      </c>
      <c r="Q528" s="18" t="s">
        <v>4063</v>
      </c>
      <c r="R528" s="18" t="s">
        <v>4063</v>
      </c>
      <c r="S528" s="18" t="s">
        <v>4063</v>
      </c>
      <c r="T528" s="18" t="s">
        <v>4063</v>
      </c>
      <c r="U528" s="18" t="s">
        <v>4063</v>
      </c>
      <c r="V528" s="18" t="s">
        <v>4063</v>
      </c>
      <c r="W528" s="18" t="s">
        <v>4063</v>
      </c>
      <c r="X528" s="18" t="s">
        <v>4711</v>
      </c>
      <c r="Y528" s="18" t="s">
        <v>71</v>
      </c>
      <c r="Z528" s="18" t="s">
        <v>1062</v>
      </c>
      <c r="AA528" s="18" t="s">
        <v>73</v>
      </c>
      <c r="AB528" s="18" t="s">
        <v>74</v>
      </c>
      <c r="AC528" s="18" t="s">
        <v>4063</v>
      </c>
      <c r="AD528" s="16" t="s">
        <v>4063</v>
      </c>
      <c r="AE528" s="16" t="s">
        <v>4063</v>
      </c>
      <c r="AF528" s="29" t="s">
        <v>5772</v>
      </c>
      <c r="AG528" s="29" t="s">
        <v>5992</v>
      </c>
      <c r="AH528" s="29" t="str">
        <f t="shared" si="28"/>
        <v>Proterozoic</v>
      </c>
      <c r="AI528" s="29" t="str">
        <f t="shared" si="29"/>
        <v>Small</v>
      </c>
      <c r="AJ528" s="29" t="str">
        <f t="shared" si="30"/>
        <v>Not determined</v>
      </c>
      <c r="AK528" s="18" t="s">
        <v>71</v>
      </c>
    </row>
    <row r="529" spans="1:37" ht="12.6" customHeight="1" x14ac:dyDescent="0.3">
      <c r="A529" s="21" t="s">
        <v>3146</v>
      </c>
      <c r="B529" s="21" t="s">
        <v>4603</v>
      </c>
      <c r="C529" s="21" t="s">
        <v>3125</v>
      </c>
      <c r="D529" s="82" t="s">
        <v>3126</v>
      </c>
      <c r="E529" s="82" t="s">
        <v>4063</v>
      </c>
      <c r="F529" s="27" t="s">
        <v>38</v>
      </c>
      <c r="G529" s="27">
        <v>65.38</v>
      </c>
      <c r="H529" s="27">
        <v>20.34</v>
      </c>
      <c r="I529" s="27">
        <v>40</v>
      </c>
      <c r="J529" s="27">
        <v>4</v>
      </c>
      <c r="K529" s="27" t="s">
        <v>51</v>
      </c>
      <c r="L529" s="27" t="s">
        <v>4063</v>
      </c>
      <c r="M529" s="27" t="s">
        <v>4063</v>
      </c>
      <c r="N529" s="27" t="s">
        <v>4063</v>
      </c>
      <c r="O529" s="27" t="s">
        <v>4561</v>
      </c>
      <c r="P529" s="27" t="s">
        <v>63</v>
      </c>
      <c r="Q529" s="27" t="s">
        <v>4063</v>
      </c>
      <c r="R529" s="27" t="s">
        <v>4063</v>
      </c>
      <c r="S529" s="27" t="s">
        <v>4063</v>
      </c>
      <c r="T529" s="27" t="s">
        <v>4063</v>
      </c>
      <c r="U529" s="27" t="s">
        <v>4063</v>
      </c>
      <c r="V529" s="27" t="s">
        <v>4063</v>
      </c>
      <c r="W529" s="27" t="s">
        <v>4063</v>
      </c>
      <c r="X529" s="27" t="s">
        <v>70</v>
      </c>
      <c r="Y529" s="27" t="s">
        <v>144</v>
      </c>
      <c r="Z529" s="27" t="s">
        <v>72</v>
      </c>
      <c r="AA529" s="27" t="s">
        <v>73</v>
      </c>
      <c r="AB529" s="27" t="s">
        <v>74</v>
      </c>
      <c r="AC529" s="27" t="s">
        <v>111</v>
      </c>
      <c r="AD529" s="29" t="s">
        <v>4063</v>
      </c>
      <c r="AE529" s="29" t="s">
        <v>3148</v>
      </c>
      <c r="AF529" s="29" t="s">
        <v>4562</v>
      </c>
      <c r="AG529" s="29" t="s">
        <v>5992</v>
      </c>
      <c r="AH529" s="29" t="str">
        <f t="shared" si="28"/>
        <v>Not determined</v>
      </c>
      <c r="AI529" s="29" t="str">
        <f t="shared" si="29"/>
        <v>Small</v>
      </c>
      <c r="AJ529" s="29" t="str">
        <f t="shared" si="30"/>
        <v>Large</v>
      </c>
      <c r="AK529" s="27" t="s">
        <v>144</v>
      </c>
    </row>
    <row r="530" spans="1:37" ht="12.6" customHeight="1" x14ac:dyDescent="0.3">
      <c r="A530" s="21" t="s">
        <v>3150</v>
      </c>
      <c r="B530" s="21" t="s">
        <v>4603</v>
      </c>
      <c r="C530" s="21" t="s">
        <v>3125</v>
      </c>
      <c r="D530" s="82" t="s">
        <v>3151</v>
      </c>
      <c r="E530" s="82" t="s">
        <v>4063</v>
      </c>
      <c r="F530" s="27" t="s">
        <v>4715</v>
      </c>
      <c r="G530" s="27">
        <v>65.86</v>
      </c>
      <c r="H530" s="27">
        <v>22.2</v>
      </c>
      <c r="I530" s="27">
        <v>20</v>
      </c>
      <c r="J530" s="27" t="s">
        <v>4063</v>
      </c>
      <c r="K530" s="27" t="s">
        <v>817</v>
      </c>
      <c r="L530" s="27" t="s">
        <v>40</v>
      </c>
      <c r="M530" s="27">
        <v>1840</v>
      </c>
      <c r="N530" s="27" t="s">
        <v>4063</v>
      </c>
      <c r="O530" s="27" t="s">
        <v>4563</v>
      </c>
      <c r="P530" s="27" t="s">
        <v>121</v>
      </c>
      <c r="Q530" s="27" t="s">
        <v>4063</v>
      </c>
      <c r="R530" s="27" t="s">
        <v>4063</v>
      </c>
      <c r="S530" s="27" t="s">
        <v>4063</v>
      </c>
      <c r="T530" s="27" t="s">
        <v>4063</v>
      </c>
      <c r="U530" s="27" t="s">
        <v>4063</v>
      </c>
      <c r="V530" s="27" t="s">
        <v>4063</v>
      </c>
      <c r="W530" s="27" t="s">
        <v>4063</v>
      </c>
      <c r="X530" s="27" t="s">
        <v>70</v>
      </c>
      <c r="Y530" s="27" t="s">
        <v>71</v>
      </c>
      <c r="Z530" s="27" t="s">
        <v>72</v>
      </c>
      <c r="AA530" s="27" t="s">
        <v>73</v>
      </c>
      <c r="AB530" s="27" t="s">
        <v>74</v>
      </c>
      <c r="AC530" s="27" t="s">
        <v>293</v>
      </c>
      <c r="AD530" s="29" t="s">
        <v>4063</v>
      </c>
      <c r="AE530" s="29" t="s">
        <v>5973</v>
      </c>
      <c r="AF530" s="29" t="s">
        <v>5773</v>
      </c>
      <c r="AG530" s="29" t="s">
        <v>5992</v>
      </c>
      <c r="AH530" s="29" t="str">
        <f t="shared" si="28"/>
        <v>Proterozoic</v>
      </c>
      <c r="AI530" s="29" t="str">
        <f t="shared" si="29"/>
        <v>Small</v>
      </c>
      <c r="AJ530" s="29" t="str">
        <f t="shared" si="30"/>
        <v>Not determined</v>
      </c>
      <c r="AK530" s="27" t="s">
        <v>71</v>
      </c>
    </row>
    <row r="531" spans="1:37" ht="12.6" customHeight="1" x14ac:dyDescent="0.25">
      <c r="A531" s="21" t="s">
        <v>3153</v>
      </c>
      <c r="B531" s="20" t="s">
        <v>6103</v>
      </c>
      <c r="C531" s="21" t="s">
        <v>3125</v>
      </c>
      <c r="D531" s="82" t="s">
        <v>3126</v>
      </c>
      <c r="E531" s="82" t="s">
        <v>4063</v>
      </c>
      <c r="F531" s="27" t="s">
        <v>38</v>
      </c>
      <c r="G531" s="27">
        <v>64.319999999999993</v>
      </c>
      <c r="H531" s="29">
        <v>20.239999999999998</v>
      </c>
      <c r="I531" s="27">
        <v>0.98</v>
      </c>
      <c r="J531" s="27">
        <v>0.35</v>
      </c>
      <c r="K531" s="27" t="s">
        <v>127</v>
      </c>
      <c r="L531" s="27" t="s">
        <v>4063</v>
      </c>
      <c r="M531" s="27" t="s">
        <v>4063</v>
      </c>
      <c r="N531" s="27" t="s">
        <v>4063</v>
      </c>
      <c r="O531" s="27" t="s">
        <v>4564</v>
      </c>
      <c r="P531" s="27" t="s">
        <v>84</v>
      </c>
      <c r="Q531" s="27" t="s">
        <v>4508</v>
      </c>
      <c r="R531" s="27" t="s">
        <v>345</v>
      </c>
      <c r="S531" s="27">
        <v>0.13</v>
      </c>
      <c r="T531" s="27" t="s">
        <v>762</v>
      </c>
      <c r="U531" s="27" t="s">
        <v>4063</v>
      </c>
      <c r="V531" s="27" t="s">
        <v>4063</v>
      </c>
      <c r="W531" s="27" t="s">
        <v>4063</v>
      </c>
      <c r="X531" s="27" t="s">
        <v>70</v>
      </c>
      <c r="Y531" s="27" t="s">
        <v>71</v>
      </c>
      <c r="Z531" s="27" t="s">
        <v>4063</v>
      </c>
      <c r="AA531" s="27" t="s">
        <v>73</v>
      </c>
      <c r="AB531" s="27" t="s">
        <v>74</v>
      </c>
      <c r="AC531" s="27" t="s">
        <v>224</v>
      </c>
      <c r="AD531" s="29">
        <v>0.7</v>
      </c>
      <c r="AE531" s="29" t="s">
        <v>3155</v>
      </c>
      <c r="AF531" s="29" t="s">
        <v>3156</v>
      </c>
      <c r="AG531" s="29" t="s">
        <v>5992</v>
      </c>
      <c r="AH531" s="29" t="str">
        <f t="shared" si="28"/>
        <v>Not determined</v>
      </c>
      <c r="AI531" s="29" t="str">
        <f t="shared" si="29"/>
        <v>Small</v>
      </c>
      <c r="AJ531" s="29" t="str">
        <f t="shared" si="30"/>
        <v>Small</v>
      </c>
      <c r="AK531" s="27" t="s">
        <v>71</v>
      </c>
    </row>
    <row r="532" spans="1:37" ht="12.6" customHeight="1" x14ac:dyDescent="0.3">
      <c r="A532" s="21" t="s">
        <v>3157</v>
      </c>
      <c r="B532" s="21" t="s">
        <v>4603</v>
      </c>
      <c r="C532" s="21" t="s">
        <v>3125</v>
      </c>
      <c r="D532" s="82" t="s">
        <v>4709</v>
      </c>
      <c r="E532" s="82" t="s">
        <v>4063</v>
      </c>
      <c r="F532" s="27" t="s">
        <v>38</v>
      </c>
      <c r="G532" s="27">
        <v>57.02</v>
      </c>
      <c r="H532" s="29">
        <v>14.22</v>
      </c>
      <c r="I532" s="27">
        <v>5</v>
      </c>
      <c r="J532" s="27" t="s">
        <v>4063</v>
      </c>
      <c r="K532" s="27" t="s">
        <v>51</v>
      </c>
      <c r="L532" s="27" t="s">
        <v>603</v>
      </c>
      <c r="M532" s="27">
        <v>1692</v>
      </c>
      <c r="N532" s="27">
        <v>7</v>
      </c>
      <c r="O532" s="29" t="s">
        <v>4565</v>
      </c>
      <c r="P532" s="27" t="s">
        <v>63</v>
      </c>
      <c r="Q532" s="27" t="s">
        <v>4063</v>
      </c>
      <c r="R532" s="27" t="s">
        <v>45</v>
      </c>
      <c r="S532" s="27" t="s">
        <v>4063</v>
      </c>
      <c r="T532" s="27" t="s">
        <v>1697</v>
      </c>
      <c r="U532" s="27" t="s">
        <v>3160</v>
      </c>
      <c r="V532" s="27" t="s">
        <v>1627</v>
      </c>
      <c r="W532" s="27" t="s">
        <v>660</v>
      </c>
      <c r="X532" s="27" t="s">
        <v>4063</v>
      </c>
      <c r="Y532" s="27" t="s">
        <v>4063</v>
      </c>
      <c r="Z532" s="27" t="s">
        <v>4063</v>
      </c>
      <c r="AA532" s="27" t="s">
        <v>4063</v>
      </c>
      <c r="AB532" s="27" t="s">
        <v>4063</v>
      </c>
      <c r="AC532" s="27" t="s">
        <v>4063</v>
      </c>
      <c r="AD532" s="29" t="s">
        <v>4063</v>
      </c>
      <c r="AE532" s="29" t="s">
        <v>4063</v>
      </c>
      <c r="AF532" s="29" t="s">
        <v>3161</v>
      </c>
      <c r="AG532" s="29" t="s">
        <v>5992</v>
      </c>
      <c r="AH532" s="29" t="str">
        <f t="shared" si="28"/>
        <v>Proterozoic</v>
      </c>
      <c r="AI532" s="29" t="str">
        <f t="shared" si="29"/>
        <v>Small</v>
      </c>
      <c r="AJ532" s="29" t="str">
        <f t="shared" si="30"/>
        <v>Not determined</v>
      </c>
      <c r="AK532" s="27" t="str">
        <f>IF(Y532="Not determined","No known occurrences","CHECK THIS ONE")</f>
        <v>No known occurrences</v>
      </c>
    </row>
    <row r="533" spans="1:37" ht="12.6" customHeight="1" x14ac:dyDescent="0.3">
      <c r="A533" s="21" t="s">
        <v>3162</v>
      </c>
      <c r="B533" s="21" t="s">
        <v>4603</v>
      </c>
      <c r="C533" s="21" t="s">
        <v>3163</v>
      </c>
      <c r="D533" s="82" t="s">
        <v>3164</v>
      </c>
      <c r="E533" s="82" t="s">
        <v>2182</v>
      </c>
      <c r="F533" s="27" t="s">
        <v>1390</v>
      </c>
      <c r="G533" s="27">
        <v>45.58</v>
      </c>
      <c r="H533" s="27">
        <v>7.3</v>
      </c>
      <c r="I533" s="27">
        <v>14</v>
      </c>
      <c r="J533" s="27">
        <v>0.4</v>
      </c>
      <c r="K533" s="27" t="s">
        <v>51</v>
      </c>
      <c r="L533" s="27" t="s">
        <v>95</v>
      </c>
      <c r="M533" s="27">
        <v>284.18</v>
      </c>
      <c r="N533" s="27">
        <v>0.6</v>
      </c>
      <c r="O533" s="27" t="s">
        <v>4566</v>
      </c>
      <c r="P533" s="27" t="s">
        <v>830</v>
      </c>
      <c r="Q533" s="27" t="s">
        <v>4567</v>
      </c>
      <c r="R533" s="38" t="s">
        <v>345</v>
      </c>
      <c r="S533" s="27" t="s">
        <v>4063</v>
      </c>
      <c r="T533" s="27" t="s">
        <v>2285</v>
      </c>
      <c r="U533" s="27" t="s">
        <v>4063</v>
      </c>
      <c r="V533" s="27" t="s">
        <v>1716</v>
      </c>
      <c r="W533" s="27" t="s">
        <v>3168</v>
      </c>
      <c r="X533" s="27" t="s">
        <v>4063</v>
      </c>
      <c r="Y533" s="27" t="s">
        <v>4063</v>
      </c>
      <c r="Z533" s="27" t="s">
        <v>4063</v>
      </c>
      <c r="AA533" s="27" t="s">
        <v>4063</v>
      </c>
      <c r="AB533" s="27" t="s">
        <v>4063</v>
      </c>
      <c r="AC533" s="27" t="s">
        <v>4063</v>
      </c>
      <c r="AD533" s="29" t="s">
        <v>4063</v>
      </c>
      <c r="AE533" s="29" t="s">
        <v>4063</v>
      </c>
      <c r="AF533" s="29" t="s">
        <v>5774</v>
      </c>
      <c r="AG533" s="29" t="s">
        <v>5992</v>
      </c>
      <c r="AH533" s="29" t="str">
        <f t="shared" si="28"/>
        <v>Phanerozoic</v>
      </c>
      <c r="AI533" s="29" t="str">
        <f t="shared" si="29"/>
        <v>Small</v>
      </c>
      <c r="AJ533" s="29" t="str">
        <f t="shared" si="30"/>
        <v>Small</v>
      </c>
      <c r="AK533" s="27" t="str">
        <f>IF(Y533="Not determined","No known occurrences","CHECK THIS ONE")</f>
        <v>No known occurrences</v>
      </c>
    </row>
    <row r="534" spans="1:37" ht="15" customHeight="1" x14ac:dyDescent="0.25">
      <c r="A534" s="21" t="s">
        <v>926</v>
      </c>
      <c r="B534" s="20" t="s">
        <v>6103</v>
      </c>
      <c r="C534" s="21" t="s">
        <v>3170</v>
      </c>
      <c r="D534" s="82" t="s">
        <v>928</v>
      </c>
      <c r="E534" s="82" t="s">
        <v>107</v>
      </c>
      <c r="F534" s="27" t="s">
        <v>79</v>
      </c>
      <c r="G534" s="27">
        <v>-3</v>
      </c>
      <c r="H534" s="27">
        <v>30.52</v>
      </c>
      <c r="I534" s="27">
        <v>2</v>
      </c>
      <c r="J534" s="27">
        <v>0.9</v>
      </c>
      <c r="K534" s="27" t="s">
        <v>98</v>
      </c>
      <c r="L534" s="27" t="s">
        <v>40</v>
      </c>
      <c r="M534" s="27">
        <v>1402</v>
      </c>
      <c r="N534" s="27">
        <v>9</v>
      </c>
      <c r="O534" s="27" t="s">
        <v>4199</v>
      </c>
      <c r="P534" s="27" t="s">
        <v>931</v>
      </c>
      <c r="Q534" s="27" t="s">
        <v>4063</v>
      </c>
      <c r="R534" s="27" t="s">
        <v>4063</v>
      </c>
      <c r="S534" s="27" t="s">
        <v>4063</v>
      </c>
      <c r="T534" s="27" t="s">
        <v>932</v>
      </c>
      <c r="U534" s="27" t="s">
        <v>4063</v>
      </c>
      <c r="V534" s="27" t="s">
        <v>4063</v>
      </c>
      <c r="W534" s="27" t="s">
        <v>4063</v>
      </c>
      <c r="X534" s="27" t="s">
        <v>70</v>
      </c>
      <c r="Y534" s="27" t="s">
        <v>71</v>
      </c>
      <c r="Z534" s="18" t="s">
        <v>237</v>
      </c>
      <c r="AA534" s="27" t="s">
        <v>102</v>
      </c>
      <c r="AB534" s="27" t="s">
        <v>74</v>
      </c>
      <c r="AC534" s="27" t="s">
        <v>520</v>
      </c>
      <c r="AD534" s="29" t="s">
        <v>4063</v>
      </c>
      <c r="AE534" s="29" t="s">
        <v>5925</v>
      </c>
      <c r="AF534" s="29" t="s">
        <v>5548</v>
      </c>
      <c r="AG534" s="29" t="s">
        <v>4066</v>
      </c>
      <c r="AH534" s="29" t="str">
        <f t="shared" si="28"/>
        <v>Proterozoic</v>
      </c>
      <c r="AI534" s="29" t="str">
        <f t="shared" si="29"/>
        <v>Small</v>
      </c>
      <c r="AJ534" s="29" t="str">
        <f t="shared" si="30"/>
        <v>Medium</v>
      </c>
      <c r="AK534" s="27" t="s">
        <v>71</v>
      </c>
    </row>
    <row r="535" spans="1:37" ht="12.6" customHeight="1" x14ac:dyDescent="0.25">
      <c r="A535" s="21" t="s">
        <v>3182</v>
      </c>
      <c r="B535" s="20" t="s">
        <v>6103</v>
      </c>
      <c r="C535" s="21" t="s">
        <v>3170</v>
      </c>
      <c r="D535" s="82" t="s">
        <v>928</v>
      </c>
      <c r="E535" s="82" t="s">
        <v>107</v>
      </c>
      <c r="F535" s="27" t="s">
        <v>79</v>
      </c>
      <c r="G535" s="34">
        <v>-2.92</v>
      </c>
      <c r="H535" s="27">
        <v>30.52</v>
      </c>
      <c r="I535" s="27">
        <v>2</v>
      </c>
      <c r="J535" s="27">
        <v>0.5</v>
      </c>
      <c r="K535" s="27" t="s">
        <v>127</v>
      </c>
      <c r="L535" s="27" t="s">
        <v>3184</v>
      </c>
      <c r="M535" s="27">
        <v>1402</v>
      </c>
      <c r="N535" s="27">
        <v>9</v>
      </c>
      <c r="O535" s="27" t="s">
        <v>4206</v>
      </c>
      <c r="P535" s="27" t="s">
        <v>3186</v>
      </c>
      <c r="Q535" s="27" t="s">
        <v>4202</v>
      </c>
      <c r="R535" s="37" t="s">
        <v>890</v>
      </c>
      <c r="S535" s="27" t="s">
        <v>3187</v>
      </c>
      <c r="T535" s="27" t="s">
        <v>762</v>
      </c>
      <c r="U535" s="27" t="s">
        <v>3188</v>
      </c>
      <c r="V535" s="27" t="s">
        <v>4063</v>
      </c>
      <c r="W535" s="27" t="s">
        <v>3112</v>
      </c>
      <c r="X535" s="27" t="s">
        <v>70</v>
      </c>
      <c r="Y535" s="27" t="s">
        <v>144</v>
      </c>
      <c r="Z535" s="27" t="s">
        <v>223</v>
      </c>
      <c r="AA535" s="27" t="s">
        <v>102</v>
      </c>
      <c r="AB535" s="27" t="s">
        <v>74</v>
      </c>
      <c r="AC535" s="29" t="s">
        <v>822</v>
      </c>
      <c r="AD535" s="29" t="s">
        <v>4063</v>
      </c>
      <c r="AE535" s="29" t="s">
        <v>4063</v>
      </c>
      <c r="AF535" s="29" t="s">
        <v>5776</v>
      </c>
      <c r="AG535" s="29" t="s">
        <v>4066</v>
      </c>
      <c r="AH535" s="29" t="str">
        <f t="shared" si="28"/>
        <v>Proterozoic</v>
      </c>
      <c r="AI535" s="29" t="str">
        <f t="shared" si="29"/>
        <v>Small</v>
      </c>
      <c r="AJ535" s="29" t="str">
        <f t="shared" si="30"/>
        <v>Small</v>
      </c>
      <c r="AK535" s="27" t="s">
        <v>144</v>
      </c>
    </row>
    <row r="536" spans="1:37" ht="12.6" customHeight="1" x14ac:dyDescent="0.25">
      <c r="A536" s="21" t="s">
        <v>3189</v>
      </c>
      <c r="B536" s="20" t="s">
        <v>6103</v>
      </c>
      <c r="C536" s="21" t="s">
        <v>3170</v>
      </c>
      <c r="D536" s="82" t="s">
        <v>928</v>
      </c>
      <c r="E536" s="82" t="s">
        <v>107</v>
      </c>
      <c r="F536" s="27" t="s">
        <v>79</v>
      </c>
      <c r="G536" s="34">
        <v>-2.9</v>
      </c>
      <c r="H536" s="27">
        <v>30.5</v>
      </c>
      <c r="I536" s="27">
        <v>0.15</v>
      </c>
      <c r="J536" s="27">
        <v>0.1</v>
      </c>
      <c r="K536" s="27" t="s">
        <v>3083</v>
      </c>
      <c r="L536" s="27" t="s">
        <v>95</v>
      </c>
      <c r="M536" s="27">
        <v>1403</v>
      </c>
      <c r="N536" s="29">
        <v>14</v>
      </c>
      <c r="O536" s="27" t="s">
        <v>4204</v>
      </c>
      <c r="P536" s="27" t="s">
        <v>3186</v>
      </c>
      <c r="Q536" s="27" t="s">
        <v>4202</v>
      </c>
      <c r="R536" s="37" t="s">
        <v>890</v>
      </c>
      <c r="S536" s="27" t="s">
        <v>3187</v>
      </c>
      <c r="T536" s="27" t="s">
        <v>2210</v>
      </c>
      <c r="U536" s="27" t="s">
        <v>4063</v>
      </c>
      <c r="V536" s="27" t="s">
        <v>4063</v>
      </c>
      <c r="W536" s="27" t="s">
        <v>3192</v>
      </c>
      <c r="X536" s="27" t="s">
        <v>3193</v>
      </c>
      <c r="Y536" s="27" t="s">
        <v>71</v>
      </c>
      <c r="Z536" s="27" t="s">
        <v>3194</v>
      </c>
      <c r="AA536" s="27" t="s">
        <v>73</v>
      </c>
      <c r="AB536" s="27" t="s">
        <v>74</v>
      </c>
      <c r="AC536" s="29" t="s">
        <v>3195</v>
      </c>
      <c r="AD536" s="29" t="s">
        <v>3196</v>
      </c>
      <c r="AE536" s="29" t="s">
        <v>5975</v>
      </c>
      <c r="AF536" s="29" t="s">
        <v>5777</v>
      </c>
      <c r="AG536" s="29" t="s">
        <v>4066</v>
      </c>
      <c r="AH536" s="29" t="str">
        <f t="shared" si="28"/>
        <v>Proterozoic</v>
      </c>
      <c r="AI536" s="29" t="str">
        <f t="shared" si="29"/>
        <v>Small</v>
      </c>
      <c r="AJ536" s="29" t="str">
        <f t="shared" si="30"/>
        <v>Small</v>
      </c>
      <c r="AK536" s="27" t="s">
        <v>71</v>
      </c>
    </row>
    <row r="537" spans="1:37" ht="12.6" customHeight="1" x14ac:dyDescent="0.25">
      <c r="A537" s="21" t="s">
        <v>3199</v>
      </c>
      <c r="B537" s="20" t="s">
        <v>6103</v>
      </c>
      <c r="C537" s="21" t="s">
        <v>3170</v>
      </c>
      <c r="D537" s="82" t="s">
        <v>928</v>
      </c>
      <c r="E537" s="82" t="s">
        <v>107</v>
      </c>
      <c r="F537" s="31" t="s">
        <v>79</v>
      </c>
      <c r="G537" s="34">
        <v>-2.6</v>
      </c>
      <c r="H537" s="27">
        <v>30.95</v>
      </c>
      <c r="I537" s="27">
        <v>3</v>
      </c>
      <c r="J537" s="27" t="s">
        <v>4063</v>
      </c>
      <c r="K537" s="27" t="s">
        <v>127</v>
      </c>
      <c r="L537" s="27" t="s">
        <v>40</v>
      </c>
      <c r="M537" s="27">
        <v>1402</v>
      </c>
      <c r="N537" s="27">
        <v>9</v>
      </c>
      <c r="O537" s="27" t="s">
        <v>4568</v>
      </c>
      <c r="P537" s="27" t="s">
        <v>935</v>
      </c>
      <c r="Q537" s="27" t="s">
        <v>4063</v>
      </c>
      <c r="R537" s="37" t="s">
        <v>4063</v>
      </c>
      <c r="S537" s="27" t="s">
        <v>4063</v>
      </c>
      <c r="T537" s="27" t="s">
        <v>4063</v>
      </c>
      <c r="U537" s="27" t="s">
        <v>4063</v>
      </c>
      <c r="V537" s="27" t="s">
        <v>4063</v>
      </c>
      <c r="W537" s="27" t="s">
        <v>4063</v>
      </c>
      <c r="X537" s="27" t="s">
        <v>70</v>
      </c>
      <c r="Y537" s="27" t="s">
        <v>71</v>
      </c>
      <c r="Z537" s="27" t="s">
        <v>72</v>
      </c>
      <c r="AA537" s="27" t="s">
        <v>73</v>
      </c>
      <c r="AB537" s="27" t="s">
        <v>74</v>
      </c>
      <c r="AC537" s="27" t="s">
        <v>1451</v>
      </c>
      <c r="AD537" s="29" t="s">
        <v>4063</v>
      </c>
      <c r="AE537" s="29" t="s">
        <v>3201</v>
      </c>
      <c r="AF537" s="29" t="s">
        <v>5778</v>
      </c>
      <c r="AG537" s="29" t="s">
        <v>4066</v>
      </c>
      <c r="AH537" s="29" t="str">
        <f t="shared" si="28"/>
        <v>Proterozoic</v>
      </c>
      <c r="AI537" s="29" t="str">
        <f t="shared" si="29"/>
        <v>Small</v>
      </c>
      <c r="AJ537" s="29" t="str">
        <f t="shared" si="30"/>
        <v>Not determined</v>
      </c>
      <c r="AK537" s="27" t="s">
        <v>71</v>
      </c>
    </row>
    <row r="538" spans="1:37" ht="12.6" customHeight="1" x14ac:dyDescent="0.3">
      <c r="A538" s="21" t="s">
        <v>3171</v>
      </c>
      <c r="B538" s="21" t="s">
        <v>4603</v>
      </c>
      <c r="C538" s="21" t="s">
        <v>3172</v>
      </c>
      <c r="D538" s="82" t="s">
        <v>928</v>
      </c>
      <c r="E538" s="82" t="s">
        <v>107</v>
      </c>
      <c r="F538" s="27" t="s">
        <v>79</v>
      </c>
      <c r="G538" s="27">
        <v>-5.5</v>
      </c>
      <c r="H538" s="27">
        <v>30.33</v>
      </c>
      <c r="I538" s="27">
        <v>20</v>
      </c>
      <c r="J538" s="27">
        <v>1.3</v>
      </c>
      <c r="K538" s="27" t="s">
        <v>127</v>
      </c>
      <c r="L538" s="27" t="s">
        <v>95</v>
      </c>
      <c r="M538" s="27">
        <v>1392</v>
      </c>
      <c r="N538" s="27">
        <v>26</v>
      </c>
      <c r="O538" s="27" t="s">
        <v>4207</v>
      </c>
      <c r="P538" s="27" t="s">
        <v>84</v>
      </c>
      <c r="Q538" s="27" t="s">
        <v>4202</v>
      </c>
      <c r="R538" s="27" t="s">
        <v>890</v>
      </c>
      <c r="S538" s="27">
        <v>0.15</v>
      </c>
      <c r="T538" s="27" t="s">
        <v>846</v>
      </c>
      <c r="U538" s="27" t="s">
        <v>4063</v>
      </c>
      <c r="V538" s="27" t="s">
        <v>4063</v>
      </c>
      <c r="W538" s="27" t="s">
        <v>3176</v>
      </c>
      <c r="X538" s="27" t="s">
        <v>3177</v>
      </c>
      <c r="Y538" s="27" t="s">
        <v>144</v>
      </c>
      <c r="Z538" s="27" t="s">
        <v>948</v>
      </c>
      <c r="AA538" s="27" t="s">
        <v>102</v>
      </c>
      <c r="AB538" s="27" t="s">
        <v>74</v>
      </c>
      <c r="AC538" s="27" t="s">
        <v>3178</v>
      </c>
      <c r="AD538" s="29" t="s">
        <v>4063</v>
      </c>
      <c r="AE538" s="29" t="s">
        <v>5974</v>
      </c>
      <c r="AF538" s="29" t="s">
        <v>5775</v>
      </c>
      <c r="AG538" s="29" t="s">
        <v>4066</v>
      </c>
      <c r="AH538" s="29" t="str">
        <f t="shared" si="28"/>
        <v>Proterozoic</v>
      </c>
      <c r="AI538" s="29" t="str">
        <f t="shared" si="29"/>
        <v>Small</v>
      </c>
      <c r="AJ538" s="29" t="str">
        <f t="shared" si="30"/>
        <v>Medium</v>
      </c>
      <c r="AK538" s="27" t="s">
        <v>5983</v>
      </c>
    </row>
    <row r="539" spans="1:37" ht="12.6" customHeight="1" x14ac:dyDescent="0.25">
      <c r="A539" s="30" t="s">
        <v>5889</v>
      </c>
      <c r="B539" s="20" t="s">
        <v>6103</v>
      </c>
      <c r="C539" s="30" t="s">
        <v>3204</v>
      </c>
      <c r="D539" s="83" t="s">
        <v>3205</v>
      </c>
      <c r="E539" s="83" t="s">
        <v>4063</v>
      </c>
      <c r="F539" s="31" t="s">
        <v>38</v>
      </c>
      <c r="G539" s="31">
        <v>-41.28</v>
      </c>
      <c r="H539" s="31">
        <v>145.22999999999999</v>
      </c>
      <c r="I539" s="31">
        <v>50</v>
      </c>
      <c r="J539" s="31">
        <v>4</v>
      </c>
      <c r="K539" s="31" t="s">
        <v>94</v>
      </c>
      <c r="L539" s="31" t="s">
        <v>40</v>
      </c>
      <c r="M539" s="31" t="s">
        <v>4063</v>
      </c>
      <c r="N539" s="27" t="s">
        <v>4063</v>
      </c>
      <c r="O539" s="27" t="s">
        <v>4569</v>
      </c>
      <c r="P539" s="27" t="s">
        <v>3208</v>
      </c>
      <c r="Q539" s="27" t="s">
        <v>4063</v>
      </c>
      <c r="R539" s="27" t="s">
        <v>141</v>
      </c>
      <c r="S539" s="27" t="s">
        <v>4063</v>
      </c>
      <c r="T539" s="27" t="s">
        <v>1506</v>
      </c>
      <c r="U539" s="27" t="s">
        <v>4063</v>
      </c>
      <c r="V539" s="27" t="s">
        <v>4063</v>
      </c>
      <c r="W539" s="27" t="s">
        <v>2248</v>
      </c>
      <c r="X539" s="27" t="s">
        <v>3209</v>
      </c>
      <c r="Y539" s="27" t="s">
        <v>144</v>
      </c>
      <c r="Z539" s="27" t="s">
        <v>72</v>
      </c>
      <c r="AA539" s="27" t="s">
        <v>73</v>
      </c>
      <c r="AB539" s="27" t="s">
        <v>74</v>
      </c>
      <c r="AC539" s="27" t="s">
        <v>265</v>
      </c>
      <c r="AD539" s="29" t="s">
        <v>4063</v>
      </c>
      <c r="AE539" s="29" t="s">
        <v>5976</v>
      </c>
      <c r="AF539" s="29" t="s">
        <v>3211</v>
      </c>
      <c r="AG539" s="29" t="s">
        <v>5991</v>
      </c>
      <c r="AH539" s="29" t="str">
        <f t="shared" si="28"/>
        <v>Not determined</v>
      </c>
      <c r="AI539" s="29" t="str">
        <f t="shared" si="29"/>
        <v>Small</v>
      </c>
      <c r="AJ539" s="29" t="str">
        <f t="shared" si="30"/>
        <v>Large</v>
      </c>
      <c r="AK539" s="27" t="s">
        <v>144</v>
      </c>
    </row>
    <row r="540" spans="1:37" ht="12.6" customHeight="1" x14ac:dyDescent="0.3">
      <c r="A540" s="30">
        <v>76535</v>
      </c>
      <c r="B540" s="30" t="s">
        <v>4603</v>
      </c>
      <c r="C540" s="30" t="s">
        <v>3212</v>
      </c>
      <c r="D540" s="31" t="s">
        <v>3213</v>
      </c>
      <c r="E540" s="31" t="s">
        <v>4063</v>
      </c>
      <c r="F540" s="31" t="s">
        <v>2256</v>
      </c>
      <c r="G540" s="31" t="s">
        <v>4063</v>
      </c>
      <c r="H540" s="31" t="s">
        <v>4063</v>
      </c>
      <c r="I540" s="31" t="s">
        <v>4063</v>
      </c>
      <c r="J540" s="31" t="s">
        <v>4063</v>
      </c>
      <c r="K540" s="31" t="s">
        <v>4063</v>
      </c>
      <c r="L540" s="31" t="s">
        <v>388</v>
      </c>
      <c r="M540" s="31">
        <v>4334</v>
      </c>
      <c r="N540" s="27">
        <v>37</v>
      </c>
      <c r="O540" s="27" t="s">
        <v>4570</v>
      </c>
      <c r="P540" s="27" t="s">
        <v>4063</v>
      </c>
      <c r="Q540" s="27" t="s">
        <v>4063</v>
      </c>
      <c r="R540" s="27" t="s">
        <v>345</v>
      </c>
      <c r="S540" s="27" t="s">
        <v>4063</v>
      </c>
      <c r="T540" s="27" t="s">
        <v>3216</v>
      </c>
      <c r="U540" s="27" t="s">
        <v>4063</v>
      </c>
      <c r="V540" s="27" t="s">
        <v>4063</v>
      </c>
      <c r="W540" s="27" t="s">
        <v>4063</v>
      </c>
      <c r="X540" s="27" t="s">
        <v>4063</v>
      </c>
      <c r="Y540" s="27" t="s">
        <v>4063</v>
      </c>
      <c r="Z540" s="27" t="s">
        <v>4063</v>
      </c>
      <c r="AA540" s="27" t="s">
        <v>4063</v>
      </c>
      <c r="AB540" s="27" t="s">
        <v>4063</v>
      </c>
      <c r="AC540" s="27" t="s">
        <v>4063</v>
      </c>
      <c r="AD540" s="29" t="s">
        <v>4063</v>
      </c>
      <c r="AE540" s="29" t="s">
        <v>4063</v>
      </c>
      <c r="AF540" s="29" t="s">
        <v>5779</v>
      </c>
      <c r="AG540" s="29" t="s">
        <v>2256</v>
      </c>
      <c r="AH540" s="29" t="str">
        <f t="shared" si="28"/>
        <v>Archaean</v>
      </c>
      <c r="AI540" s="29" t="str">
        <f t="shared" si="29"/>
        <v>Not determined</v>
      </c>
      <c r="AJ540" s="29" t="str">
        <f t="shared" si="30"/>
        <v>Not determined</v>
      </c>
      <c r="AK540" s="27" t="str">
        <f>IF(Y540="Not determined","No known occurrences","CHECK THIS ONE")</f>
        <v>No known occurrences</v>
      </c>
    </row>
    <row r="541" spans="1:37" ht="12.6" customHeight="1" x14ac:dyDescent="0.3">
      <c r="A541" s="30" t="s">
        <v>3218</v>
      </c>
      <c r="B541" s="30" t="s">
        <v>4603</v>
      </c>
      <c r="C541" s="30" t="s">
        <v>3219</v>
      </c>
      <c r="D541" s="31" t="s">
        <v>3220</v>
      </c>
      <c r="E541" s="31" t="s">
        <v>3221</v>
      </c>
      <c r="F541" s="31" t="s">
        <v>79</v>
      </c>
      <c r="G541" s="31">
        <v>50.9</v>
      </c>
      <c r="H541" s="31">
        <v>28.8</v>
      </c>
      <c r="I541" s="31">
        <v>3</v>
      </c>
      <c r="J541" s="31">
        <v>0.32</v>
      </c>
      <c r="K541" s="31" t="s">
        <v>425</v>
      </c>
      <c r="L541" s="31" t="s">
        <v>95</v>
      </c>
      <c r="M541" s="31">
        <v>1767.4</v>
      </c>
      <c r="N541" s="27">
        <v>2.2000000000000002</v>
      </c>
      <c r="O541" s="27" t="s">
        <v>4571</v>
      </c>
      <c r="P541" s="27" t="s">
        <v>63</v>
      </c>
      <c r="Q541" s="27" t="s">
        <v>4310</v>
      </c>
      <c r="R541" s="27" t="s">
        <v>345</v>
      </c>
      <c r="S541" s="27" t="s">
        <v>4063</v>
      </c>
      <c r="T541" s="27" t="s">
        <v>3224</v>
      </c>
      <c r="U541" s="27" t="s">
        <v>4063</v>
      </c>
      <c r="V541" s="27" t="s">
        <v>3225</v>
      </c>
      <c r="W541" s="27" t="s">
        <v>3226</v>
      </c>
      <c r="X541" s="27" t="s">
        <v>3227</v>
      </c>
      <c r="Y541" s="27" t="s">
        <v>1566</v>
      </c>
      <c r="Z541" s="27" t="s">
        <v>764</v>
      </c>
      <c r="AA541" s="27" t="s">
        <v>258</v>
      </c>
      <c r="AB541" s="27" t="s">
        <v>74</v>
      </c>
      <c r="AC541" s="27" t="s">
        <v>242</v>
      </c>
      <c r="AD541" s="29" t="s">
        <v>4063</v>
      </c>
      <c r="AE541" s="29" t="s">
        <v>4063</v>
      </c>
      <c r="AF541" s="29" t="s">
        <v>5780</v>
      </c>
      <c r="AG541" s="29" t="s">
        <v>5992</v>
      </c>
      <c r="AH541" s="29" t="str">
        <f t="shared" si="28"/>
        <v>Proterozoic</v>
      </c>
      <c r="AI541" s="29" t="str">
        <f t="shared" si="29"/>
        <v>Small</v>
      </c>
      <c r="AJ541" s="29" t="str">
        <f t="shared" si="30"/>
        <v>Small</v>
      </c>
      <c r="AK541" s="27" t="s">
        <v>1566</v>
      </c>
    </row>
    <row r="542" spans="1:37" ht="12.6" customHeight="1" x14ac:dyDescent="0.3">
      <c r="A542" s="30" t="s">
        <v>5890</v>
      </c>
      <c r="B542" s="30" t="s">
        <v>4603</v>
      </c>
      <c r="C542" s="30" t="s">
        <v>3230</v>
      </c>
      <c r="D542" s="31" t="s">
        <v>3231</v>
      </c>
      <c r="E542" s="31" t="s">
        <v>4063</v>
      </c>
      <c r="F542" s="31" t="s">
        <v>38</v>
      </c>
      <c r="G542" s="31">
        <v>41.3</v>
      </c>
      <c r="H542" s="31">
        <v>-122.6</v>
      </c>
      <c r="I542" s="31" t="s">
        <v>4063</v>
      </c>
      <c r="J542" s="31">
        <v>0.5</v>
      </c>
      <c r="K542" s="31" t="s">
        <v>127</v>
      </c>
      <c r="L542" s="31" t="s">
        <v>40</v>
      </c>
      <c r="M542" s="31" t="s">
        <v>4616</v>
      </c>
      <c r="N542" s="27" t="s">
        <v>4063</v>
      </c>
      <c r="O542" s="27" t="s">
        <v>5838</v>
      </c>
      <c r="P542" s="27" t="s">
        <v>4618</v>
      </c>
      <c r="Q542" s="27" t="s">
        <v>5907</v>
      </c>
      <c r="R542" s="27" t="s">
        <v>141</v>
      </c>
      <c r="S542" s="27" t="s">
        <v>4063</v>
      </c>
      <c r="T542" s="27" t="s">
        <v>4621</v>
      </c>
      <c r="U542" s="27" t="s">
        <v>4063</v>
      </c>
      <c r="V542" s="27" t="s">
        <v>4063</v>
      </c>
      <c r="W542" s="27" t="s">
        <v>4620</v>
      </c>
      <c r="X542" s="27" t="s">
        <v>4063</v>
      </c>
      <c r="Y542" s="27" t="s">
        <v>4063</v>
      </c>
      <c r="Z542" s="27" t="s">
        <v>4063</v>
      </c>
      <c r="AA542" s="27" t="s">
        <v>4063</v>
      </c>
      <c r="AB542" s="27" t="s">
        <v>4063</v>
      </c>
      <c r="AC542" s="27" t="s">
        <v>4063</v>
      </c>
      <c r="AD542" s="29" t="s">
        <v>4063</v>
      </c>
      <c r="AE542" s="29" t="s">
        <v>4063</v>
      </c>
      <c r="AF542" s="29" t="s">
        <v>5781</v>
      </c>
      <c r="AG542" s="29" t="s">
        <v>4212</v>
      </c>
      <c r="AH542" s="29" t="str">
        <f t="shared" si="28"/>
        <v>Archaean</v>
      </c>
      <c r="AI542" s="29" t="str">
        <f t="shared" si="29"/>
        <v>Not determined</v>
      </c>
      <c r="AJ542" s="29" t="str">
        <f t="shared" si="30"/>
        <v>Small</v>
      </c>
      <c r="AK542" s="27" t="str">
        <f>IF(Y542="Not determined","No known occurrences","CHECK THIS ONE")</f>
        <v>No known occurrences</v>
      </c>
    </row>
    <row r="543" spans="1:37" ht="12.6" customHeight="1" x14ac:dyDescent="0.25">
      <c r="A543" s="30" t="s">
        <v>5891</v>
      </c>
      <c r="B543" s="20" t="s">
        <v>6103</v>
      </c>
      <c r="C543" s="30" t="s">
        <v>3230</v>
      </c>
      <c r="D543" s="31" t="s">
        <v>1078</v>
      </c>
      <c r="E543" s="31" t="s">
        <v>1079</v>
      </c>
      <c r="F543" s="31" t="s">
        <v>284</v>
      </c>
      <c r="G543" s="31">
        <v>46.53</v>
      </c>
      <c r="H543" s="31">
        <v>-88.05</v>
      </c>
      <c r="I543" s="31">
        <v>0.44</v>
      </c>
      <c r="J543" s="31">
        <v>0.75</v>
      </c>
      <c r="K543" s="31" t="s">
        <v>51</v>
      </c>
      <c r="L543" s="31" t="s">
        <v>372</v>
      </c>
      <c r="M543" s="31">
        <v>1106.2</v>
      </c>
      <c r="N543" s="27">
        <v>1.3</v>
      </c>
      <c r="O543" s="27" t="s">
        <v>4187</v>
      </c>
      <c r="P543" s="27" t="s">
        <v>3235</v>
      </c>
      <c r="Q543" s="27" t="s">
        <v>4119</v>
      </c>
      <c r="R543" s="27" t="s">
        <v>45</v>
      </c>
      <c r="S543" s="27">
        <v>8.1000000000000003E-2</v>
      </c>
      <c r="T543" s="27" t="s">
        <v>1863</v>
      </c>
      <c r="U543" s="27" t="s">
        <v>4063</v>
      </c>
      <c r="V543" s="27" t="s">
        <v>4063</v>
      </c>
      <c r="W543" s="27" t="s">
        <v>4063</v>
      </c>
      <c r="X543" s="27" t="s">
        <v>70</v>
      </c>
      <c r="Y543" s="27" t="s">
        <v>71</v>
      </c>
      <c r="Z543" s="27" t="s">
        <v>479</v>
      </c>
      <c r="AA543" s="27" t="s">
        <v>73</v>
      </c>
      <c r="AB543" s="27" t="s">
        <v>74</v>
      </c>
      <c r="AC543" s="27" t="s">
        <v>1486</v>
      </c>
      <c r="AD543" s="29" t="s">
        <v>4063</v>
      </c>
      <c r="AE543" s="29" t="s">
        <v>3236</v>
      </c>
      <c r="AF543" s="29" t="s">
        <v>4572</v>
      </c>
      <c r="AG543" s="29" t="s">
        <v>4212</v>
      </c>
      <c r="AH543" s="29" t="str">
        <f t="shared" si="28"/>
        <v>Proterozoic</v>
      </c>
      <c r="AI543" s="29" t="str">
        <f t="shared" si="29"/>
        <v>Small</v>
      </c>
      <c r="AJ543" s="29" t="str">
        <f t="shared" si="30"/>
        <v>Medium</v>
      </c>
      <c r="AK543" s="27" t="s">
        <v>71</v>
      </c>
    </row>
    <row r="544" spans="1:37" ht="12.6" customHeight="1" x14ac:dyDescent="0.3">
      <c r="A544" s="30" t="s">
        <v>4573</v>
      </c>
      <c r="B544" s="30" t="s">
        <v>4603</v>
      </c>
      <c r="C544" s="30" t="s">
        <v>3230</v>
      </c>
      <c r="D544" s="31" t="s">
        <v>1078</v>
      </c>
      <c r="E544" s="31" t="s">
        <v>1079</v>
      </c>
      <c r="F544" s="31" t="s">
        <v>284</v>
      </c>
      <c r="G544" s="31">
        <v>47.5</v>
      </c>
      <c r="H544" s="31">
        <v>-92</v>
      </c>
      <c r="I544" s="31">
        <v>5000</v>
      </c>
      <c r="J544" s="31">
        <v>4.5</v>
      </c>
      <c r="K544" s="31" t="s">
        <v>3239</v>
      </c>
      <c r="L544" s="31" t="s">
        <v>95</v>
      </c>
      <c r="M544" s="31">
        <v>1095.94</v>
      </c>
      <c r="N544" s="27">
        <v>0.18</v>
      </c>
      <c r="O544" s="27" t="s">
        <v>5908</v>
      </c>
      <c r="P544" s="27" t="s">
        <v>3242</v>
      </c>
      <c r="Q544" s="27" t="s">
        <v>4063</v>
      </c>
      <c r="R544" s="27" t="s">
        <v>276</v>
      </c>
      <c r="S544" s="27">
        <v>8.4000000000000005E-2</v>
      </c>
      <c r="T544" s="27" t="s">
        <v>3243</v>
      </c>
      <c r="U544" s="27" t="s">
        <v>1122</v>
      </c>
      <c r="V544" s="27" t="s">
        <v>4063</v>
      </c>
      <c r="W544" s="27" t="s">
        <v>3244</v>
      </c>
      <c r="X544" s="27" t="s">
        <v>3245</v>
      </c>
      <c r="Y544" s="27" t="s">
        <v>71</v>
      </c>
      <c r="Z544" s="27" t="s">
        <v>223</v>
      </c>
      <c r="AA544" s="27" t="s">
        <v>73</v>
      </c>
      <c r="AB544" s="27" t="s">
        <v>74</v>
      </c>
      <c r="AC544" s="27" t="s">
        <v>3246</v>
      </c>
      <c r="AD544" s="29">
        <v>4400</v>
      </c>
      <c r="AE544" s="29" t="s">
        <v>3247</v>
      </c>
      <c r="AF544" s="29" t="s">
        <v>6099</v>
      </c>
      <c r="AG544" s="29" t="s">
        <v>4212</v>
      </c>
      <c r="AH544" s="29" t="str">
        <f t="shared" si="28"/>
        <v>Proterozoic</v>
      </c>
      <c r="AI544" s="29" t="str">
        <f t="shared" si="29"/>
        <v>Large</v>
      </c>
      <c r="AJ544" s="29" t="str">
        <f t="shared" si="30"/>
        <v>Large</v>
      </c>
      <c r="AK544" s="27" t="s">
        <v>71</v>
      </c>
    </row>
    <row r="545" spans="1:37" ht="12.6" customHeight="1" x14ac:dyDescent="0.3">
      <c r="A545" s="30" t="s">
        <v>5892</v>
      </c>
      <c r="B545" s="30" t="s">
        <v>4603</v>
      </c>
      <c r="C545" s="30" t="s">
        <v>3230</v>
      </c>
      <c r="D545" s="31" t="s">
        <v>1078</v>
      </c>
      <c r="E545" s="31" t="s">
        <v>1079</v>
      </c>
      <c r="F545" s="31" t="s">
        <v>284</v>
      </c>
      <c r="G545" s="31">
        <v>46.73</v>
      </c>
      <c r="H545" s="31">
        <v>-88.63</v>
      </c>
      <c r="I545" s="31">
        <v>18</v>
      </c>
      <c r="J545" s="31">
        <v>1</v>
      </c>
      <c r="K545" s="31" t="s">
        <v>4063</v>
      </c>
      <c r="L545" s="31" t="s">
        <v>95</v>
      </c>
      <c r="M545" s="31">
        <v>1111</v>
      </c>
      <c r="N545" s="27">
        <v>1</v>
      </c>
      <c r="O545" s="27" t="s">
        <v>4574</v>
      </c>
      <c r="P545" s="27" t="s">
        <v>96</v>
      </c>
      <c r="Q545" s="27" t="s">
        <v>4063</v>
      </c>
      <c r="R545" s="27" t="s">
        <v>45</v>
      </c>
      <c r="S545" s="27" t="s">
        <v>4063</v>
      </c>
      <c r="T545" s="27" t="s">
        <v>3252</v>
      </c>
      <c r="U545" s="27" t="s">
        <v>4063</v>
      </c>
      <c r="V545" s="27" t="s">
        <v>1507</v>
      </c>
      <c r="W545" s="27" t="s">
        <v>1481</v>
      </c>
      <c r="X545" s="27" t="s">
        <v>70</v>
      </c>
      <c r="Y545" s="27" t="s">
        <v>144</v>
      </c>
      <c r="Z545" s="27" t="s">
        <v>72</v>
      </c>
      <c r="AA545" s="27" t="s">
        <v>146</v>
      </c>
      <c r="AB545" s="27" t="s">
        <v>74</v>
      </c>
      <c r="AC545" s="27" t="s">
        <v>3253</v>
      </c>
      <c r="AD545" s="29" t="s">
        <v>4063</v>
      </c>
      <c r="AE545" s="29" t="s">
        <v>3254</v>
      </c>
      <c r="AF545" s="29" t="s">
        <v>5997</v>
      </c>
      <c r="AG545" s="29" t="s">
        <v>4212</v>
      </c>
      <c r="AH545" s="29" t="str">
        <f t="shared" si="28"/>
        <v>Proterozoic</v>
      </c>
      <c r="AI545" s="29" t="str">
        <f t="shared" si="29"/>
        <v>Small</v>
      </c>
      <c r="AJ545" s="29" t="str">
        <f t="shared" si="30"/>
        <v>Medium</v>
      </c>
      <c r="AK545" s="27" t="s">
        <v>144</v>
      </c>
    </row>
    <row r="546" spans="1:37" ht="12.6" customHeight="1" x14ac:dyDescent="0.3">
      <c r="A546" s="30" t="s">
        <v>3255</v>
      </c>
      <c r="B546" s="30" t="s">
        <v>4603</v>
      </c>
      <c r="C546" s="30" t="s">
        <v>3230</v>
      </c>
      <c r="D546" s="31" t="s">
        <v>3256</v>
      </c>
      <c r="E546" s="31" t="s">
        <v>4063</v>
      </c>
      <c r="F546" s="31" t="s">
        <v>38</v>
      </c>
      <c r="G546" s="31">
        <v>45.35</v>
      </c>
      <c r="H546" s="31">
        <v>-111.95</v>
      </c>
      <c r="I546" s="31">
        <v>2.5</v>
      </c>
      <c r="J546" s="31" t="s">
        <v>4063</v>
      </c>
      <c r="K546" s="31" t="s">
        <v>51</v>
      </c>
      <c r="L546" s="31" t="s">
        <v>372</v>
      </c>
      <c r="M546" s="31">
        <v>74.88</v>
      </c>
      <c r="N546" s="27">
        <v>0.17</v>
      </c>
      <c r="O546" s="27" t="s">
        <v>4575</v>
      </c>
      <c r="P546" s="27" t="s">
        <v>84</v>
      </c>
      <c r="Q546" s="27" t="s">
        <v>4063</v>
      </c>
      <c r="R546" s="27" t="s">
        <v>345</v>
      </c>
      <c r="S546" s="27">
        <v>0.154</v>
      </c>
      <c r="T546" s="27" t="s">
        <v>4063</v>
      </c>
      <c r="U546" s="27" t="s">
        <v>4063</v>
      </c>
      <c r="V546" s="27" t="s">
        <v>4063</v>
      </c>
      <c r="W546" s="27" t="s">
        <v>4063</v>
      </c>
      <c r="X546" s="27" t="s">
        <v>70</v>
      </c>
      <c r="Y546" s="27" t="s">
        <v>144</v>
      </c>
      <c r="Z546" s="27" t="s">
        <v>72</v>
      </c>
      <c r="AA546" s="27" t="s">
        <v>4063</v>
      </c>
      <c r="AB546" s="27" t="s">
        <v>4063</v>
      </c>
      <c r="AC546" s="27" t="s">
        <v>4063</v>
      </c>
      <c r="AD546" s="29" t="s">
        <v>4063</v>
      </c>
      <c r="AE546" s="29" t="s">
        <v>4063</v>
      </c>
      <c r="AF546" s="29" t="s">
        <v>6100</v>
      </c>
      <c r="AG546" s="29" t="s">
        <v>4212</v>
      </c>
      <c r="AH546" s="29" t="str">
        <f t="shared" si="28"/>
        <v>Phanerozoic</v>
      </c>
      <c r="AI546" s="29" t="str">
        <f t="shared" si="29"/>
        <v>Small</v>
      </c>
      <c r="AJ546" s="29" t="str">
        <f t="shared" si="30"/>
        <v>Not determined</v>
      </c>
      <c r="AK546" s="27" t="s">
        <v>144</v>
      </c>
    </row>
    <row r="547" spans="1:37" ht="12.6" customHeight="1" x14ac:dyDescent="0.3">
      <c r="A547" s="30" t="s">
        <v>3259</v>
      </c>
      <c r="B547" s="30" t="s">
        <v>4603</v>
      </c>
      <c r="C547" s="30" t="s">
        <v>3230</v>
      </c>
      <c r="D547" s="31" t="s">
        <v>4610</v>
      </c>
      <c r="E547" s="31" t="s">
        <v>4648</v>
      </c>
      <c r="F547" s="31" t="s">
        <v>1390</v>
      </c>
      <c r="G547" s="31">
        <v>45.23</v>
      </c>
      <c r="H547" s="31">
        <v>-69.510000000000005</v>
      </c>
      <c r="I547" s="31">
        <v>1200</v>
      </c>
      <c r="J547" s="31" t="s">
        <v>4063</v>
      </c>
      <c r="K547" s="31" t="s">
        <v>51</v>
      </c>
      <c r="L547" s="31" t="s">
        <v>40</v>
      </c>
      <c r="M547" s="31">
        <v>420</v>
      </c>
      <c r="N547" s="27" t="s">
        <v>4063</v>
      </c>
      <c r="O547" s="27" t="s">
        <v>4272</v>
      </c>
      <c r="P547" s="27" t="s">
        <v>4063</v>
      </c>
      <c r="Q547" s="27" t="s">
        <v>4135</v>
      </c>
      <c r="R547" s="27" t="s">
        <v>45</v>
      </c>
      <c r="S547" s="27" t="s">
        <v>4063</v>
      </c>
      <c r="T547" s="27" t="s">
        <v>3260</v>
      </c>
      <c r="U547" s="27" t="s">
        <v>3261</v>
      </c>
      <c r="V547" s="27" t="s">
        <v>4063</v>
      </c>
      <c r="W547" s="27" t="s">
        <v>3262</v>
      </c>
      <c r="X547" s="27" t="s">
        <v>3263</v>
      </c>
      <c r="Y547" s="27" t="s">
        <v>71</v>
      </c>
      <c r="Z547" s="27" t="s">
        <v>72</v>
      </c>
      <c r="AA547" s="27" t="s">
        <v>102</v>
      </c>
      <c r="AB547" s="27" t="s">
        <v>74</v>
      </c>
      <c r="AC547" s="27" t="s">
        <v>758</v>
      </c>
      <c r="AD547" s="29" t="s">
        <v>4063</v>
      </c>
      <c r="AE547" s="29" t="s">
        <v>4063</v>
      </c>
      <c r="AF547" s="29" t="s">
        <v>3264</v>
      </c>
      <c r="AG547" s="29" t="s">
        <v>4212</v>
      </c>
      <c r="AH547" s="29" t="str">
        <f t="shared" si="28"/>
        <v>Phanerozoic</v>
      </c>
      <c r="AI547" s="29" t="str">
        <f t="shared" si="29"/>
        <v>Large</v>
      </c>
      <c r="AJ547" s="29" t="str">
        <f t="shared" si="30"/>
        <v>Not determined</v>
      </c>
      <c r="AK547" s="27" t="s">
        <v>71</v>
      </c>
    </row>
    <row r="548" spans="1:37" ht="12.6" customHeight="1" x14ac:dyDescent="0.3">
      <c r="A548" s="30" t="s">
        <v>3265</v>
      </c>
      <c r="B548" s="30" t="s">
        <v>4603</v>
      </c>
      <c r="C548" s="30" t="s">
        <v>3230</v>
      </c>
      <c r="D548" s="31" t="s">
        <v>3266</v>
      </c>
      <c r="E548" s="31" t="s">
        <v>4614</v>
      </c>
      <c r="F548" s="31" t="s">
        <v>1145</v>
      </c>
      <c r="G548" s="31">
        <v>32</v>
      </c>
      <c r="H548" s="31">
        <v>-100</v>
      </c>
      <c r="I548" s="31">
        <v>2500</v>
      </c>
      <c r="J548" s="31">
        <v>4.4000000000000004</v>
      </c>
      <c r="K548" s="31" t="s">
        <v>3268</v>
      </c>
      <c r="L548" s="31" t="s">
        <v>95</v>
      </c>
      <c r="M548" s="31">
        <v>1163</v>
      </c>
      <c r="N548" s="27">
        <v>4</v>
      </c>
      <c r="O548" s="27" t="s">
        <v>4576</v>
      </c>
      <c r="P548" s="27" t="s">
        <v>529</v>
      </c>
      <c r="Q548" s="27" t="s">
        <v>4577</v>
      </c>
      <c r="R548" s="27" t="s">
        <v>345</v>
      </c>
      <c r="S548" s="27" t="s">
        <v>4063</v>
      </c>
      <c r="T548" s="27" t="s">
        <v>3272</v>
      </c>
      <c r="U548" s="27" t="s">
        <v>4063</v>
      </c>
      <c r="V548" s="27" t="s">
        <v>4063</v>
      </c>
      <c r="W548" s="27" t="s">
        <v>3273</v>
      </c>
      <c r="X548" s="27" t="s">
        <v>4063</v>
      </c>
      <c r="Y548" s="27" t="s">
        <v>4063</v>
      </c>
      <c r="Z548" s="27" t="s">
        <v>4063</v>
      </c>
      <c r="AA548" s="27" t="s">
        <v>4063</v>
      </c>
      <c r="AB548" s="27" t="s">
        <v>4063</v>
      </c>
      <c r="AC548" s="27" t="s">
        <v>4063</v>
      </c>
      <c r="AD548" s="29" t="s">
        <v>4063</v>
      </c>
      <c r="AE548" s="29" t="s">
        <v>4063</v>
      </c>
      <c r="AF548" s="29" t="s">
        <v>5999</v>
      </c>
      <c r="AG548" s="29" t="s">
        <v>4212</v>
      </c>
      <c r="AH548" s="29" t="str">
        <f t="shared" si="28"/>
        <v>Proterozoic</v>
      </c>
      <c r="AI548" s="29" t="str">
        <f t="shared" si="29"/>
        <v>Large</v>
      </c>
      <c r="AJ548" s="29" t="str">
        <f t="shared" si="30"/>
        <v>Large</v>
      </c>
      <c r="AK548" s="27" t="str">
        <f>IF(Y548="Not determined","No known occurrences","CHECK THIS ONE")</f>
        <v>No known occurrences</v>
      </c>
    </row>
    <row r="549" spans="1:37" ht="12.6" customHeight="1" x14ac:dyDescent="0.25">
      <c r="A549" s="30" t="s">
        <v>3274</v>
      </c>
      <c r="B549" s="20" t="s">
        <v>6103</v>
      </c>
      <c r="C549" s="30" t="s">
        <v>3230</v>
      </c>
      <c r="D549" s="31" t="s">
        <v>3275</v>
      </c>
      <c r="E549" s="31" t="s">
        <v>2917</v>
      </c>
      <c r="F549" s="31" t="s">
        <v>1145</v>
      </c>
      <c r="G549" s="31">
        <v>40.840000000000003</v>
      </c>
      <c r="H549" s="31">
        <v>-73.900000000000006</v>
      </c>
      <c r="I549" s="31">
        <v>150</v>
      </c>
      <c r="J549" s="31">
        <v>0.34</v>
      </c>
      <c r="K549" s="31" t="s">
        <v>127</v>
      </c>
      <c r="L549" s="31" t="s">
        <v>95</v>
      </c>
      <c r="M549" s="31">
        <v>201</v>
      </c>
      <c r="N549" s="27">
        <v>1</v>
      </c>
      <c r="O549" s="27" t="s">
        <v>4578</v>
      </c>
      <c r="P549" s="27" t="s">
        <v>275</v>
      </c>
      <c r="Q549" s="27" t="s">
        <v>4063</v>
      </c>
      <c r="R549" s="27" t="s">
        <v>4063</v>
      </c>
      <c r="S549" s="27" t="s">
        <v>4063</v>
      </c>
      <c r="T549" s="27" t="s">
        <v>3279</v>
      </c>
      <c r="U549" s="27" t="s">
        <v>4063</v>
      </c>
      <c r="V549" s="27" t="s">
        <v>4063</v>
      </c>
      <c r="W549" s="27" t="s">
        <v>4063</v>
      </c>
      <c r="X549" s="27" t="s">
        <v>4063</v>
      </c>
      <c r="Y549" s="27" t="s">
        <v>4063</v>
      </c>
      <c r="Z549" s="27" t="s">
        <v>4063</v>
      </c>
      <c r="AA549" s="27" t="s">
        <v>4063</v>
      </c>
      <c r="AB549" s="27" t="s">
        <v>4063</v>
      </c>
      <c r="AC549" s="27" t="s">
        <v>4063</v>
      </c>
      <c r="AD549" s="29" t="s">
        <v>4063</v>
      </c>
      <c r="AE549" s="29" t="s">
        <v>4063</v>
      </c>
      <c r="AF549" s="29" t="s">
        <v>4579</v>
      </c>
      <c r="AG549" s="29" t="s">
        <v>4212</v>
      </c>
      <c r="AH549" s="29" t="str">
        <f t="shared" si="28"/>
        <v>Phanerozoic</v>
      </c>
      <c r="AI549" s="29" t="str">
        <f t="shared" si="29"/>
        <v>Small</v>
      </c>
      <c r="AJ549" s="29" t="str">
        <f t="shared" si="30"/>
        <v>Small</v>
      </c>
      <c r="AK549" s="27" t="str">
        <f>IF(Y549="Not determined","No known occurrences","CHECK THIS ONE")</f>
        <v>No known occurrences</v>
      </c>
    </row>
    <row r="550" spans="1:37" ht="12.6" customHeight="1" x14ac:dyDescent="0.3">
      <c r="A550" s="30" t="s">
        <v>3281</v>
      </c>
      <c r="B550" s="30" t="s">
        <v>4603</v>
      </c>
      <c r="C550" s="30" t="s">
        <v>3230</v>
      </c>
      <c r="D550" s="31" t="s">
        <v>3282</v>
      </c>
      <c r="E550" s="31" t="s">
        <v>4648</v>
      </c>
      <c r="F550" s="31" t="s">
        <v>1390</v>
      </c>
      <c r="G550" s="31">
        <v>44.58</v>
      </c>
      <c r="H550" s="31">
        <v>-67.64</v>
      </c>
      <c r="I550" s="31">
        <v>169</v>
      </c>
      <c r="J550" s="31">
        <v>3</v>
      </c>
      <c r="K550" s="31" t="s">
        <v>51</v>
      </c>
      <c r="L550" s="31" t="s">
        <v>99</v>
      </c>
      <c r="M550" s="31">
        <v>419.9</v>
      </c>
      <c r="N550" s="27">
        <v>4.2</v>
      </c>
      <c r="O550" s="27" t="s">
        <v>4575</v>
      </c>
      <c r="P550" s="27" t="s">
        <v>63</v>
      </c>
      <c r="Q550" s="27" t="s">
        <v>4063</v>
      </c>
      <c r="R550" s="27" t="s">
        <v>345</v>
      </c>
      <c r="S550" s="27" t="s">
        <v>3284</v>
      </c>
      <c r="T550" s="27" t="s">
        <v>5782</v>
      </c>
      <c r="U550" s="27" t="s">
        <v>4063</v>
      </c>
      <c r="V550" s="27" t="s">
        <v>5783</v>
      </c>
      <c r="W550" s="27" t="s">
        <v>3287</v>
      </c>
      <c r="X550" s="27" t="s">
        <v>4063</v>
      </c>
      <c r="Y550" s="27" t="s">
        <v>4063</v>
      </c>
      <c r="Z550" s="27" t="s">
        <v>4063</v>
      </c>
      <c r="AA550" s="27" t="s">
        <v>4063</v>
      </c>
      <c r="AB550" s="27" t="s">
        <v>4063</v>
      </c>
      <c r="AC550" s="27" t="s">
        <v>4063</v>
      </c>
      <c r="AD550" s="29" t="s">
        <v>4063</v>
      </c>
      <c r="AE550" s="29" t="s">
        <v>4063</v>
      </c>
      <c r="AF550" s="29" t="s">
        <v>6101</v>
      </c>
      <c r="AG550" s="29" t="s">
        <v>4212</v>
      </c>
      <c r="AH550" s="29" t="str">
        <f t="shared" si="28"/>
        <v>Phanerozoic</v>
      </c>
      <c r="AI550" s="29" t="str">
        <f t="shared" si="29"/>
        <v>Small</v>
      </c>
      <c r="AJ550" s="29" t="str">
        <f t="shared" si="30"/>
        <v>Large</v>
      </c>
      <c r="AK550" s="27" t="str">
        <f>IF(Y550="Not determined","No known occurrences","CHECK THIS ONE")</f>
        <v>No known occurrences</v>
      </c>
    </row>
    <row r="551" spans="1:37" ht="12.6" customHeight="1" x14ac:dyDescent="0.3">
      <c r="A551" s="30" t="s">
        <v>3288</v>
      </c>
      <c r="B551" s="30" t="s">
        <v>4603</v>
      </c>
      <c r="C551" s="30" t="s">
        <v>3230</v>
      </c>
      <c r="D551" s="31" t="s">
        <v>1078</v>
      </c>
      <c r="E551" s="31" t="s">
        <v>1079</v>
      </c>
      <c r="F551" s="31" t="s">
        <v>284</v>
      </c>
      <c r="G551" s="31">
        <v>46.43</v>
      </c>
      <c r="H551" s="31">
        <v>-90.46</v>
      </c>
      <c r="I551" s="31">
        <v>120</v>
      </c>
      <c r="J551" s="31">
        <v>3.6</v>
      </c>
      <c r="K551" s="31" t="s">
        <v>127</v>
      </c>
      <c r="L551" s="31" t="s">
        <v>40</v>
      </c>
      <c r="M551" s="31">
        <v>1100</v>
      </c>
      <c r="N551" s="27" t="s">
        <v>4063</v>
      </c>
      <c r="O551" s="27" t="s">
        <v>4580</v>
      </c>
      <c r="P551" s="27" t="s">
        <v>478</v>
      </c>
      <c r="Q551" s="27" t="s">
        <v>4581</v>
      </c>
      <c r="R551" s="27" t="s">
        <v>45</v>
      </c>
      <c r="S551" s="27" t="s">
        <v>4063</v>
      </c>
      <c r="T551" s="27" t="s">
        <v>3292</v>
      </c>
      <c r="U551" s="27" t="s">
        <v>4063</v>
      </c>
      <c r="V551" s="27" t="s">
        <v>3293</v>
      </c>
      <c r="W551" s="27" t="s">
        <v>3294</v>
      </c>
      <c r="X551" s="27" t="s">
        <v>4063</v>
      </c>
      <c r="Y551" s="27" t="s">
        <v>4063</v>
      </c>
      <c r="Z551" s="27" t="s">
        <v>4063</v>
      </c>
      <c r="AA551" s="27" t="s">
        <v>4063</v>
      </c>
      <c r="AB551" s="27" t="s">
        <v>4063</v>
      </c>
      <c r="AC551" s="27" t="s">
        <v>4063</v>
      </c>
      <c r="AD551" s="29" t="s">
        <v>4063</v>
      </c>
      <c r="AE551" s="29" t="s">
        <v>4063</v>
      </c>
      <c r="AF551" s="29" t="s">
        <v>3295</v>
      </c>
      <c r="AG551" s="29" t="s">
        <v>4212</v>
      </c>
      <c r="AH551" s="29" t="str">
        <f t="shared" si="28"/>
        <v>Proterozoic</v>
      </c>
      <c r="AI551" s="29" t="str">
        <f t="shared" si="29"/>
        <v>Small</v>
      </c>
      <c r="AJ551" s="29" t="str">
        <f t="shared" si="30"/>
        <v>Large</v>
      </c>
      <c r="AK551" s="27" t="str">
        <f>IF(Y551="Not determined","No known occurrences","CHECK THIS ONE")</f>
        <v>No known occurrences</v>
      </c>
    </row>
    <row r="552" spans="1:37" ht="12.6" customHeight="1" x14ac:dyDescent="0.3">
      <c r="A552" s="30" t="s">
        <v>3296</v>
      </c>
      <c r="B552" s="30" t="s">
        <v>1594</v>
      </c>
      <c r="C552" s="30" t="s">
        <v>3230</v>
      </c>
      <c r="D552" s="31" t="s">
        <v>3297</v>
      </c>
      <c r="E552" s="31" t="s">
        <v>4063</v>
      </c>
      <c r="F552" s="31" t="s">
        <v>1594</v>
      </c>
      <c r="G552" s="31">
        <v>55.7</v>
      </c>
      <c r="H552" s="31">
        <v>-132.5</v>
      </c>
      <c r="I552" s="31">
        <v>11</v>
      </c>
      <c r="J552" s="31" t="s">
        <v>4063</v>
      </c>
      <c r="K552" s="31" t="s">
        <v>3299</v>
      </c>
      <c r="L552" s="31" t="s">
        <v>613</v>
      </c>
      <c r="M552" s="31">
        <v>429.1</v>
      </c>
      <c r="N552" s="27" t="s">
        <v>4063</v>
      </c>
      <c r="O552" s="27" t="s">
        <v>4343</v>
      </c>
      <c r="P552" s="27" t="s">
        <v>3300</v>
      </c>
      <c r="Q552" s="27" t="s">
        <v>4582</v>
      </c>
      <c r="R552" s="27" t="s">
        <v>345</v>
      </c>
      <c r="S552" s="27">
        <v>0.1</v>
      </c>
      <c r="T552" s="27" t="s">
        <v>4063</v>
      </c>
      <c r="U552" s="27" t="s">
        <v>4063</v>
      </c>
      <c r="V552" s="27" t="s">
        <v>3302</v>
      </c>
      <c r="W552" s="27" t="s">
        <v>4063</v>
      </c>
      <c r="X552" s="27" t="s">
        <v>3296</v>
      </c>
      <c r="Y552" s="27" t="s">
        <v>144</v>
      </c>
      <c r="Z552" s="27" t="s">
        <v>500</v>
      </c>
      <c r="AA552" s="27" t="s">
        <v>310</v>
      </c>
      <c r="AB552" s="27" t="s">
        <v>311</v>
      </c>
      <c r="AC552" s="27" t="s">
        <v>3140</v>
      </c>
      <c r="AD552" s="29">
        <v>0.3</v>
      </c>
      <c r="AE552" s="29" t="s">
        <v>5977</v>
      </c>
      <c r="AF552" s="29" t="s">
        <v>5994</v>
      </c>
      <c r="AG552" s="29" t="s">
        <v>4212</v>
      </c>
      <c r="AH552" s="29" t="str">
        <f t="shared" si="28"/>
        <v>Phanerozoic</v>
      </c>
      <c r="AI552" s="29" t="str">
        <f t="shared" si="29"/>
        <v>Small</v>
      </c>
      <c r="AJ552" s="29" t="str">
        <f t="shared" si="30"/>
        <v>Not determined</v>
      </c>
      <c r="AK552" s="27" t="s">
        <v>144</v>
      </c>
    </row>
    <row r="553" spans="1:37" ht="12.6" customHeight="1" x14ac:dyDescent="0.3">
      <c r="A553" s="30" t="s">
        <v>3304</v>
      </c>
      <c r="B553" s="30" t="s">
        <v>4603</v>
      </c>
      <c r="C553" s="30" t="s">
        <v>3230</v>
      </c>
      <c r="D553" s="31" t="s">
        <v>4615</v>
      </c>
      <c r="E553" s="31" t="s">
        <v>4063</v>
      </c>
      <c r="F553" s="31" t="s">
        <v>38</v>
      </c>
      <c r="G553" s="31">
        <v>48.8</v>
      </c>
      <c r="H553" s="31">
        <v>-121.5</v>
      </c>
      <c r="I553" s="31">
        <v>20</v>
      </c>
      <c r="J553" s="31" t="s">
        <v>4063</v>
      </c>
      <c r="K553" s="31" t="s">
        <v>127</v>
      </c>
      <c r="L553" s="31" t="s">
        <v>388</v>
      </c>
      <c r="M553" s="31">
        <v>51</v>
      </c>
      <c r="N553" s="27">
        <v>21</v>
      </c>
      <c r="O553" s="27" t="s">
        <v>4278</v>
      </c>
      <c r="P553" s="27" t="s">
        <v>84</v>
      </c>
      <c r="Q553" s="27" t="s">
        <v>4288</v>
      </c>
      <c r="R553" s="27" t="s">
        <v>345</v>
      </c>
      <c r="S553" s="27" t="s">
        <v>4063</v>
      </c>
      <c r="T553" s="27" t="s">
        <v>3188</v>
      </c>
      <c r="U553" s="27" t="s">
        <v>4063</v>
      </c>
      <c r="V553" s="27" t="s">
        <v>4063</v>
      </c>
      <c r="W553" s="27" t="s">
        <v>3306</v>
      </c>
      <c r="X553" s="27" t="s">
        <v>4063</v>
      </c>
      <c r="Y553" s="27" t="s">
        <v>4063</v>
      </c>
      <c r="Z553" s="27" t="s">
        <v>4063</v>
      </c>
      <c r="AA553" s="27" t="s">
        <v>4063</v>
      </c>
      <c r="AB553" s="27" t="s">
        <v>4063</v>
      </c>
      <c r="AC553" s="27" t="s">
        <v>4063</v>
      </c>
      <c r="AD553" s="29" t="s">
        <v>4063</v>
      </c>
      <c r="AE553" s="29" t="s">
        <v>4063</v>
      </c>
      <c r="AF553" s="29" t="s">
        <v>5784</v>
      </c>
      <c r="AG553" s="29" t="s">
        <v>4212</v>
      </c>
      <c r="AH553" s="29" t="str">
        <f t="shared" si="28"/>
        <v>Phanerozoic</v>
      </c>
      <c r="AI553" s="29" t="str">
        <f t="shared" si="29"/>
        <v>Small</v>
      </c>
      <c r="AJ553" s="29" t="str">
        <f t="shared" si="30"/>
        <v>Not determined</v>
      </c>
      <c r="AK553" s="27" t="str">
        <f>IF(Y553="Not determined","No known occurrences","CHECK THIS ONE")</f>
        <v>No known occurrences</v>
      </c>
    </row>
    <row r="554" spans="1:37" ht="12.6" customHeight="1" x14ac:dyDescent="0.3">
      <c r="A554" s="30" t="s">
        <v>3308</v>
      </c>
      <c r="B554" s="30" t="s">
        <v>4603</v>
      </c>
      <c r="C554" s="30" t="s">
        <v>3230</v>
      </c>
      <c r="D554" s="31" t="s">
        <v>1078</v>
      </c>
      <c r="E554" s="31" t="s">
        <v>1079</v>
      </c>
      <c r="F554" s="31" t="s">
        <v>284</v>
      </c>
      <c r="G554" s="31">
        <v>47.5</v>
      </c>
      <c r="H554" s="31">
        <v>-91</v>
      </c>
      <c r="I554" s="31">
        <v>10</v>
      </c>
      <c r="J554" s="31">
        <v>1.2</v>
      </c>
      <c r="K554" s="31" t="s">
        <v>127</v>
      </c>
      <c r="L554" s="31" t="s">
        <v>95</v>
      </c>
      <c r="M554" s="31">
        <v>1096.0999999999999</v>
      </c>
      <c r="N554" s="27">
        <v>0.8</v>
      </c>
      <c r="O554" s="27" t="s">
        <v>4583</v>
      </c>
      <c r="P554" s="27" t="s">
        <v>478</v>
      </c>
      <c r="Q554" s="27" t="s">
        <v>4063</v>
      </c>
      <c r="R554" s="27" t="s">
        <v>45</v>
      </c>
      <c r="S554" s="27">
        <v>8.4000000000000005E-2</v>
      </c>
      <c r="T554" s="27" t="s">
        <v>4063</v>
      </c>
      <c r="U554" s="27" t="s">
        <v>4063</v>
      </c>
      <c r="V554" s="27" t="s">
        <v>4063</v>
      </c>
      <c r="W554" s="27" t="s">
        <v>4063</v>
      </c>
      <c r="X554" s="27" t="s">
        <v>3308</v>
      </c>
      <c r="Y554" s="27" t="s">
        <v>144</v>
      </c>
      <c r="Z554" s="27" t="s">
        <v>1877</v>
      </c>
      <c r="AA554" s="27" t="s">
        <v>146</v>
      </c>
      <c r="AB554" s="27" t="s">
        <v>74</v>
      </c>
      <c r="AC554" s="27" t="s">
        <v>242</v>
      </c>
      <c r="AD554" s="29" t="s">
        <v>4063</v>
      </c>
      <c r="AE554" s="29" t="s">
        <v>5978</v>
      </c>
      <c r="AF554" s="29" t="s">
        <v>5785</v>
      </c>
      <c r="AG554" s="29" t="s">
        <v>4212</v>
      </c>
      <c r="AH554" s="29" t="str">
        <f t="shared" si="28"/>
        <v>Proterozoic</v>
      </c>
      <c r="AI554" s="29" t="str">
        <f t="shared" si="29"/>
        <v>Small</v>
      </c>
      <c r="AJ554" s="29" t="str">
        <f t="shared" si="30"/>
        <v>Medium</v>
      </c>
      <c r="AK554" s="27" t="s">
        <v>144</v>
      </c>
    </row>
    <row r="555" spans="1:37" ht="12.6" customHeight="1" x14ac:dyDescent="0.3">
      <c r="A555" s="30" t="s">
        <v>3313</v>
      </c>
      <c r="B555" s="30" t="s">
        <v>4603</v>
      </c>
      <c r="C555" s="30" t="s">
        <v>3230</v>
      </c>
      <c r="D555" s="31" t="s">
        <v>3314</v>
      </c>
      <c r="E555" s="31" t="s">
        <v>3315</v>
      </c>
      <c r="F555" s="31" t="s">
        <v>229</v>
      </c>
      <c r="G555" s="31">
        <v>45.28</v>
      </c>
      <c r="H555" s="31">
        <v>-110</v>
      </c>
      <c r="I555" s="31">
        <v>1500</v>
      </c>
      <c r="J555" s="31">
        <v>6.5</v>
      </c>
      <c r="K555" s="31" t="s">
        <v>3316</v>
      </c>
      <c r="L555" s="31" t="s">
        <v>95</v>
      </c>
      <c r="M555" s="31">
        <v>2709.11</v>
      </c>
      <c r="N555" s="27">
        <v>0.56000000000000005</v>
      </c>
      <c r="O555" s="27" t="s">
        <v>5897</v>
      </c>
      <c r="P555" s="27" t="s">
        <v>3319</v>
      </c>
      <c r="Q555" s="27" t="s">
        <v>4508</v>
      </c>
      <c r="R555" s="27" t="s">
        <v>189</v>
      </c>
      <c r="S555" s="27">
        <v>0.125</v>
      </c>
      <c r="T555" s="27" t="s">
        <v>3320</v>
      </c>
      <c r="U555" s="27" t="s">
        <v>1226</v>
      </c>
      <c r="V555" s="27" t="s">
        <v>4063</v>
      </c>
      <c r="W555" s="27" t="s">
        <v>3321</v>
      </c>
      <c r="X555" s="27" t="s">
        <v>3322</v>
      </c>
      <c r="Y555" s="27" t="s">
        <v>144</v>
      </c>
      <c r="Z555" s="27" t="s">
        <v>1877</v>
      </c>
      <c r="AA555" s="27" t="s">
        <v>73</v>
      </c>
      <c r="AB555" s="27" t="s">
        <v>74</v>
      </c>
      <c r="AC555" s="27" t="s">
        <v>3323</v>
      </c>
      <c r="AD555" s="29" t="s">
        <v>3324</v>
      </c>
      <c r="AE555" s="29" t="s">
        <v>3325</v>
      </c>
      <c r="AF555" s="29" t="s">
        <v>5786</v>
      </c>
      <c r="AG555" s="29" t="s">
        <v>4212</v>
      </c>
      <c r="AH555" s="29" t="str">
        <f t="shared" si="28"/>
        <v>Archaean</v>
      </c>
      <c r="AI555" s="29" t="str">
        <f t="shared" si="29"/>
        <v>Large</v>
      </c>
      <c r="AJ555" s="29" t="str">
        <f t="shared" si="30"/>
        <v>Giant</v>
      </c>
      <c r="AK555" s="27" t="s">
        <v>144</v>
      </c>
    </row>
    <row r="556" spans="1:37" ht="12.6" customHeight="1" x14ac:dyDescent="0.25">
      <c r="A556" s="30" t="s">
        <v>3335</v>
      </c>
      <c r="B556" s="20" t="s">
        <v>6103</v>
      </c>
      <c r="C556" s="30" t="s">
        <v>3230</v>
      </c>
      <c r="D556" s="31" t="s">
        <v>1078</v>
      </c>
      <c r="E556" s="31" t="s">
        <v>1079</v>
      </c>
      <c r="F556" s="31" t="s">
        <v>284</v>
      </c>
      <c r="G556" s="31">
        <v>46.57</v>
      </c>
      <c r="H556" s="31">
        <v>-93.04</v>
      </c>
      <c r="I556" s="31">
        <v>50</v>
      </c>
      <c r="J556" s="31">
        <v>0.75</v>
      </c>
      <c r="K556" s="31" t="s">
        <v>817</v>
      </c>
      <c r="L556" s="31" t="s">
        <v>95</v>
      </c>
      <c r="M556" s="31">
        <v>1105.5999999999999</v>
      </c>
      <c r="N556" s="27">
        <v>1.2</v>
      </c>
      <c r="O556" s="27" t="s">
        <v>4584</v>
      </c>
      <c r="P556" s="27" t="s">
        <v>2586</v>
      </c>
      <c r="Q556" s="27" t="s">
        <v>4063</v>
      </c>
      <c r="R556" s="27" t="s">
        <v>4063</v>
      </c>
      <c r="S556" s="27" t="s">
        <v>4063</v>
      </c>
      <c r="T556" s="27" t="s">
        <v>204</v>
      </c>
      <c r="U556" s="27" t="s">
        <v>4063</v>
      </c>
      <c r="V556" s="27" t="s">
        <v>4063</v>
      </c>
      <c r="W556" s="27" t="s">
        <v>4063</v>
      </c>
      <c r="X556" s="27" t="s">
        <v>70</v>
      </c>
      <c r="Y556" s="27" t="s">
        <v>71</v>
      </c>
      <c r="Z556" s="27" t="s">
        <v>1062</v>
      </c>
      <c r="AA556" s="27" t="s">
        <v>73</v>
      </c>
      <c r="AB556" s="27" t="s">
        <v>74</v>
      </c>
      <c r="AC556" s="27" t="s">
        <v>480</v>
      </c>
      <c r="AD556" s="29" t="s">
        <v>4063</v>
      </c>
      <c r="AE556" s="29" t="s">
        <v>3339</v>
      </c>
      <c r="AF556" s="29" t="s">
        <v>5787</v>
      </c>
      <c r="AG556" s="29" t="s">
        <v>4212</v>
      </c>
      <c r="AH556" s="29" t="str">
        <f t="shared" si="28"/>
        <v>Proterozoic</v>
      </c>
      <c r="AI556" s="29" t="str">
        <f t="shared" si="29"/>
        <v>Small</v>
      </c>
      <c r="AJ556" s="29" t="str">
        <f t="shared" si="30"/>
        <v>Medium</v>
      </c>
      <c r="AK556" s="27" t="s">
        <v>71</v>
      </c>
    </row>
    <row r="557" spans="1:37" ht="12.6" customHeight="1" x14ac:dyDescent="0.3">
      <c r="A557" s="30" t="s">
        <v>3341</v>
      </c>
      <c r="B557" s="30" t="s">
        <v>4601</v>
      </c>
      <c r="C557" s="30" t="s">
        <v>3230</v>
      </c>
      <c r="D557" s="31" t="s">
        <v>3282</v>
      </c>
      <c r="E557" s="31" t="s">
        <v>4646</v>
      </c>
      <c r="F557" s="31" t="s">
        <v>1390</v>
      </c>
      <c r="G557" s="31">
        <v>44.3</v>
      </c>
      <c r="H557" s="31">
        <v>-68.48</v>
      </c>
      <c r="I557" s="31">
        <v>128</v>
      </c>
      <c r="J557" s="31">
        <v>1</v>
      </c>
      <c r="K557" s="31" t="s">
        <v>3342</v>
      </c>
      <c r="L557" s="31" t="s">
        <v>95</v>
      </c>
      <c r="M557" s="31">
        <v>419.9</v>
      </c>
      <c r="N557" s="27">
        <v>0.1</v>
      </c>
      <c r="O557" s="27" t="s">
        <v>4585</v>
      </c>
      <c r="P557" s="27" t="s">
        <v>1929</v>
      </c>
      <c r="Q557" s="27" t="s">
        <v>4288</v>
      </c>
      <c r="R557" s="27" t="s">
        <v>45</v>
      </c>
      <c r="S557" s="27" t="s">
        <v>4063</v>
      </c>
      <c r="T557" s="27" t="s">
        <v>4063</v>
      </c>
      <c r="U557" s="27" t="s">
        <v>4063</v>
      </c>
      <c r="V557" s="27" t="s">
        <v>4063</v>
      </c>
      <c r="W557" s="27" t="s">
        <v>4063</v>
      </c>
      <c r="X557" s="27" t="s">
        <v>4063</v>
      </c>
      <c r="Y557" s="27" t="s">
        <v>4063</v>
      </c>
      <c r="Z557" s="27" t="s">
        <v>4063</v>
      </c>
      <c r="AA557" s="27" t="s">
        <v>4063</v>
      </c>
      <c r="AB557" s="27" t="s">
        <v>4063</v>
      </c>
      <c r="AC557" s="27" t="s">
        <v>4063</v>
      </c>
      <c r="AD557" s="29" t="s">
        <v>4063</v>
      </c>
      <c r="AE557" s="29" t="s">
        <v>4063</v>
      </c>
      <c r="AF557" s="29" t="s">
        <v>5788</v>
      </c>
      <c r="AG557" s="29" t="s">
        <v>4212</v>
      </c>
      <c r="AH557" s="29" t="str">
        <f t="shared" si="28"/>
        <v>Phanerozoic</v>
      </c>
      <c r="AI557" s="29" t="str">
        <f t="shared" si="29"/>
        <v>Small</v>
      </c>
      <c r="AJ557" s="29" t="str">
        <f t="shared" si="30"/>
        <v>Medium</v>
      </c>
      <c r="AK557" s="27" t="str">
        <f>IF(Y557="Not determined","No known occurrences","CHECK THIS ONE")</f>
        <v>No known occurrences</v>
      </c>
    </row>
    <row r="558" spans="1:37" ht="12.6" customHeight="1" x14ac:dyDescent="0.25">
      <c r="A558" s="30" t="s">
        <v>5893</v>
      </c>
      <c r="B558" s="20" t="s">
        <v>6103</v>
      </c>
      <c r="C558" s="30" t="s">
        <v>3346</v>
      </c>
      <c r="D558" s="31" t="s">
        <v>3347</v>
      </c>
      <c r="E558" s="31" t="s">
        <v>4063</v>
      </c>
      <c r="F558" s="31" t="s">
        <v>728</v>
      </c>
      <c r="G558" s="31">
        <v>8.4</v>
      </c>
      <c r="H558" s="31">
        <v>-72.260000000000005</v>
      </c>
      <c r="I558" s="31">
        <v>45</v>
      </c>
      <c r="J558" s="31">
        <v>2.4</v>
      </c>
      <c r="K558" s="31" t="s">
        <v>3350</v>
      </c>
      <c r="L558" s="31" t="s">
        <v>40</v>
      </c>
      <c r="M558" s="31" t="s">
        <v>4063</v>
      </c>
      <c r="N558" s="27" t="s">
        <v>4063</v>
      </c>
      <c r="O558" s="27" t="s">
        <v>4586</v>
      </c>
      <c r="P558" s="27" t="s">
        <v>478</v>
      </c>
      <c r="Q558" s="27" t="s">
        <v>4063</v>
      </c>
      <c r="R558" s="27" t="s">
        <v>320</v>
      </c>
      <c r="S558" s="27" t="s">
        <v>4063</v>
      </c>
      <c r="T558" s="27" t="s">
        <v>4063</v>
      </c>
      <c r="U558" s="27" t="s">
        <v>4063</v>
      </c>
      <c r="V558" s="27" t="s">
        <v>4063</v>
      </c>
      <c r="W558" s="27" t="s">
        <v>4063</v>
      </c>
      <c r="X558" s="27" t="s">
        <v>70</v>
      </c>
      <c r="Y558" s="27" t="s">
        <v>144</v>
      </c>
      <c r="Z558" s="27" t="s">
        <v>72</v>
      </c>
      <c r="AA558" s="27" t="s">
        <v>73</v>
      </c>
      <c r="AB558" s="27" t="s">
        <v>74</v>
      </c>
      <c r="AC558" s="27" t="s">
        <v>758</v>
      </c>
      <c r="AD558" s="29" t="s">
        <v>4063</v>
      </c>
      <c r="AE558" s="29" t="s">
        <v>3353</v>
      </c>
      <c r="AF558" s="29" t="s">
        <v>3354</v>
      </c>
      <c r="AG558" s="29" t="s">
        <v>4078</v>
      </c>
      <c r="AH558" s="29" t="str">
        <f t="shared" si="28"/>
        <v>Not determined</v>
      </c>
      <c r="AI558" s="29" t="str">
        <f t="shared" si="29"/>
        <v>Small</v>
      </c>
      <c r="AJ558" s="29" t="str">
        <f t="shared" si="30"/>
        <v>Large</v>
      </c>
      <c r="AK558" s="27" t="s">
        <v>144</v>
      </c>
    </row>
    <row r="559" spans="1:37" ht="12.6" customHeight="1" x14ac:dyDescent="0.3">
      <c r="A559" s="30" t="s">
        <v>3355</v>
      </c>
      <c r="B559" s="30" t="s">
        <v>4603</v>
      </c>
      <c r="C559" s="30" t="s">
        <v>3356</v>
      </c>
      <c r="D559" s="31" t="s">
        <v>3357</v>
      </c>
      <c r="E559" s="31" t="s">
        <v>1366</v>
      </c>
      <c r="F559" s="31" t="s">
        <v>284</v>
      </c>
      <c r="G559" s="31">
        <v>22</v>
      </c>
      <c r="H559" s="31">
        <v>105.7</v>
      </c>
      <c r="I559" s="31">
        <v>30</v>
      </c>
      <c r="J559" s="31" t="s">
        <v>4063</v>
      </c>
      <c r="K559" s="31" t="s">
        <v>817</v>
      </c>
      <c r="L559" s="31" t="s">
        <v>99</v>
      </c>
      <c r="M559" s="31">
        <v>250.5</v>
      </c>
      <c r="N559" s="27">
        <v>3.2</v>
      </c>
      <c r="O559" s="27" t="s">
        <v>4587</v>
      </c>
      <c r="P559" s="27" t="s">
        <v>3032</v>
      </c>
      <c r="Q559" s="27" t="s">
        <v>4588</v>
      </c>
      <c r="R559" s="27" t="s">
        <v>189</v>
      </c>
      <c r="S559" s="27" t="s">
        <v>4063</v>
      </c>
      <c r="T559" s="27" t="s">
        <v>3361</v>
      </c>
      <c r="U559" s="27" t="s">
        <v>4063</v>
      </c>
      <c r="V559" s="27" t="s">
        <v>3362</v>
      </c>
      <c r="W559" s="27" t="s">
        <v>3363</v>
      </c>
      <c r="X559" s="27" t="s">
        <v>4063</v>
      </c>
      <c r="Y559" s="27" t="s">
        <v>4063</v>
      </c>
      <c r="Z559" s="27" t="s">
        <v>4063</v>
      </c>
      <c r="AA559" s="27" t="s">
        <v>4063</v>
      </c>
      <c r="AB559" s="27" t="s">
        <v>4063</v>
      </c>
      <c r="AC559" s="27" t="s">
        <v>4063</v>
      </c>
      <c r="AD559" s="29" t="s">
        <v>4063</v>
      </c>
      <c r="AE559" s="29" t="s">
        <v>4063</v>
      </c>
      <c r="AF559" s="29" t="s">
        <v>5789</v>
      </c>
      <c r="AG559" s="29" t="s">
        <v>4281</v>
      </c>
      <c r="AH559" s="29" t="str">
        <f t="shared" si="28"/>
        <v>Phanerozoic</v>
      </c>
      <c r="AI559" s="29" t="str">
        <f t="shared" si="29"/>
        <v>Small</v>
      </c>
      <c r="AJ559" s="29" t="str">
        <f t="shared" si="30"/>
        <v>Not determined</v>
      </c>
      <c r="AK559" s="27" t="str">
        <f>IF(Y559="Not determined","No known occurrences","CHECK THIS ONE")</f>
        <v>No known occurrences</v>
      </c>
    </row>
    <row r="560" spans="1:37" ht="12.6" customHeight="1" x14ac:dyDescent="0.3">
      <c r="A560" s="30" t="s">
        <v>4589</v>
      </c>
      <c r="B560" s="30" t="s">
        <v>4603</v>
      </c>
      <c r="C560" s="30" t="s">
        <v>3356</v>
      </c>
      <c r="D560" s="31" t="s">
        <v>3357</v>
      </c>
      <c r="E560" s="31" t="s">
        <v>1366</v>
      </c>
      <c r="F560" s="31" t="s">
        <v>284</v>
      </c>
      <c r="G560" s="31">
        <v>21.8</v>
      </c>
      <c r="H560" s="31">
        <v>105.5</v>
      </c>
      <c r="I560" s="31">
        <v>55</v>
      </c>
      <c r="J560" s="31" t="s">
        <v>4063</v>
      </c>
      <c r="K560" s="31" t="s">
        <v>3366</v>
      </c>
      <c r="L560" s="31" t="s">
        <v>95</v>
      </c>
      <c r="M560" s="31">
        <v>251</v>
      </c>
      <c r="N560" s="27">
        <v>3.4</v>
      </c>
      <c r="O560" s="27" t="s">
        <v>4590</v>
      </c>
      <c r="P560" s="27" t="s">
        <v>3369</v>
      </c>
      <c r="Q560" s="27" t="s">
        <v>4591</v>
      </c>
      <c r="R560" s="27" t="s">
        <v>345</v>
      </c>
      <c r="S560" s="27" t="s">
        <v>3371</v>
      </c>
      <c r="T560" s="27" t="s">
        <v>131</v>
      </c>
      <c r="U560" s="27" t="s">
        <v>4063</v>
      </c>
      <c r="V560" s="27" t="s">
        <v>3372</v>
      </c>
      <c r="W560" s="27" t="s">
        <v>3373</v>
      </c>
      <c r="X560" s="27" t="s">
        <v>70</v>
      </c>
      <c r="Y560" s="27" t="s">
        <v>144</v>
      </c>
      <c r="Z560" s="27" t="s">
        <v>72</v>
      </c>
      <c r="AA560" s="27" t="s">
        <v>146</v>
      </c>
      <c r="AB560" s="27" t="s">
        <v>74</v>
      </c>
      <c r="AC560" s="27" t="s">
        <v>1137</v>
      </c>
      <c r="AD560" s="29" t="s">
        <v>4063</v>
      </c>
      <c r="AE560" s="29" t="s">
        <v>5979</v>
      </c>
      <c r="AF560" s="29" t="s">
        <v>5790</v>
      </c>
      <c r="AG560" s="29" t="s">
        <v>4281</v>
      </c>
      <c r="AH560" s="29" t="str">
        <f t="shared" si="28"/>
        <v>Phanerozoic</v>
      </c>
      <c r="AI560" s="29" t="str">
        <f t="shared" si="29"/>
        <v>Small</v>
      </c>
      <c r="AJ560" s="29" t="str">
        <f t="shared" si="30"/>
        <v>Not determined</v>
      </c>
      <c r="AK560" s="27" t="s">
        <v>144</v>
      </c>
    </row>
    <row r="561" spans="1:37" ht="12.6" customHeight="1" x14ac:dyDescent="0.3">
      <c r="A561" s="30" t="s">
        <v>5894</v>
      </c>
      <c r="B561" s="30" t="s">
        <v>4603</v>
      </c>
      <c r="C561" s="30" t="s">
        <v>3376</v>
      </c>
      <c r="D561" s="31" t="s">
        <v>3377</v>
      </c>
      <c r="E561" s="31" t="s">
        <v>4063</v>
      </c>
      <c r="F561" s="31" t="s">
        <v>4063</v>
      </c>
      <c r="G561" s="31">
        <v>52.83</v>
      </c>
      <c r="H561" s="31">
        <v>-4.63</v>
      </c>
      <c r="I561" s="31" t="s">
        <v>4063</v>
      </c>
      <c r="J561" s="31">
        <v>0.15</v>
      </c>
      <c r="K561" s="31" t="s">
        <v>1982</v>
      </c>
      <c r="L561" s="31" t="s">
        <v>4063</v>
      </c>
      <c r="M561" s="31" t="s">
        <v>4063</v>
      </c>
      <c r="N561" s="27" t="s">
        <v>4063</v>
      </c>
      <c r="O561" s="27" t="s">
        <v>4592</v>
      </c>
      <c r="P561" s="27" t="s">
        <v>275</v>
      </c>
      <c r="Q561" s="27" t="s">
        <v>4063</v>
      </c>
      <c r="R561" s="27" t="s">
        <v>345</v>
      </c>
      <c r="S561" s="27" t="s">
        <v>4063</v>
      </c>
      <c r="T561" s="27" t="s">
        <v>4063</v>
      </c>
      <c r="U561" s="27" t="s">
        <v>4063</v>
      </c>
      <c r="V561" s="27" t="s">
        <v>4063</v>
      </c>
      <c r="W561" s="27" t="s">
        <v>4063</v>
      </c>
      <c r="X561" s="27" t="s">
        <v>4063</v>
      </c>
      <c r="Y561" s="27" t="s">
        <v>4063</v>
      </c>
      <c r="Z561" s="27" t="s">
        <v>4063</v>
      </c>
      <c r="AA561" s="27" t="s">
        <v>4063</v>
      </c>
      <c r="AB561" s="27" t="s">
        <v>4063</v>
      </c>
      <c r="AC561" s="27" t="s">
        <v>4063</v>
      </c>
      <c r="AD561" s="29" t="s">
        <v>4063</v>
      </c>
      <c r="AE561" s="29" t="s">
        <v>4063</v>
      </c>
      <c r="AF561" s="29" t="s">
        <v>3379</v>
      </c>
      <c r="AG561" s="29" t="s">
        <v>5992</v>
      </c>
      <c r="AH561" s="29" t="str">
        <f t="shared" si="28"/>
        <v>Not determined</v>
      </c>
      <c r="AI561" s="29" t="str">
        <f t="shared" si="29"/>
        <v>Not determined</v>
      </c>
      <c r="AJ561" s="29" t="str">
        <f t="shared" si="30"/>
        <v>Small</v>
      </c>
      <c r="AK561" s="27" t="str">
        <f>IF(Y561="Not determined","No known occurrences","CHECK THIS ONE")</f>
        <v>No known occurrences</v>
      </c>
    </row>
    <row r="562" spans="1:37" ht="12.6" customHeight="1" x14ac:dyDescent="0.3">
      <c r="A562" s="30" t="s">
        <v>5895</v>
      </c>
      <c r="B562" s="30" t="s">
        <v>4603</v>
      </c>
      <c r="C562" s="30" t="s">
        <v>3376</v>
      </c>
      <c r="D562" s="31" t="s">
        <v>3381</v>
      </c>
      <c r="E562" s="31" t="s">
        <v>4063</v>
      </c>
      <c r="F562" s="31" t="s">
        <v>38</v>
      </c>
      <c r="G562" s="31">
        <v>51.9</v>
      </c>
      <c r="H562" s="31">
        <v>-5.3</v>
      </c>
      <c r="I562" s="31">
        <v>1</v>
      </c>
      <c r="J562" s="31">
        <v>0.56999999999999995</v>
      </c>
      <c r="K562" s="31" t="s">
        <v>1982</v>
      </c>
      <c r="L562" s="31" t="s">
        <v>40</v>
      </c>
      <c r="M562" s="31" t="s">
        <v>4063</v>
      </c>
      <c r="N562" s="27" t="s">
        <v>4063</v>
      </c>
      <c r="O562" s="27" t="s">
        <v>4593</v>
      </c>
      <c r="P562" s="27" t="s">
        <v>3384</v>
      </c>
      <c r="Q562" s="27" t="s">
        <v>4063</v>
      </c>
      <c r="R562" s="27" t="s">
        <v>45</v>
      </c>
      <c r="S562" s="27" t="s">
        <v>4063</v>
      </c>
      <c r="T562" s="27" t="s">
        <v>4063</v>
      </c>
      <c r="U562" s="27" t="s">
        <v>4063</v>
      </c>
      <c r="V562" s="27" t="s">
        <v>4063</v>
      </c>
      <c r="W562" s="27" t="s">
        <v>4063</v>
      </c>
      <c r="X562" s="27" t="s">
        <v>4063</v>
      </c>
      <c r="Y562" s="27" t="s">
        <v>4063</v>
      </c>
      <c r="Z562" s="27" t="s">
        <v>4063</v>
      </c>
      <c r="AA562" s="27" t="s">
        <v>4063</v>
      </c>
      <c r="AB562" s="27" t="s">
        <v>4063</v>
      </c>
      <c r="AC562" s="27" t="s">
        <v>4063</v>
      </c>
      <c r="AD562" s="29" t="s">
        <v>4063</v>
      </c>
      <c r="AE562" s="29" t="s">
        <v>4063</v>
      </c>
      <c r="AF562" s="29" t="s">
        <v>5791</v>
      </c>
      <c r="AG562" s="29" t="s">
        <v>5992</v>
      </c>
      <c r="AH562" s="29" t="str">
        <f t="shared" si="28"/>
        <v>Not determined</v>
      </c>
      <c r="AI562" s="29" t="str">
        <f t="shared" si="29"/>
        <v>Small</v>
      </c>
      <c r="AJ562" s="29" t="str">
        <f t="shared" si="30"/>
        <v>Medium</v>
      </c>
      <c r="AK562" s="27" t="str">
        <f>IF(Y562="Not determined","No known occurrences","CHECK THIS ONE")</f>
        <v>No known occurrences</v>
      </c>
    </row>
    <row r="563" spans="1:37" ht="12.6" customHeight="1" x14ac:dyDescent="0.3">
      <c r="A563" s="30" t="s">
        <v>3386</v>
      </c>
      <c r="B563" s="30" t="s">
        <v>4603</v>
      </c>
      <c r="C563" s="30" t="s">
        <v>3387</v>
      </c>
      <c r="D563" s="31" t="s">
        <v>3388</v>
      </c>
      <c r="E563" s="31" t="s">
        <v>2904</v>
      </c>
      <c r="F563" s="31" t="s">
        <v>79</v>
      </c>
      <c r="G563" s="31">
        <v>15.45</v>
      </c>
      <c r="H563" s="31">
        <v>43.43</v>
      </c>
      <c r="I563" s="31">
        <v>250</v>
      </c>
      <c r="J563" s="31">
        <v>2</v>
      </c>
      <c r="K563" s="31" t="s">
        <v>3389</v>
      </c>
      <c r="L563" s="31" t="s">
        <v>95</v>
      </c>
      <c r="M563" s="31">
        <v>623.58000000000004</v>
      </c>
      <c r="N563" s="27">
        <v>0.51</v>
      </c>
      <c r="O563" s="27" t="s">
        <v>4594</v>
      </c>
      <c r="P563" s="27" t="s">
        <v>3392</v>
      </c>
      <c r="Q563" s="27" t="s">
        <v>4595</v>
      </c>
      <c r="R563" s="27" t="s">
        <v>276</v>
      </c>
      <c r="S563" s="27" t="s">
        <v>4063</v>
      </c>
      <c r="T563" s="27">
        <v>75</v>
      </c>
      <c r="U563" s="27" t="s">
        <v>3394</v>
      </c>
      <c r="V563" s="27" t="s">
        <v>4063</v>
      </c>
      <c r="W563" s="27" t="s">
        <v>3395</v>
      </c>
      <c r="X563" s="27" t="s">
        <v>70</v>
      </c>
      <c r="Y563" s="27" t="s">
        <v>71</v>
      </c>
      <c r="Z563" s="27" t="s">
        <v>3194</v>
      </c>
      <c r="AA563" s="27" t="s">
        <v>146</v>
      </c>
      <c r="AB563" s="27" t="s">
        <v>74</v>
      </c>
      <c r="AC563" s="27" t="s">
        <v>3396</v>
      </c>
      <c r="AD563" s="29" t="s">
        <v>4063</v>
      </c>
      <c r="AE563" s="29" t="s">
        <v>5909</v>
      </c>
      <c r="AF563" s="29" t="s">
        <v>5792</v>
      </c>
      <c r="AG563" s="29" t="s">
        <v>4281</v>
      </c>
      <c r="AH563" s="29" t="str">
        <f t="shared" si="28"/>
        <v>Proterozoic</v>
      </c>
      <c r="AI563" s="29" t="str">
        <f t="shared" si="29"/>
        <v>Small</v>
      </c>
      <c r="AJ563" s="29" t="str">
        <f t="shared" si="30"/>
        <v>Medium</v>
      </c>
      <c r="AK563" s="27" t="s">
        <v>71</v>
      </c>
    </row>
    <row r="564" spans="1:37" ht="12.6" customHeight="1" x14ac:dyDescent="0.25">
      <c r="A564" s="30" t="s">
        <v>3399</v>
      </c>
      <c r="B564" s="20" t="s">
        <v>6103</v>
      </c>
      <c r="C564" s="30" t="s">
        <v>3400</v>
      </c>
      <c r="D564" s="31" t="s">
        <v>3400</v>
      </c>
      <c r="E564" s="31" t="s">
        <v>4063</v>
      </c>
      <c r="F564" s="31" t="s">
        <v>650</v>
      </c>
      <c r="G564" s="31">
        <v>-17</v>
      </c>
      <c r="H564" s="31">
        <v>30.4</v>
      </c>
      <c r="I564" s="31">
        <v>8.0499999999999989</v>
      </c>
      <c r="J564" s="31" t="s">
        <v>4063</v>
      </c>
      <c r="K564" s="31" t="s">
        <v>3401</v>
      </c>
      <c r="L564" s="31" t="s">
        <v>372</v>
      </c>
      <c r="M564" s="31">
        <v>2262</v>
      </c>
      <c r="N564" s="27">
        <v>2</v>
      </c>
      <c r="O564" s="27" t="s">
        <v>4329</v>
      </c>
      <c r="P564" s="27" t="s">
        <v>478</v>
      </c>
      <c r="Q564" s="27" t="s">
        <v>4063</v>
      </c>
      <c r="R564" s="27" t="s">
        <v>45</v>
      </c>
      <c r="S564" s="27" t="s">
        <v>4063</v>
      </c>
      <c r="T564" s="27" t="s">
        <v>2434</v>
      </c>
      <c r="U564" s="27" t="s">
        <v>4063</v>
      </c>
      <c r="V564" s="27" t="s">
        <v>4063</v>
      </c>
      <c r="W564" s="27" t="s">
        <v>3404</v>
      </c>
      <c r="X564" s="27" t="s">
        <v>70</v>
      </c>
      <c r="Y564" s="27" t="s">
        <v>3405</v>
      </c>
      <c r="Z564" s="27" t="s">
        <v>72</v>
      </c>
      <c r="AA564" s="27" t="s">
        <v>73</v>
      </c>
      <c r="AB564" s="27" t="s">
        <v>74</v>
      </c>
      <c r="AC564" s="27" t="s">
        <v>480</v>
      </c>
      <c r="AD564" s="29" t="s">
        <v>4063</v>
      </c>
      <c r="AE564" s="29" t="s">
        <v>5793</v>
      </c>
      <c r="AF564" s="29" t="s">
        <v>4596</v>
      </c>
      <c r="AG564" s="29" t="s">
        <v>4066</v>
      </c>
      <c r="AH564" s="29" t="str">
        <f t="shared" si="28"/>
        <v>Proterozoic</v>
      </c>
      <c r="AI564" s="29" t="str">
        <f t="shared" si="29"/>
        <v>Small</v>
      </c>
      <c r="AJ564" s="29" t="str">
        <f t="shared" si="30"/>
        <v>Not determined</v>
      </c>
      <c r="AK564" s="27" t="s">
        <v>3405</v>
      </c>
    </row>
    <row r="565" spans="1:37" ht="12.6" customHeight="1" x14ac:dyDescent="0.3">
      <c r="A565" s="30" t="s">
        <v>3407</v>
      </c>
      <c r="B565" s="30" t="s">
        <v>4603</v>
      </c>
      <c r="C565" s="30" t="s">
        <v>3400</v>
      </c>
      <c r="D565" s="31" t="s">
        <v>3400</v>
      </c>
      <c r="E565" s="31" t="s">
        <v>3408</v>
      </c>
      <c r="F565" s="31" t="s">
        <v>650</v>
      </c>
      <c r="G565" s="31">
        <v>-19</v>
      </c>
      <c r="H565" s="31">
        <v>30</v>
      </c>
      <c r="I565" s="31">
        <v>5000</v>
      </c>
      <c r="J565" s="31">
        <v>3.3</v>
      </c>
      <c r="K565" s="31" t="s">
        <v>3410</v>
      </c>
      <c r="L565" s="31" t="s">
        <v>95</v>
      </c>
      <c r="M565" s="31">
        <v>2575</v>
      </c>
      <c r="N565" s="27">
        <v>0.7</v>
      </c>
      <c r="O565" s="27" t="s">
        <v>4597</v>
      </c>
      <c r="P565" s="27" t="s">
        <v>63</v>
      </c>
      <c r="Q565" s="27" t="s">
        <v>4598</v>
      </c>
      <c r="R565" s="27" t="s">
        <v>189</v>
      </c>
      <c r="S565" s="27">
        <v>0.16</v>
      </c>
      <c r="T565" s="27" t="s">
        <v>4063</v>
      </c>
      <c r="U565" s="27" t="s">
        <v>4063</v>
      </c>
      <c r="V565" s="27" t="s">
        <v>4063</v>
      </c>
      <c r="W565" s="27" t="s">
        <v>3414</v>
      </c>
      <c r="X565" s="27" t="s">
        <v>3415</v>
      </c>
      <c r="Y565" s="27" t="s">
        <v>144</v>
      </c>
      <c r="Z565" s="27" t="s">
        <v>4063</v>
      </c>
      <c r="AA565" s="27" t="s">
        <v>73</v>
      </c>
      <c r="AB565" s="27" t="s">
        <v>74</v>
      </c>
      <c r="AC565" s="27" t="s">
        <v>111</v>
      </c>
      <c r="AD565" s="29">
        <v>44000</v>
      </c>
      <c r="AE565" s="29" t="s">
        <v>3416</v>
      </c>
      <c r="AF565" s="29" t="s">
        <v>5794</v>
      </c>
      <c r="AG565" s="29" t="s">
        <v>4066</v>
      </c>
      <c r="AH565" s="29" t="str">
        <f t="shared" si="28"/>
        <v>Archaean</v>
      </c>
      <c r="AI565" s="29" t="str">
        <f t="shared" si="29"/>
        <v>Large</v>
      </c>
      <c r="AJ565" s="29" t="str">
        <f t="shared" si="30"/>
        <v>Large</v>
      </c>
      <c r="AK565" s="27" t="s">
        <v>5985</v>
      </c>
    </row>
    <row r="566" spans="1:37" ht="12.6" customHeight="1" x14ac:dyDescent="0.25">
      <c r="A566" s="30" t="s">
        <v>5896</v>
      </c>
      <c r="B566" s="20" t="s">
        <v>6103</v>
      </c>
      <c r="C566" s="30" t="s">
        <v>3400</v>
      </c>
      <c r="D566" s="31" t="s">
        <v>3400</v>
      </c>
      <c r="E566" s="31" t="s">
        <v>3422</v>
      </c>
      <c r="F566" s="31" t="s">
        <v>229</v>
      </c>
      <c r="G566" s="31">
        <v>-17</v>
      </c>
      <c r="H566" s="31">
        <v>31.5</v>
      </c>
      <c r="I566" s="31">
        <v>1200</v>
      </c>
      <c r="J566" s="31" t="s">
        <v>4063</v>
      </c>
      <c r="K566" s="31" t="s">
        <v>3423</v>
      </c>
      <c r="L566" s="31" t="s">
        <v>95</v>
      </c>
      <c r="M566" s="31">
        <v>2684</v>
      </c>
      <c r="N566" s="27" t="s">
        <v>4063</v>
      </c>
      <c r="O566" s="27" t="s">
        <v>4599</v>
      </c>
      <c r="P566" s="27" t="s">
        <v>84</v>
      </c>
      <c r="Q566" s="27" t="s">
        <v>4600</v>
      </c>
      <c r="R566" s="27" t="s">
        <v>345</v>
      </c>
      <c r="S566" s="27">
        <v>0.08</v>
      </c>
      <c r="T566" s="27" t="s">
        <v>4063</v>
      </c>
      <c r="U566" s="27" t="s">
        <v>4063</v>
      </c>
      <c r="V566" s="27" t="s">
        <v>4063</v>
      </c>
      <c r="W566" s="27" t="s">
        <v>4063</v>
      </c>
      <c r="X566" s="27" t="s">
        <v>3426</v>
      </c>
      <c r="Y566" s="27" t="s">
        <v>71</v>
      </c>
      <c r="Z566" s="27" t="s">
        <v>72</v>
      </c>
      <c r="AA566" s="27" t="s">
        <v>73</v>
      </c>
      <c r="AB566" s="27" t="s">
        <v>74</v>
      </c>
      <c r="AC566" s="27" t="s">
        <v>1957</v>
      </c>
      <c r="AD566" s="29">
        <v>12</v>
      </c>
      <c r="AE566" s="29" t="s">
        <v>5980</v>
      </c>
      <c r="AF566" s="29" t="s">
        <v>5795</v>
      </c>
      <c r="AG566" s="29" t="s">
        <v>4066</v>
      </c>
      <c r="AH566" s="29" t="str">
        <f t="shared" si="28"/>
        <v>Archaean</v>
      </c>
      <c r="AI566" s="29" t="str">
        <f t="shared" si="29"/>
        <v>Large</v>
      </c>
      <c r="AJ566" s="29" t="str">
        <f t="shared" si="30"/>
        <v>Not determined</v>
      </c>
      <c r="AK566" s="27" t="s">
        <v>71</v>
      </c>
    </row>
  </sheetData>
  <autoFilter ref="A1:BG566" xr:uid="{C947D903-E30C-4D72-9F3A-B0A78FC233F1}"/>
  <sortState xmlns:xlrd2="http://schemas.microsoft.com/office/spreadsheetml/2017/richdata2" ref="A2:AK566">
    <sortCondition ref="C2:C566"/>
    <sortCondition ref="A2:A566"/>
  </sortState>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2">
        <x14:dataValidation type="list" allowBlank="1" showInputMessage="1" showErrorMessage="1" xr:uid="{7199D935-2A72-4B96-9167-A8007967B022}">
          <x14:formula1>
            <xm:f>Codes!$P$4:$P$12</xm:f>
          </x14:formula1>
          <xm:sqref>R261 R578:R1048576 Q376:Q380 Q534 Q321:Q374 Q2:Q302</xm:sqref>
        </x14:dataValidation>
        <x14:dataValidation type="list" allowBlank="1" showInputMessage="1" showErrorMessage="1" xr:uid="{C26EDF8F-53C7-4030-9612-3F0E5E4AC8DB}">
          <x14:formula1>
            <xm:f>Codes!$N$4:$N$16</xm:f>
          </x14:formula1>
          <xm:sqref>J207</xm:sqref>
        </x14:dataValidation>
        <x14:dataValidation type="list" allowBlank="1" showInputMessage="1" showErrorMessage="1" xr:uid="{1BF3E94D-1B77-4F96-92FF-292046E596B9}">
          <x14:formula1>
            <xm:f>Codes!$N$4:$N$15</xm:f>
          </x14:formula1>
          <xm:sqref>J241 J191 J193:J194 J160</xm:sqref>
        </x14:dataValidation>
        <x14:dataValidation type="list" allowBlank="1" showInputMessage="1" showErrorMessage="1" xr:uid="{140E9D2C-6900-457C-9865-8C0C2386EAEC}">
          <x14:formula1>
            <xm:f>Codes!$J$4:$J$12</xm:f>
          </x14:formula1>
          <xm:sqref>F143:F144 F430 F427 F374:F379 F432 F412:F414 F382:F410 F368 F305:F310 D578:E1048576 F574:F1048576 F2:F3 F141 F148 F136:F139 F202 F262:F265 D288 F273:F292 F534 F312:F362 F297:F302 F294:F295 F267:F271 F241:F260 F220:F239 F214:F217 F204:F212 F156:F199 F150:F153 F6:F134</xm:sqref>
        </x14:dataValidation>
        <x14:dataValidation type="list" allowBlank="1" showInputMessage="1" showErrorMessage="1" xr:uid="{80BB0314-51DF-4088-B4B7-E56C1C2BB396}">
          <x14:formula1>
            <xm:f>Codes!$V$4:$V$5</xm:f>
          </x14:formula1>
          <xm:sqref>Z265:Z266 Z196:AA244 AA310 Z433:AA433 AA578:AB1048576 Z94:Z95 AA86:AA95 Z86:Z91 Z534:AA534 Z321:AA369 Z267:AA303 Z245:Z263 AA245:AA266 Z96:AA194 Z17:AA85 Z2:AA15</xm:sqref>
        </x14:dataValidation>
        <x14:dataValidation type="list" allowBlank="1" showInputMessage="1" showErrorMessage="1" xr:uid="{8BBBD891-EF3C-46CB-BA66-81F380420D38}">
          <x14:formula1>
            <xm:f>Codes!$N$4:$N$14</xm:f>
          </x14:formula1>
          <xm:sqref>J50</xm:sqref>
        </x14:dataValidation>
        <x14:dataValidation type="list" allowBlank="1" showInputMessage="1" showErrorMessage="1" xr:uid="{F28A1C47-1F6C-46A7-AD0C-BBABE069DDA8}">
          <x14:formula1>
            <xm:f>Codes!$N$4:$N$13</xm:f>
          </x14:formula1>
          <xm:sqref>J192 J578:N1048576 J305:J310 J383 J392:J393 J386 J389 J398:J400 J412 J421 J366:J367 J427 J430 I115 N284 J360:J364 J369:J372 J374:J381 J30:J49 J273:J288 J534 J321:J358 J291:J301 J242:J271 J208:J240 J196:J206 J186:J190 J139:J184 J51:J137 J2:J28</xm:sqref>
        </x14:dataValidation>
        <x14:dataValidation type="list" allowBlank="1" showInputMessage="1" showErrorMessage="1" xr:uid="{8991E210-7DE1-439D-BD93-C88F9E227D4C}">
          <x14:formula1>
            <xm:f>Codes!$T$4:$T$8</xm:f>
          </x14:formula1>
          <xm:sqref>Z433 Z534 Z321:Z369 Z265:Z303 Z196:Z263 Z94:Z194 Z17:Z91 Z2:Z15</xm:sqref>
        </x14:dataValidation>
        <x14:dataValidation type="list" allowBlank="1" showInputMessage="1" showErrorMessage="1" xr:uid="{6600125B-ED1A-49FE-86F8-91356EDF30D1}">
          <x14:formula1>
            <xm:f>Codes!$R$4:$R$11</xm:f>
          </x14:formula1>
          <xm:sqref>X162</xm:sqref>
        </x14:dataValidation>
        <x14:dataValidation type="list" allowBlank="1" showInputMessage="1" showErrorMessage="1" xr:uid="{5858370F-10B1-4BFD-B33A-C7584CA84D0A}">
          <x14:formula1>
            <xm:f>Codes!$R$4:$R$10</xm:f>
          </x14:formula1>
          <xm:sqref>X264 X92:X93</xm:sqref>
        </x14:dataValidation>
        <x14:dataValidation type="list" allowBlank="1" showInputMessage="1" showErrorMessage="1" xr:uid="{5291C927-1633-4EB4-B768-7258D497DAF5}">
          <x14:formula1>
            <xm:f>Codes!$R$4:$R$8</xm:f>
          </x14:formula1>
          <xm:sqref>X58:X68 X433 X420 X376:X380 X392:X394 X414:X415 X412 X399 X89:X91 X71:X72 X74:X78 X80:X87 X265:X286 X534 X334:X369 X310:X332 X288:X303 X222:X263 X206:X220 X196:X204 X169:X194 X163:X167 X157:X161 X134:X155 X119:X132 X94:X117 X17:X56 X2:X15</xm:sqref>
        </x14:dataValidation>
        <x14:dataValidation type="list" allowBlank="1" showInputMessage="1" showErrorMessage="1" xr:uid="{906DB07A-131E-4039-B930-DCA9F2B5BB88}">
          <x14:formula1>
            <xm:f>Codes!$R$4:$R$6</xm:f>
          </x14:formula1>
          <xm:sqref>Y578:Y1048576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55516-936E-4D45-9FFE-936F6F5D6985}">
  <dimension ref="A1:AE1621"/>
  <sheetViews>
    <sheetView workbookViewId="0">
      <selection activeCell="K3" sqref="K3"/>
    </sheetView>
  </sheetViews>
  <sheetFormatPr defaultRowHeight="13.2" x14ac:dyDescent="0.25"/>
  <cols>
    <col min="1" max="1" width="8.77734375" style="48" customWidth="1"/>
    <col min="2" max="16384" width="8.88671875" style="48"/>
  </cols>
  <sheetData>
    <row r="1" spans="1:31" ht="12.6" customHeight="1" x14ac:dyDescent="0.25">
      <c r="A1" s="138" t="s">
        <v>6062</v>
      </c>
      <c r="B1" s="138"/>
      <c r="C1" s="138"/>
      <c r="D1" s="138"/>
      <c r="E1" s="138"/>
      <c r="F1" s="138"/>
      <c r="G1" s="138"/>
      <c r="H1" s="138"/>
      <c r="I1" s="138"/>
      <c r="J1" s="138"/>
      <c r="K1" s="138"/>
      <c r="L1" s="138"/>
      <c r="M1" s="138"/>
      <c r="N1" s="138"/>
      <c r="O1" s="138"/>
      <c r="P1" s="138"/>
      <c r="Q1" s="138"/>
      <c r="R1" s="138"/>
      <c r="S1" s="138"/>
      <c r="T1" s="138"/>
      <c r="U1" s="138"/>
      <c r="V1" s="138"/>
      <c r="W1" s="138"/>
      <c r="X1" s="138"/>
      <c r="Y1" s="138"/>
      <c r="Z1" s="138"/>
      <c r="AA1" s="138"/>
      <c r="AB1" s="138"/>
      <c r="AC1" s="138"/>
      <c r="AD1" s="138"/>
      <c r="AE1" s="138"/>
    </row>
    <row r="3" spans="1:31" x14ac:dyDescent="0.25">
      <c r="A3" s="89" t="s">
        <v>6160</v>
      </c>
    </row>
    <row r="4" spans="1:31" x14ac:dyDescent="0.25">
      <c r="A4" s="89"/>
    </row>
    <row r="5" spans="1:31" x14ac:dyDescent="0.25">
      <c r="A5" s="89" t="s">
        <v>6161</v>
      </c>
    </row>
    <row r="6" spans="1:31" x14ac:dyDescent="0.25">
      <c r="A6" s="89"/>
    </row>
    <row r="7" spans="1:31" x14ac:dyDescent="0.25">
      <c r="A7" s="89" t="s">
        <v>6162</v>
      </c>
    </row>
    <row r="8" spans="1:31" x14ac:dyDescent="0.25">
      <c r="A8" s="89"/>
    </row>
    <row r="9" spans="1:31" x14ac:dyDescent="0.25">
      <c r="A9" s="89" t="s">
        <v>6163</v>
      </c>
    </row>
    <row r="10" spans="1:31" x14ac:dyDescent="0.25">
      <c r="A10" s="89"/>
    </row>
    <row r="11" spans="1:31" x14ac:dyDescent="0.25">
      <c r="A11" s="89" t="s">
        <v>6164</v>
      </c>
    </row>
    <row r="12" spans="1:31" x14ac:dyDescent="0.25">
      <c r="A12" s="89"/>
    </row>
    <row r="13" spans="1:31" x14ac:dyDescent="0.25">
      <c r="A13" s="89" t="s">
        <v>6165</v>
      </c>
    </row>
    <row r="14" spans="1:31" x14ac:dyDescent="0.25">
      <c r="A14" s="89"/>
    </row>
    <row r="15" spans="1:31" x14ac:dyDescent="0.25">
      <c r="A15" s="89" t="s">
        <v>6166</v>
      </c>
    </row>
    <row r="16" spans="1:31" x14ac:dyDescent="0.25">
      <c r="A16" s="89"/>
    </row>
    <row r="17" spans="1:1" x14ac:dyDescent="0.25">
      <c r="A17" s="89" t="s">
        <v>6167</v>
      </c>
    </row>
    <row r="18" spans="1:1" x14ac:dyDescent="0.25">
      <c r="A18" s="89"/>
    </row>
    <row r="19" spans="1:1" x14ac:dyDescent="0.25">
      <c r="A19" s="89" t="s">
        <v>6168</v>
      </c>
    </row>
    <row r="20" spans="1:1" x14ac:dyDescent="0.25">
      <c r="A20" s="89"/>
    </row>
    <row r="21" spans="1:1" x14ac:dyDescent="0.25">
      <c r="A21" s="89" t="s">
        <v>6169</v>
      </c>
    </row>
    <row r="22" spans="1:1" x14ac:dyDescent="0.25">
      <c r="A22" s="89"/>
    </row>
    <row r="23" spans="1:1" x14ac:dyDescent="0.25">
      <c r="A23" s="89" t="s">
        <v>6170</v>
      </c>
    </row>
    <row r="24" spans="1:1" x14ac:dyDescent="0.25">
      <c r="A24" s="89"/>
    </row>
    <row r="25" spans="1:1" x14ac:dyDescent="0.25">
      <c r="A25" s="89" t="s">
        <v>6171</v>
      </c>
    </row>
    <row r="26" spans="1:1" x14ac:dyDescent="0.25">
      <c r="A26" s="89"/>
    </row>
    <row r="27" spans="1:1" x14ac:dyDescent="0.25">
      <c r="A27" s="89" t="s">
        <v>6172</v>
      </c>
    </row>
    <row r="28" spans="1:1" x14ac:dyDescent="0.25">
      <c r="A28" s="89"/>
    </row>
    <row r="29" spans="1:1" x14ac:dyDescent="0.25">
      <c r="A29" s="89" t="s">
        <v>6173</v>
      </c>
    </row>
    <row r="30" spans="1:1" x14ac:dyDescent="0.25">
      <c r="A30" s="89"/>
    </row>
    <row r="31" spans="1:1" x14ac:dyDescent="0.25">
      <c r="A31" s="89" t="s">
        <v>6174</v>
      </c>
    </row>
    <row r="32" spans="1:1" x14ac:dyDescent="0.25">
      <c r="A32" s="89"/>
    </row>
    <row r="33" spans="1:1" x14ac:dyDescent="0.25">
      <c r="A33" s="89" t="s">
        <v>6175</v>
      </c>
    </row>
    <row r="34" spans="1:1" x14ac:dyDescent="0.25">
      <c r="A34" s="89"/>
    </row>
    <row r="35" spans="1:1" x14ac:dyDescent="0.25">
      <c r="A35" s="89" t="s">
        <v>6176</v>
      </c>
    </row>
    <row r="36" spans="1:1" x14ac:dyDescent="0.25">
      <c r="A36" s="89"/>
    </row>
    <row r="37" spans="1:1" x14ac:dyDescent="0.25">
      <c r="A37" s="89" t="s">
        <v>6177</v>
      </c>
    </row>
    <row r="38" spans="1:1" x14ac:dyDescent="0.25">
      <c r="A38" s="89"/>
    </row>
    <row r="39" spans="1:1" x14ac:dyDescent="0.25">
      <c r="A39" s="89" t="s">
        <v>6178</v>
      </c>
    </row>
    <row r="40" spans="1:1" x14ac:dyDescent="0.25">
      <c r="A40" s="89"/>
    </row>
    <row r="41" spans="1:1" x14ac:dyDescent="0.25">
      <c r="A41" s="89" t="s">
        <v>6179</v>
      </c>
    </row>
    <row r="42" spans="1:1" x14ac:dyDescent="0.25">
      <c r="A42" s="89"/>
    </row>
    <row r="43" spans="1:1" x14ac:dyDescent="0.25">
      <c r="A43" s="89" t="s">
        <v>6180</v>
      </c>
    </row>
    <row r="44" spans="1:1" x14ac:dyDescent="0.25">
      <c r="A44" s="89"/>
    </row>
    <row r="45" spans="1:1" x14ac:dyDescent="0.25">
      <c r="A45" s="89" t="s">
        <v>6181</v>
      </c>
    </row>
    <row r="46" spans="1:1" x14ac:dyDescent="0.25">
      <c r="A46" s="89"/>
    </row>
    <row r="47" spans="1:1" x14ac:dyDescent="0.25">
      <c r="A47" s="89" t="s">
        <v>6182</v>
      </c>
    </row>
    <row r="48" spans="1:1" x14ac:dyDescent="0.25">
      <c r="A48" s="89"/>
    </row>
    <row r="49" spans="1:1" x14ac:dyDescent="0.25">
      <c r="A49" s="89" t="s">
        <v>6183</v>
      </c>
    </row>
    <row r="50" spans="1:1" x14ac:dyDescent="0.25">
      <c r="A50" s="89"/>
    </row>
    <row r="51" spans="1:1" x14ac:dyDescent="0.25">
      <c r="A51" s="89" t="s">
        <v>6184</v>
      </c>
    </row>
    <row r="52" spans="1:1" x14ac:dyDescent="0.25">
      <c r="A52" s="89"/>
    </row>
    <row r="53" spans="1:1" x14ac:dyDescent="0.25">
      <c r="A53" s="89" t="s">
        <v>6185</v>
      </c>
    </row>
    <row r="54" spans="1:1" x14ac:dyDescent="0.25">
      <c r="A54" s="89"/>
    </row>
    <row r="55" spans="1:1" x14ac:dyDescent="0.25">
      <c r="A55" s="89" t="s">
        <v>6186</v>
      </c>
    </row>
    <row r="56" spans="1:1" x14ac:dyDescent="0.25">
      <c r="A56" s="89"/>
    </row>
    <row r="57" spans="1:1" x14ac:dyDescent="0.25">
      <c r="A57" s="89" t="s">
        <v>6187</v>
      </c>
    </row>
    <row r="58" spans="1:1" x14ac:dyDescent="0.25">
      <c r="A58" s="89"/>
    </row>
    <row r="59" spans="1:1" x14ac:dyDescent="0.25">
      <c r="A59" s="89" t="s">
        <v>6188</v>
      </c>
    </row>
    <row r="60" spans="1:1" x14ac:dyDescent="0.25">
      <c r="A60" s="89"/>
    </row>
    <row r="61" spans="1:1" x14ac:dyDescent="0.25">
      <c r="A61" s="89" t="s">
        <v>6189</v>
      </c>
    </row>
    <row r="62" spans="1:1" x14ac:dyDescent="0.25">
      <c r="A62" s="89"/>
    </row>
    <row r="63" spans="1:1" x14ac:dyDescent="0.25">
      <c r="A63" s="89" t="s">
        <v>6105</v>
      </c>
    </row>
    <row r="64" spans="1:1" x14ac:dyDescent="0.25">
      <c r="A64" s="89"/>
    </row>
    <row r="65" spans="1:1" x14ac:dyDescent="0.25">
      <c r="A65" s="89" t="s">
        <v>6190</v>
      </c>
    </row>
    <row r="66" spans="1:1" x14ac:dyDescent="0.25">
      <c r="A66" s="89"/>
    </row>
    <row r="67" spans="1:1" x14ac:dyDescent="0.25">
      <c r="A67" s="89" t="s">
        <v>6191</v>
      </c>
    </row>
    <row r="68" spans="1:1" x14ac:dyDescent="0.25">
      <c r="A68" s="89"/>
    </row>
    <row r="69" spans="1:1" x14ac:dyDescent="0.25">
      <c r="A69" s="89" t="s">
        <v>6192</v>
      </c>
    </row>
    <row r="70" spans="1:1" x14ac:dyDescent="0.25">
      <c r="A70" s="89"/>
    </row>
    <row r="71" spans="1:1" x14ac:dyDescent="0.25">
      <c r="A71" s="89" t="s">
        <v>6193</v>
      </c>
    </row>
    <row r="72" spans="1:1" x14ac:dyDescent="0.25">
      <c r="A72" s="89"/>
    </row>
    <row r="73" spans="1:1" x14ac:dyDescent="0.25">
      <c r="A73" s="89" t="s">
        <v>6106</v>
      </c>
    </row>
    <row r="74" spans="1:1" x14ac:dyDescent="0.25">
      <c r="A74" s="89"/>
    </row>
    <row r="75" spans="1:1" x14ac:dyDescent="0.25">
      <c r="A75" s="89" t="s">
        <v>6194</v>
      </c>
    </row>
    <row r="76" spans="1:1" x14ac:dyDescent="0.25">
      <c r="A76" s="89"/>
    </row>
    <row r="77" spans="1:1" x14ac:dyDescent="0.25">
      <c r="A77" s="89" t="s">
        <v>6195</v>
      </c>
    </row>
    <row r="78" spans="1:1" x14ac:dyDescent="0.25">
      <c r="A78" s="89"/>
    </row>
    <row r="79" spans="1:1" x14ac:dyDescent="0.25">
      <c r="A79" s="89" t="s">
        <v>6196</v>
      </c>
    </row>
    <row r="80" spans="1:1" x14ac:dyDescent="0.25">
      <c r="A80" s="89"/>
    </row>
    <row r="81" spans="1:1" x14ac:dyDescent="0.25">
      <c r="A81" s="89" t="s">
        <v>6197</v>
      </c>
    </row>
    <row r="82" spans="1:1" x14ac:dyDescent="0.25">
      <c r="A82" s="89"/>
    </row>
    <row r="83" spans="1:1" x14ac:dyDescent="0.25">
      <c r="A83" s="89" t="s">
        <v>6198</v>
      </c>
    </row>
    <row r="84" spans="1:1" x14ac:dyDescent="0.25">
      <c r="A84" s="89"/>
    </row>
    <row r="85" spans="1:1" x14ac:dyDescent="0.25">
      <c r="A85" s="89" t="s">
        <v>6199</v>
      </c>
    </row>
    <row r="86" spans="1:1" x14ac:dyDescent="0.25">
      <c r="A86" s="89"/>
    </row>
    <row r="87" spans="1:1" x14ac:dyDescent="0.25">
      <c r="A87" s="89" t="s">
        <v>6200</v>
      </c>
    </row>
    <row r="88" spans="1:1" x14ac:dyDescent="0.25">
      <c r="A88" s="89"/>
    </row>
    <row r="89" spans="1:1" x14ac:dyDescent="0.25">
      <c r="A89" s="89" t="s">
        <v>6201</v>
      </c>
    </row>
    <row r="90" spans="1:1" x14ac:dyDescent="0.25">
      <c r="A90" s="89"/>
    </row>
    <row r="91" spans="1:1" x14ac:dyDescent="0.25">
      <c r="A91" s="89" t="s">
        <v>6202</v>
      </c>
    </row>
    <row r="92" spans="1:1" x14ac:dyDescent="0.25">
      <c r="A92" s="89"/>
    </row>
    <row r="93" spans="1:1" x14ac:dyDescent="0.25">
      <c r="A93" s="89" t="s">
        <v>6203</v>
      </c>
    </row>
    <row r="94" spans="1:1" x14ac:dyDescent="0.25">
      <c r="A94" s="89"/>
    </row>
    <row r="95" spans="1:1" x14ac:dyDescent="0.25">
      <c r="A95" s="89" t="s">
        <v>6204</v>
      </c>
    </row>
    <row r="96" spans="1:1" x14ac:dyDescent="0.25">
      <c r="A96" s="89"/>
    </row>
    <row r="97" spans="1:1" x14ac:dyDescent="0.25">
      <c r="A97" s="89" t="s">
        <v>6205</v>
      </c>
    </row>
    <row r="98" spans="1:1" x14ac:dyDescent="0.25">
      <c r="A98" s="89"/>
    </row>
    <row r="99" spans="1:1" x14ac:dyDescent="0.25">
      <c r="A99" s="89" t="s">
        <v>6206</v>
      </c>
    </row>
    <row r="100" spans="1:1" x14ac:dyDescent="0.25">
      <c r="A100" s="89"/>
    </row>
    <row r="101" spans="1:1" x14ac:dyDescent="0.25">
      <c r="A101" s="89" t="s">
        <v>6207</v>
      </c>
    </row>
    <row r="102" spans="1:1" x14ac:dyDescent="0.25">
      <c r="A102" s="89"/>
    </row>
    <row r="103" spans="1:1" x14ac:dyDescent="0.25">
      <c r="A103" s="89" t="s">
        <v>6208</v>
      </c>
    </row>
    <row r="104" spans="1:1" x14ac:dyDescent="0.25">
      <c r="A104" s="89"/>
    </row>
    <row r="105" spans="1:1" x14ac:dyDescent="0.25">
      <c r="A105" s="89" t="s">
        <v>6209</v>
      </c>
    </row>
    <row r="106" spans="1:1" x14ac:dyDescent="0.25">
      <c r="A106" s="89"/>
    </row>
    <row r="107" spans="1:1" x14ac:dyDescent="0.25">
      <c r="A107" s="89" t="s">
        <v>6210</v>
      </c>
    </row>
    <row r="108" spans="1:1" x14ac:dyDescent="0.25">
      <c r="A108" s="89"/>
    </row>
    <row r="109" spans="1:1" x14ac:dyDescent="0.25">
      <c r="A109" s="89" t="s">
        <v>6211</v>
      </c>
    </row>
    <row r="110" spans="1:1" x14ac:dyDescent="0.25">
      <c r="A110" s="89"/>
    </row>
    <row r="111" spans="1:1" x14ac:dyDescent="0.25">
      <c r="A111" s="89" t="s">
        <v>6212</v>
      </c>
    </row>
    <row r="112" spans="1:1" x14ac:dyDescent="0.25">
      <c r="A112" s="89"/>
    </row>
    <row r="113" spans="1:1" x14ac:dyDescent="0.25">
      <c r="A113" s="89" t="s">
        <v>6213</v>
      </c>
    </row>
    <row r="114" spans="1:1" x14ac:dyDescent="0.25">
      <c r="A114" s="89"/>
    </row>
    <row r="115" spans="1:1" x14ac:dyDescent="0.25">
      <c r="A115" s="89" t="s">
        <v>6214</v>
      </c>
    </row>
    <row r="116" spans="1:1" x14ac:dyDescent="0.25">
      <c r="A116" s="89"/>
    </row>
    <row r="117" spans="1:1" x14ac:dyDescent="0.25">
      <c r="A117" s="89" t="s">
        <v>6215</v>
      </c>
    </row>
    <row r="118" spans="1:1" x14ac:dyDescent="0.25">
      <c r="A118" s="89"/>
    </row>
    <row r="119" spans="1:1" x14ac:dyDescent="0.25">
      <c r="A119" s="89" t="s">
        <v>6216</v>
      </c>
    </row>
    <row r="120" spans="1:1" x14ac:dyDescent="0.25">
      <c r="A120" s="89"/>
    </row>
    <row r="121" spans="1:1" x14ac:dyDescent="0.25">
      <c r="A121" s="89" t="s">
        <v>6217</v>
      </c>
    </row>
    <row r="122" spans="1:1" x14ac:dyDescent="0.25">
      <c r="A122" s="89"/>
    </row>
    <row r="123" spans="1:1" x14ac:dyDescent="0.25">
      <c r="A123" s="89" t="s">
        <v>6218</v>
      </c>
    </row>
    <row r="124" spans="1:1" x14ac:dyDescent="0.25">
      <c r="A124" s="89"/>
    </row>
    <row r="125" spans="1:1" x14ac:dyDescent="0.25">
      <c r="A125" s="89" t="s">
        <v>6219</v>
      </c>
    </row>
    <row r="126" spans="1:1" x14ac:dyDescent="0.25">
      <c r="A126" s="89"/>
    </row>
    <row r="127" spans="1:1" x14ac:dyDescent="0.25">
      <c r="A127" s="89" t="s">
        <v>6220</v>
      </c>
    </row>
    <row r="128" spans="1:1" x14ac:dyDescent="0.25">
      <c r="A128" s="89"/>
    </row>
    <row r="129" spans="1:1" x14ac:dyDescent="0.25">
      <c r="A129" s="89" t="s">
        <v>6221</v>
      </c>
    </row>
    <row r="130" spans="1:1" x14ac:dyDescent="0.25">
      <c r="A130" s="89"/>
    </row>
    <row r="131" spans="1:1" x14ac:dyDescent="0.25">
      <c r="A131" s="89" t="s">
        <v>6222</v>
      </c>
    </row>
    <row r="132" spans="1:1" x14ac:dyDescent="0.25">
      <c r="A132" s="89"/>
    </row>
    <row r="133" spans="1:1" x14ac:dyDescent="0.25">
      <c r="A133" s="89" t="s">
        <v>6223</v>
      </c>
    </row>
    <row r="134" spans="1:1" x14ac:dyDescent="0.25">
      <c r="A134" s="89"/>
    </row>
    <row r="135" spans="1:1" x14ac:dyDescent="0.25">
      <c r="A135" s="89" t="s">
        <v>6224</v>
      </c>
    </row>
    <row r="136" spans="1:1" x14ac:dyDescent="0.25">
      <c r="A136" s="89"/>
    </row>
    <row r="137" spans="1:1" x14ac:dyDescent="0.25">
      <c r="A137" s="89" t="s">
        <v>6225</v>
      </c>
    </row>
    <row r="138" spans="1:1" x14ac:dyDescent="0.25">
      <c r="A138" s="89"/>
    </row>
    <row r="139" spans="1:1" x14ac:dyDescent="0.25">
      <c r="A139" s="89" t="s">
        <v>6226</v>
      </c>
    </row>
    <row r="140" spans="1:1" x14ac:dyDescent="0.25">
      <c r="A140" s="89"/>
    </row>
    <row r="141" spans="1:1" x14ac:dyDescent="0.25">
      <c r="A141" s="89" t="s">
        <v>6227</v>
      </c>
    </row>
    <row r="142" spans="1:1" x14ac:dyDescent="0.25">
      <c r="A142" s="89"/>
    </row>
    <row r="143" spans="1:1" x14ac:dyDescent="0.25">
      <c r="A143" s="89" t="s">
        <v>6228</v>
      </c>
    </row>
    <row r="144" spans="1:1" x14ac:dyDescent="0.25">
      <c r="A144" s="89"/>
    </row>
    <row r="145" spans="1:1" x14ac:dyDescent="0.25">
      <c r="A145" s="89" t="s">
        <v>6229</v>
      </c>
    </row>
    <row r="146" spans="1:1" x14ac:dyDescent="0.25">
      <c r="A146" s="89"/>
    </row>
    <row r="147" spans="1:1" x14ac:dyDescent="0.25">
      <c r="A147" s="89" t="s">
        <v>6230</v>
      </c>
    </row>
    <row r="148" spans="1:1" x14ac:dyDescent="0.25">
      <c r="A148" s="89"/>
    </row>
    <row r="149" spans="1:1" x14ac:dyDescent="0.25">
      <c r="A149" s="89" t="s">
        <v>6231</v>
      </c>
    </row>
    <row r="150" spans="1:1" x14ac:dyDescent="0.25">
      <c r="A150" s="89"/>
    </row>
    <row r="151" spans="1:1" x14ac:dyDescent="0.25">
      <c r="A151" s="89" t="s">
        <v>6107</v>
      </c>
    </row>
    <row r="152" spans="1:1" x14ac:dyDescent="0.25">
      <c r="A152" s="89"/>
    </row>
    <row r="153" spans="1:1" x14ac:dyDescent="0.25">
      <c r="A153" s="89" t="s">
        <v>6232</v>
      </c>
    </row>
    <row r="154" spans="1:1" x14ac:dyDescent="0.25">
      <c r="A154" s="89"/>
    </row>
    <row r="155" spans="1:1" x14ac:dyDescent="0.25">
      <c r="A155" s="89" t="s">
        <v>6233</v>
      </c>
    </row>
    <row r="156" spans="1:1" x14ac:dyDescent="0.25">
      <c r="A156" s="89"/>
    </row>
    <row r="157" spans="1:1" x14ac:dyDescent="0.25">
      <c r="A157" s="89" t="s">
        <v>6234</v>
      </c>
    </row>
    <row r="158" spans="1:1" x14ac:dyDescent="0.25">
      <c r="A158" s="89"/>
    </row>
    <row r="159" spans="1:1" x14ac:dyDescent="0.25">
      <c r="A159" s="89" t="s">
        <v>6235</v>
      </c>
    </row>
    <row r="160" spans="1:1" x14ac:dyDescent="0.25">
      <c r="A160" s="89"/>
    </row>
    <row r="161" spans="1:1" x14ac:dyDescent="0.25">
      <c r="A161" s="89" t="s">
        <v>6236</v>
      </c>
    </row>
    <row r="162" spans="1:1" x14ac:dyDescent="0.25">
      <c r="A162" s="89"/>
    </row>
    <row r="163" spans="1:1" x14ac:dyDescent="0.25">
      <c r="A163" s="89" t="s">
        <v>6237</v>
      </c>
    </row>
    <row r="164" spans="1:1" x14ac:dyDescent="0.25">
      <c r="A164" s="89"/>
    </row>
    <row r="165" spans="1:1" x14ac:dyDescent="0.25">
      <c r="A165" s="89" t="s">
        <v>6238</v>
      </c>
    </row>
    <row r="166" spans="1:1" x14ac:dyDescent="0.25">
      <c r="A166" s="89"/>
    </row>
    <row r="167" spans="1:1" x14ac:dyDescent="0.25">
      <c r="A167" s="89" t="s">
        <v>6239</v>
      </c>
    </row>
    <row r="168" spans="1:1" x14ac:dyDescent="0.25">
      <c r="A168" s="89"/>
    </row>
    <row r="169" spans="1:1" x14ac:dyDescent="0.25">
      <c r="A169" s="89" t="s">
        <v>6240</v>
      </c>
    </row>
    <row r="170" spans="1:1" x14ac:dyDescent="0.25">
      <c r="A170" s="89"/>
    </row>
    <row r="171" spans="1:1" x14ac:dyDescent="0.25">
      <c r="A171" s="89" t="s">
        <v>6241</v>
      </c>
    </row>
    <row r="172" spans="1:1" x14ac:dyDescent="0.25">
      <c r="A172" s="89"/>
    </row>
    <row r="173" spans="1:1" x14ac:dyDescent="0.25">
      <c r="A173" s="89" t="s">
        <v>6242</v>
      </c>
    </row>
    <row r="174" spans="1:1" x14ac:dyDescent="0.25">
      <c r="A174" s="89"/>
    </row>
    <row r="175" spans="1:1" x14ac:dyDescent="0.25">
      <c r="A175" s="89" t="s">
        <v>6243</v>
      </c>
    </row>
    <row r="176" spans="1:1" x14ac:dyDescent="0.25">
      <c r="A176" s="89"/>
    </row>
    <row r="177" spans="1:1" x14ac:dyDescent="0.25">
      <c r="A177" s="89" t="s">
        <v>6244</v>
      </c>
    </row>
    <row r="178" spans="1:1" x14ac:dyDescent="0.25">
      <c r="A178" s="89"/>
    </row>
    <row r="179" spans="1:1" x14ac:dyDescent="0.25">
      <c r="A179" s="89" t="s">
        <v>6108</v>
      </c>
    </row>
    <row r="180" spans="1:1" x14ac:dyDescent="0.25">
      <c r="A180" s="89"/>
    </row>
    <row r="181" spans="1:1" x14ac:dyDescent="0.25">
      <c r="A181" s="89" t="s">
        <v>6245</v>
      </c>
    </row>
    <row r="182" spans="1:1" x14ac:dyDescent="0.25">
      <c r="A182" s="89"/>
    </row>
    <row r="183" spans="1:1" x14ac:dyDescent="0.25">
      <c r="A183" s="89" t="s">
        <v>6246</v>
      </c>
    </row>
    <row r="184" spans="1:1" x14ac:dyDescent="0.25">
      <c r="A184" s="89"/>
    </row>
    <row r="185" spans="1:1" x14ac:dyDescent="0.25">
      <c r="A185" s="89" t="s">
        <v>6247</v>
      </c>
    </row>
    <row r="186" spans="1:1" x14ac:dyDescent="0.25">
      <c r="A186" s="89"/>
    </row>
    <row r="187" spans="1:1" x14ac:dyDescent="0.25">
      <c r="A187" s="89" t="s">
        <v>6248</v>
      </c>
    </row>
    <row r="188" spans="1:1" x14ac:dyDescent="0.25">
      <c r="A188" s="89"/>
    </row>
    <row r="189" spans="1:1" x14ac:dyDescent="0.25">
      <c r="A189" s="89" t="s">
        <v>6249</v>
      </c>
    </row>
    <row r="190" spans="1:1" x14ac:dyDescent="0.25">
      <c r="A190" s="89"/>
    </row>
    <row r="191" spans="1:1" x14ac:dyDescent="0.25">
      <c r="A191" s="89" t="s">
        <v>6250</v>
      </c>
    </row>
    <row r="192" spans="1:1" x14ac:dyDescent="0.25">
      <c r="A192" s="89"/>
    </row>
    <row r="193" spans="1:1" x14ac:dyDescent="0.25">
      <c r="A193" s="89" t="s">
        <v>6251</v>
      </c>
    </row>
    <row r="194" spans="1:1" x14ac:dyDescent="0.25">
      <c r="A194" s="89"/>
    </row>
    <row r="195" spans="1:1" x14ac:dyDescent="0.25">
      <c r="A195" s="89" t="s">
        <v>6252</v>
      </c>
    </row>
    <row r="196" spans="1:1" x14ac:dyDescent="0.25">
      <c r="A196" s="89"/>
    </row>
    <row r="197" spans="1:1" x14ac:dyDescent="0.25">
      <c r="A197" s="89" t="s">
        <v>6253</v>
      </c>
    </row>
    <row r="198" spans="1:1" x14ac:dyDescent="0.25">
      <c r="A198" s="89"/>
    </row>
    <row r="199" spans="1:1" x14ac:dyDescent="0.25">
      <c r="A199" s="89" t="s">
        <v>6254</v>
      </c>
    </row>
    <row r="200" spans="1:1" x14ac:dyDescent="0.25">
      <c r="A200" s="89"/>
    </row>
    <row r="201" spans="1:1" x14ac:dyDescent="0.25">
      <c r="A201" s="89" t="s">
        <v>6255</v>
      </c>
    </row>
    <row r="202" spans="1:1" x14ac:dyDescent="0.25">
      <c r="A202" s="89"/>
    </row>
    <row r="203" spans="1:1" x14ac:dyDescent="0.25">
      <c r="A203" s="89" t="s">
        <v>6256</v>
      </c>
    </row>
    <row r="204" spans="1:1" x14ac:dyDescent="0.25">
      <c r="A204" s="89"/>
    </row>
    <row r="205" spans="1:1" x14ac:dyDescent="0.25">
      <c r="A205" s="89" t="s">
        <v>6257</v>
      </c>
    </row>
    <row r="206" spans="1:1" x14ac:dyDescent="0.25">
      <c r="A206" s="89"/>
    </row>
    <row r="207" spans="1:1" x14ac:dyDescent="0.25">
      <c r="A207" s="89" t="s">
        <v>6258</v>
      </c>
    </row>
    <row r="208" spans="1:1" x14ac:dyDescent="0.25">
      <c r="A208" s="89"/>
    </row>
    <row r="209" spans="1:1" x14ac:dyDescent="0.25">
      <c r="A209" s="89" t="s">
        <v>6259</v>
      </c>
    </row>
    <row r="210" spans="1:1" x14ac:dyDescent="0.25">
      <c r="A210" s="89"/>
    </row>
    <row r="211" spans="1:1" x14ac:dyDescent="0.25">
      <c r="A211" s="89" t="s">
        <v>6260</v>
      </c>
    </row>
    <row r="212" spans="1:1" x14ac:dyDescent="0.25">
      <c r="A212" s="89"/>
    </row>
    <row r="213" spans="1:1" x14ac:dyDescent="0.25">
      <c r="A213" s="89" t="s">
        <v>6261</v>
      </c>
    </row>
    <row r="214" spans="1:1" x14ac:dyDescent="0.25">
      <c r="A214" s="89"/>
    </row>
    <row r="215" spans="1:1" x14ac:dyDescent="0.25">
      <c r="A215" s="89" t="s">
        <v>6262</v>
      </c>
    </row>
    <row r="216" spans="1:1" x14ac:dyDescent="0.25">
      <c r="A216" s="89"/>
    </row>
    <row r="217" spans="1:1" x14ac:dyDescent="0.25">
      <c r="A217" s="89" t="s">
        <v>6263</v>
      </c>
    </row>
    <row r="218" spans="1:1" x14ac:dyDescent="0.25">
      <c r="A218" s="89"/>
    </row>
    <row r="219" spans="1:1" x14ac:dyDescent="0.25">
      <c r="A219" s="89" t="s">
        <v>6264</v>
      </c>
    </row>
    <row r="220" spans="1:1" x14ac:dyDescent="0.25">
      <c r="A220" s="89"/>
    </row>
    <row r="221" spans="1:1" x14ac:dyDescent="0.25">
      <c r="A221" s="89" t="s">
        <v>6265</v>
      </c>
    </row>
    <row r="222" spans="1:1" x14ac:dyDescent="0.25">
      <c r="A222" s="89"/>
    </row>
    <row r="223" spans="1:1" x14ac:dyDescent="0.25">
      <c r="A223" s="89" t="s">
        <v>6266</v>
      </c>
    </row>
    <row r="224" spans="1:1" x14ac:dyDescent="0.25">
      <c r="A224" s="89"/>
    </row>
    <row r="225" spans="1:1" x14ac:dyDescent="0.25">
      <c r="A225" s="89" t="s">
        <v>6267</v>
      </c>
    </row>
    <row r="226" spans="1:1" x14ac:dyDescent="0.25">
      <c r="A226" s="89"/>
    </row>
    <row r="227" spans="1:1" x14ac:dyDescent="0.25">
      <c r="A227" s="89" t="s">
        <v>6268</v>
      </c>
    </row>
    <row r="228" spans="1:1" x14ac:dyDescent="0.25">
      <c r="A228" s="89"/>
    </row>
    <row r="229" spans="1:1" x14ac:dyDescent="0.25">
      <c r="A229" s="89" t="s">
        <v>6109</v>
      </c>
    </row>
    <row r="230" spans="1:1" x14ac:dyDescent="0.25">
      <c r="A230" s="89"/>
    </row>
    <row r="231" spans="1:1" x14ac:dyDescent="0.25">
      <c r="A231" s="89" t="s">
        <v>6269</v>
      </c>
    </row>
    <row r="232" spans="1:1" x14ac:dyDescent="0.25">
      <c r="A232" s="89"/>
    </row>
    <row r="233" spans="1:1" x14ac:dyDescent="0.25">
      <c r="A233" s="89" t="s">
        <v>6270</v>
      </c>
    </row>
    <row r="234" spans="1:1" x14ac:dyDescent="0.25">
      <c r="A234" s="89"/>
    </row>
    <row r="235" spans="1:1" x14ac:dyDescent="0.25">
      <c r="A235" s="89" t="s">
        <v>6271</v>
      </c>
    </row>
    <row r="236" spans="1:1" x14ac:dyDescent="0.25">
      <c r="A236" s="89"/>
    </row>
    <row r="237" spans="1:1" x14ac:dyDescent="0.25">
      <c r="A237" s="89" t="s">
        <v>6272</v>
      </c>
    </row>
    <row r="238" spans="1:1" x14ac:dyDescent="0.25">
      <c r="A238" s="89"/>
    </row>
    <row r="239" spans="1:1" x14ac:dyDescent="0.25">
      <c r="A239" s="89" t="s">
        <v>6273</v>
      </c>
    </row>
    <row r="240" spans="1:1" x14ac:dyDescent="0.25">
      <c r="A240" s="89"/>
    </row>
    <row r="241" spans="1:1" x14ac:dyDescent="0.25">
      <c r="A241" s="89" t="s">
        <v>6274</v>
      </c>
    </row>
    <row r="242" spans="1:1" x14ac:dyDescent="0.25">
      <c r="A242" s="89"/>
    </row>
    <row r="243" spans="1:1" x14ac:dyDescent="0.25">
      <c r="A243" s="89" t="s">
        <v>6275</v>
      </c>
    </row>
    <row r="244" spans="1:1" x14ac:dyDescent="0.25">
      <c r="A244" s="89"/>
    </row>
    <row r="245" spans="1:1" x14ac:dyDescent="0.25">
      <c r="A245" s="89" t="s">
        <v>6276</v>
      </c>
    </row>
    <row r="246" spans="1:1" x14ac:dyDescent="0.25">
      <c r="A246" s="89"/>
    </row>
    <row r="247" spans="1:1" x14ac:dyDescent="0.25">
      <c r="A247" s="89" t="s">
        <v>6277</v>
      </c>
    </row>
    <row r="248" spans="1:1" x14ac:dyDescent="0.25">
      <c r="A248" s="89"/>
    </row>
    <row r="249" spans="1:1" x14ac:dyDescent="0.25">
      <c r="A249" s="89" t="s">
        <v>6278</v>
      </c>
    </row>
    <row r="250" spans="1:1" x14ac:dyDescent="0.25">
      <c r="A250" s="89"/>
    </row>
    <row r="251" spans="1:1" x14ac:dyDescent="0.25">
      <c r="A251" s="89" t="s">
        <v>6279</v>
      </c>
    </row>
    <row r="252" spans="1:1" x14ac:dyDescent="0.25">
      <c r="A252" s="89"/>
    </row>
    <row r="253" spans="1:1" x14ac:dyDescent="0.25">
      <c r="A253" s="89" t="s">
        <v>6280</v>
      </c>
    </row>
    <row r="254" spans="1:1" x14ac:dyDescent="0.25">
      <c r="A254" s="89"/>
    </row>
    <row r="255" spans="1:1" x14ac:dyDescent="0.25">
      <c r="A255" s="89" t="s">
        <v>6281</v>
      </c>
    </row>
    <row r="256" spans="1:1" x14ac:dyDescent="0.25">
      <c r="A256" s="89"/>
    </row>
    <row r="257" spans="1:1" x14ac:dyDescent="0.25">
      <c r="A257" s="89" t="s">
        <v>6282</v>
      </c>
    </row>
    <row r="258" spans="1:1" x14ac:dyDescent="0.25">
      <c r="A258" s="89"/>
    </row>
    <row r="259" spans="1:1" x14ac:dyDescent="0.25">
      <c r="A259" s="89" t="s">
        <v>6283</v>
      </c>
    </row>
    <row r="260" spans="1:1" x14ac:dyDescent="0.25">
      <c r="A260" s="89"/>
    </row>
    <row r="261" spans="1:1" x14ac:dyDescent="0.25">
      <c r="A261" s="89" t="s">
        <v>6284</v>
      </c>
    </row>
    <row r="262" spans="1:1" x14ac:dyDescent="0.25">
      <c r="A262" s="89"/>
    </row>
    <row r="263" spans="1:1" x14ac:dyDescent="0.25">
      <c r="A263" s="89" t="s">
        <v>6285</v>
      </c>
    </row>
    <row r="264" spans="1:1" x14ac:dyDescent="0.25">
      <c r="A264" s="89"/>
    </row>
    <row r="265" spans="1:1" x14ac:dyDescent="0.25">
      <c r="A265" s="89" t="s">
        <v>6285</v>
      </c>
    </row>
    <row r="266" spans="1:1" x14ac:dyDescent="0.25">
      <c r="A266" s="89"/>
    </row>
    <row r="267" spans="1:1" x14ac:dyDescent="0.25">
      <c r="A267" s="89" t="s">
        <v>6286</v>
      </c>
    </row>
    <row r="268" spans="1:1" x14ac:dyDescent="0.25">
      <c r="A268" s="89"/>
    </row>
    <row r="269" spans="1:1" x14ac:dyDescent="0.25">
      <c r="A269" s="89" t="s">
        <v>6287</v>
      </c>
    </row>
    <row r="270" spans="1:1" x14ac:dyDescent="0.25">
      <c r="A270" s="89"/>
    </row>
    <row r="271" spans="1:1" x14ac:dyDescent="0.25">
      <c r="A271" s="89" t="s">
        <v>6288</v>
      </c>
    </row>
    <row r="272" spans="1:1" x14ac:dyDescent="0.25">
      <c r="A272" s="89"/>
    </row>
    <row r="273" spans="1:1" x14ac:dyDescent="0.25">
      <c r="A273" s="89" t="s">
        <v>6289</v>
      </c>
    </row>
    <row r="274" spans="1:1" x14ac:dyDescent="0.25">
      <c r="A274" s="89"/>
    </row>
    <row r="275" spans="1:1" x14ac:dyDescent="0.25">
      <c r="A275" s="89" t="s">
        <v>6290</v>
      </c>
    </row>
    <row r="276" spans="1:1" x14ac:dyDescent="0.25">
      <c r="A276" s="89"/>
    </row>
    <row r="277" spans="1:1" x14ac:dyDescent="0.25">
      <c r="A277" s="89" t="s">
        <v>6291</v>
      </c>
    </row>
    <row r="278" spans="1:1" x14ac:dyDescent="0.25">
      <c r="A278" s="89"/>
    </row>
    <row r="279" spans="1:1" x14ac:dyDescent="0.25">
      <c r="A279" s="89" t="s">
        <v>6292</v>
      </c>
    </row>
    <row r="280" spans="1:1" x14ac:dyDescent="0.25">
      <c r="A280" s="89"/>
    </row>
    <row r="281" spans="1:1" x14ac:dyDescent="0.25">
      <c r="A281" s="89" t="s">
        <v>6293</v>
      </c>
    </row>
    <row r="282" spans="1:1" x14ac:dyDescent="0.25">
      <c r="A282" s="89"/>
    </row>
    <row r="283" spans="1:1" x14ac:dyDescent="0.25">
      <c r="A283" s="89" t="s">
        <v>6294</v>
      </c>
    </row>
    <row r="284" spans="1:1" x14ac:dyDescent="0.25">
      <c r="A284" s="89"/>
    </row>
    <row r="285" spans="1:1" x14ac:dyDescent="0.25">
      <c r="A285" s="89" t="s">
        <v>6295</v>
      </c>
    </row>
    <row r="286" spans="1:1" x14ac:dyDescent="0.25">
      <c r="A286" s="89"/>
    </row>
    <row r="287" spans="1:1" x14ac:dyDescent="0.25">
      <c r="A287" s="89" t="s">
        <v>6296</v>
      </c>
    </row>
    <row r="288" spans="1:1" x14ac:dyDescent="0.25">
      <c r="A288" s="89"/>
    </row>
    <row r="289" spans="1:1" x14ac:dyDescent="0.25">
      <c r="A289" s="89" t="s">
        <v>6297</v>
      </c>
    </row>
    <row r="290" spans="1:1" x14ac:dyDescent="0.25">
      <c r="A290" s="89"/>
    </row>
    <row r="291" spans="1:1" x14ac:dyDescent="0.25">
      <c r="A291" s="89" t="s">
        <v>6298</v>
      </c>
    </row>
    <row r="292" spans="1:1" x14ac:dyDescent="0.25">
      <c r="A292" s="89"/>
    </row>
    <row r="293" spans="1:1" x14ac:dyDescent="0.25">
      <c r="A293" s="89" t="s">
        <v>6299</v>
      </c>
    </row>
    <row r="294" spans="1:1" x14ac:dyDescent="0.25">
      <c r="A294" s="89"/>
    </row>
    <row r="295" spans="1:1" x14ac:dyDescent="0.25">
      <c r="A295" s="89" t="s">
        <v>6300</v>
      </c>
    </row>
    <row r="296" spans="1:1" x14ac:dyDescent="0.25">
      <c r="A296" s="89"/>
    </row>
    <row r="297" spans="1:1" x14ac:dyDescent="0.25">
      <c r="A297" s="89" t="s">
        <v>6301</v>
      </c>
    </row>
    <row r="298" spans="1:1" x14ac:dyDescent="0.25">
      <c r="A298" s="89"/>
    </row>
    <row r="299" spans="1:1" x14ac:dyDescent="0.25">
      <c r="A299" s="89" t="s">
        <v>6302</v>
      </c>
    </row>
    <row r="300" spans="1:1" x14ac:dyDescent="0.25">
      <c r="A300" s="89"/>
    </row>
    <row r="301" spans="1:1" x14ac:dyDescent="0.25">
      <c r="A301" s="89" t="s">
        <v>6303</v>
      </c>
    </row>
    <row r="302" spans="1:1" x14ac:dyDescent="0.25">
      <c r="A302" s="89"/>
    </row>
    <row r="303" spans="1:1" x14ac:dyDescent="0.25">
      <c r="A303" s="89" t="s">
        <v>6304</v>
      </c>
    </row>
    <row r="304" spans="1:1" x14ac:dyDescent="0.25">
      <c r="A304" s="89"/>
    </row>
    <row r="305" spans="1:1" x14ac:dyDescent="0.25">
      <c r="A305" s="89" t="s">
        <v>6305</v>
      </c>
    </row>
    <row r="306" spans="1:1" x14ac:dyDescent="0.25">
      <c r="A306" s="89"/>
    </row>
    <row r="307" spans="1:1" x14ac:dyDescent="0.25">
      <c r="A307" s="89" t="s">
        <v>6306</v>
      </c>
    </row>
    <row r="308" spans="1:1" x14ac:dyDescent="0.25">
      <c r="A308" s="89"/>
    </row>
    <row r="309" spans="1:1" x14ac:dyDescent="0.25">
      <c r="A309" s="89" t="s">
        <v>6307</v>
      </c>
    </row>
    <row r="310" spans="1:1" x14ac:dyDescent="0.25">
      <c r="A310" s="89"/>
    </row>
    <row r="311" spans="1:1" x14ac:dyDescent="0.25">
      <c r="A311" s="89" t="s">
        <v>6308</v>
      </c>
    </row>
    <row r="312" spans="1:1" x14ac:dyDescent="0.25">
      <c r="A312" s="89"/>
    </row>
    <row r="313" spans="1:1" x14ac:dyDescent="0.25">
      <c r="A313" s="89" t="s">
        <v>6309</v>
      </c>
    </row>
    <row r="314" spans="1:1" x14ac:dyDescent="0.25">
      <c r="A314" s="89"/>
    </row>
    <row r="315" spans="1:1" x14ac:dyDescent="0.25">
      <c r="A315" s="89" t="s">
        <v>6110</v>
      </c>
    </row>
    <row r="316" spans="1:1" x14ac:dyDescent="0.25">
      <c r="A316" s="89"/>
    </row>
    <row r="317" spans="1:1" x14ac:dyDescent="0.25">
      <c r="A317" s="89" t="s">
        <v>6310</v>
      </c>
    </row>
    <row r="318" spans="1:1" x14ac:dyDescent="0.25">
      <c r="A318" s="89"/>
    </row>
    <row r="319" spans="1:1" x14ac:dyDescent="0.25">
      <c r="A319" s="89" t="s">
        <v>6311</v>
      </c>
    </row>
    <row r="320" spans="1:1" x14ac:dyDescent="0.25">
      <c r="A320" s="89"/>
    </row>
    <row r="321" spans="1:1" x14ac:dyDescent="0.25">
      <c r="A321" s="89" t="s">
        <v>6312</v>
      </c>
    </row>
    <row r="322" spans="1:1" x14ac:dyDescent="0.25">
      <c r="A322" s="89"/>
    </row>
    <row r="323" spans="1:1" x14ac:dyDescent="0.25">
      <c r="A323" s="89" t="s">
        <v>6313</v>
      </c>
    </row>
    <row r="324" spans="1:1" x14ac:dyDescent="0.25">
      <c r="A324" s="89"/>
    </row>
    <row r="325" spans="1:1" x14ac:dyDescent="0.25">
      <c r="A325" s="89" t="s">
        <v>6111</v>
      </c>
    </row>
    <row r="326" spans="1:1" x14ac:dyDescent="0.25">
      <c r="A326" s="89"/>
    </row>
    <row r="327" spans="1:1" x14ac:dyDescent="0.25">
      <c r="A327" s="89" t="s">
        <v>6112</v>
      </c>
    </row>
    <row r="328" spans="1:1" x14ac:dyDescent="0.25">
      <c r="A328" s="89"/>
    </row>
    <row r="329" spans="1:1" x14ac:dyDescent="0.25">
      <c r="A329" s="89" t="s">
        <v>6314</v>
      </c>
    </row>
    <row r="330" spans="1:1" x14ac:dyDescent="0.25">
      <c r="A330" s="89"/>
    </row>
    <row r="331" spans="1:1" x14ac:dyDescent="0.25">
      <c r="A331" s="89" t="s">
        <v>6315</v>
      </c>
    </row>
    <row r="332" spans="1:1" x14ac:dyDescent="0.25">
      <c r="A332" s="89"/>
    </row>
    <row r="333" spans="1:1" x14ac:dyDescent="0.25">
      <c r="A333" s="89" t="s">
        <v>6316</v>
      </c>
    </row>
    <row r="334" spans="1:1" x14ac:dyDescent="0.25">
      <c r="A334" s="89"/>
    </row>
    <row r="335" spans="1:1" x14ac:dyDescent="0.25">
      <c r="A335" s="89" t="s">
        <v>6317</v>
      </c>
    </row>
    <row r="336" spans="1:1" x14ac:dyDescent="0.25">
      <c r="A336" s="89"/>
    </row>
    <row r="337" spans="1:1" x14ac:dyDescent="0.25">
      <c r="A337" s="89" t="s">
        <v>6318</v>
      </c>
    </row>
    <row r="338" spans="1:1" x14ac:dyDescent="0.25">
      <c r="A338" s="89"/>
    </row>
    <row r="339" spans="1:1" x14ac:dyDescent="0.25">
      <c r="A339" s="89" t="s">
        <v>6319</v>
      </c>
    </row>
    <row r="340" spans="1:1" x14ac:dyDescent="0.25">
      <c r="A340" s="89"/>
    </row>
    <row r="341" spans="1:1" x14ac:dyDescent="0.25">
      <c r="A341" s="89" t="s">
        <v>6320</v>
      </c>
    </row>
    <row r="342" spans="1:1" x14ac:dyDescent="0.25">
      <c r="A342" s="89"/>
    </row>
    <row r="343" spans="1:1" x14ac:dyDescent="0.25">
      <c r="A343" s="89" t="s">
        <v>6321</v>
      </c>
    </row>
    <row r="344" spans="1:1" x14ac:dyDescent="0.25">
      <c r="A344" s="89"/>
    </row>
    <row r="345" spans="1:1" x14ac:dyDescent="0.25">
      <c r="A345" s="89" t="s">
        <v>6322</v>
      </c>
    </row>
    <row r="346" spans="1:1" x14ac:dyDescent="0.25">
      <c r="A346" s="89"/>
    </row>
    <row r="347" spans="1:1" x14ac:dyDescent="0.25">
      <c r="A347" s="89" t="s">
        <v>6323</v>
      </c>
    </row>
    <row r="348" spans="1:1" x14ac:dyDescent="0.25">
      <c r="A348" s="89"/>
    </row>
    <row r="349" spans="1:1" x14ac:dyDescent="0.25">
      <c r="A349" s="89" t="s">
        <v>6324</v>
      </c>
    </row>
    <row r="350" spans="1:1" x14ac:dyDescent="0.25">
      <c r="A350" s="89"/>
    </row>
    <row r="351" spans="1:1" x14ac:dyDescent="0.25">
      <c r="A351" s="89" t="s">
        <v>6325</v>
      </c>
    </row>
    <row r="352" spans="1:1" x14ac:dyDescent="0.25">
      <c r="A352" s="89"/>
    </row>
    <row r="353" spans="1:1" x14ac:dyDescent="0.25">
      <c r="A353" s="89" t="s">
        <v>6326</v>
      </c>
    </row>
    <row r="354" spans="1:1" x14ac:dyDescent="0.25">
      <c r="A354" s="89"/>
    </row>
    <row r="355" spans="1:1" x14ac:dyDescent="0.25">
      <c r="A355" s="89" t="s">
        <v>6327</v>
      </c>
    </row>
    <row r="356" spans="1:1" x14ac:dyDescent="0.25">
      <c r="A356" s="89"/>
    </row>
    <row r="357" spans="1:1" x14ac:dyDescent="0.25">
      <c r="A357" s="89" t="s">
        <v>6328</v>
      </c>
    </row>
    <row r="358" spans="1:1" x14ac:dyDescent="0.25">
      <c r="A358" s="89"/>
    </row>
    <row r="359" spans="1:1" x14ac:dyDescent="0.25">
      <c r="A359" s="89" t="s">
        <v>6329</v>
      </c>
    </row>
    <row r="360" spans="1:1" x14ac:dyDescent="0.25">
      <c r="A360" s="89"/>
    </row>
    <row r="361" spans="1:1" x14ac:dyDescent="0.25">
      <c r="A361" s="89" t="s">
        <v>6330</v>
      </c>
    </row>
    <row r="362" spans="1:1" x14ac:dyDescent="0.25">
      <c r="A362" s="89"/>
    </row>
    <row r="363" spans="1:1" x14ac:dyDescent="0.25">
      <c r="A363" s="89" t="s">
        <v>6331</v>
      </c>
    </row>
    <row r="364" spans="1:1" x14ac:dyDescent="0.25">
      <c r="A364" s="89"/>
    </row>
    <row r="365" spans="1:1" x14ac:dyDescent="0.25">
      <c r="A365" s="89" t="s">
        <v>6332</v>
      </c>
    </row>
    <row r="366" spans="1:1" x14ac:dyDescent="0.25">
      <c r="A366" s="89"/>
    </row>
    <row r="367" spans="1:1" x14ac:dyDescent="0.25">
      <c r="A367" s="89" t="s">
        <v>6333</v>
      </c>
    </row>
    <row r="368" spans="1:1" x14ac:dyDescent="0.25">
      <c r="A368" s="89"/>
    </row>
    <row r="369" spans="1:1" x14ac:dyDescent="0.25">
      <c r="A369" s="89" t="s">
        <v>6334</v>
      </c>
    </row>
    <row r="370" spans="1:1" x14ac:dyDescent="0.25">
      <c r="A370" s="89"/>
    </row>
    <row r="371" spans="1:1" x14ac:dyDescent="0.25">
      <c r="A371" s="89" t="s">
        <v>6335</v>
      </c>
    </row>
    <row r="372" spans="1:1" x14ac:dyDescent="0.25">
      <c r="A372" s="89"/>
    </row>
    <row r="373" spans="1:1" x14ac:dyDescent="0.25">
      <c r="A373" s="89" t="s">
        <v>6336</v>
      </c>
    </row>
    <row r="374" spans="1:1" x14ac:dyDescent="0.25">
      <c r="A374" s="89"/>
    </row>
    <row r="375" spans="1:1" x14ac:dyDescent="0.25">
      <c r="A375" s="89" t="s">
        <v>6337</v>
      </c>
    </row>
    <row r="376" spans="1:1" x14ac:dyDescent="0.25">
      <c r="A376" s="89"/>
    </row>
    <row r="377" spans="1:1" x14ac:dyDescent="0.25">
      <c r="A377" s="89" t="s">
        <v>6338</v>
      </c>
    </row>
    <row r="378" spans="1:1" x14ac:dyDescent="0.25">
      <c r="A378" s="89"/>
    </row>
    <row r="379" spans="1:1" x14ac:dyDescent="0.25">
      <c r="A379" s="89" t="s">
        <v>6339</v>
      </c>
    </row>
    <row r="380" spans="1:1" x14ac:dyDescent="0.25">
      <c r="A380" s="89"/>
    </row>
    <row r="381" spans="1:1" x14ac:dyDescent="0.25">
      <c r="A381" s="89" t="s">
        <v>6113</v>
      </c>
    </row>
    <row r="382" spans="1:1" x14ac:dyDescent="0.25">
      <c r="A382" s="89"/>
    </row>
    <row r="383" spans="1:1" x14ac:dyDescent="0.25">
      <c r="A383" s="89" t="s">
        <v>6340</v>
      </c>
    </row>
    <row r="384" spans="1:1" x14ac:dyDescent="0.25">
      <c r="A384" s="89"/>
    </row>
    <row r="385" spans="1:1" x14ac:dyDescent="0.25">
      <c r="A385" s="89" t="s">
        <v>6341</v>
      </c>
    </row>
    <row r="386" spans="1:1" x14ac:dyDescent="0.25">
      <c r="A386" s="89"/>
    </row>
    <row r="387" spans="1:1" x14ac:dyDescent="0.25">
      <c r="A387" s="89" t="s">
        <v>6342</v>
      </c>
    </row>
    <row r="388" spans="1:1" x14ac:dyDescent="0.25">
      <c r="A388" s="89"/>
    </row>
    <row r="389" spans="1:1" x14ac:dyDescent="0.25">
      <c r="A389" s="89" t="s">
        <v>6343</v>
      </c>
    </row>
    <row r="390" spans="1:1" x14ac:dyDescent="0.25">
      <c r="A390" s="89"/>
    </row>
    <row r="391" spans="1:1" x14ac:dyDescent="0.25">
      <c r="A391" s="89" t="s">
        <v>6344</v>
      </c>
    </row>
    <row r="392" spans="1:1" x14ac:dyDescent="0.25">
      <c r="A392" s="89"/>
    </row>
    <row r="393" spans="1:1" x14ac:dyDescent="0.25">
      <c r="A393" s="89" t="s">
        <v>6345</v>
      </c>
    </row>
    <row r="394" spans="1:1" x14ac:dyDescent="0.25">
      <c r="A394" s="89"/>
    </row>
    <row r="395" spans="1:1" x14ac:dyDescent="0.25">
      <c r="A395" s="89" t="s">
        <v>6346</v>
      </c>
    </row>
    <row r="396" spans="1:1" x14ac:dyDescent="0.25">
      <c r="A396" s="89"/>
    </row>
    <row r="397" spans="1:1" x14ac:dyDescent="0.25">
      <c r="A397" s="89" t="s">
        <v>6347</v>
      </c>
    </row>
    <row r="398" spans="1:1" x14ac:dyDescent="0.25">
      <c r="A398" s="89"/>
    </row>
    <row r="399" spans="1:1" x14ac:dyDescent="0.25">
      <c r="A399" s="89" t="s">
        <v>6348</v>
      </c>
    </row>
    <row r="400" spans="1:1" x14ac:dyDescent="0.25">
      <c r="A400" s="89"/>
    </row>
    <row r="401" spans="1:1" x14ac:dyDescent="0.25">
      <c r="A401" s="89" t="s">
        <v>6349</v>
      </c>
    </row>
    <row r="402" spans="1:1" x14ac:dyDescent="0.25">
      <c r="A402" s="89"/>
    </row>
    <row r="403" spans="1:1" x14ac:dyDescent="0.25">
      <c r="A403" s="89" t="s">
        <v>6350</v>
      </c>
    </row>
    <row r="404" spans="1:1" x14ac:dyDescent="0.25">
      <c r="A404" s="89"/>
    </row>
    <row r="405" spans="1:1" x14ac:dyDescent="0.25">
      <c r="A405" s="89" t="s">
        <v>6351</v>
      </c>
    </row>
    <row r="406" spans="1:1" x14ac:dyDescent="0.25">
      <c r="A406" s="89"/>
    </row>
    <row r="407" spans="1:1" x14ac:dyDescent="0.25">
      <c r="A407" s="89" t="s">
        <v>6352</v>
      </c>
    </row>
    <row r="408" spans="1:1" x14ac:dyDescent="0.25">
      <c r="A408" s="89"/>
    </row>
    <row r="409" spans="1:1" x14ac:dyDescent="0.25">
      <c r="A409" s="89" t="s">
        <v>6353</v>
      </c>
    </row>
    <row r="410" spans="1:1" x14ac:dyDescent="0.25">
      <c r="A410" s="89"/>
    </row>
    <row r="411" spans="1:1" x14ac:dyDescent="0.25">
      <c r="A411" s="89" t="s">
        <v>6354</v>
      </c>
    </row>
    <row r="412" spans="1:1" x14ac:dyDescent="0.25">
      <c r="A412" s="89"/>
    </row>
    <row r="413" spans="1:1" x14ac:dyDescent="0.25">
      <c r="A413" s="89" t="s">
        <v>6355</v>
      </c>
    </row>
    <row r="414" spans="1:1" x14ac:dyDescent="0.25">
      <c r="A414" s="89"/>
    </row>
    <row r="415" spans="1:1" x14ac:dyDescent="0.25">
      <c r="A415" s="89" t="s">
        <v>6114</v>
      </c>
    </row>
    <row r="416" spans="1:1" x14ac:dyDescent="0.25">
      <c r="A416" s="89"/>
    </row>
    <row r="417" spans="1:1" x14ac:dyDescent="0.25">
      <c r="A417" s="89" t="s">
        <v>6356</v>
      </c>
    </row>
    <row r="418" spans="1:1" x14ac:dyDescent="0.25">
      <c r="A418" s="89"/>
    </row>
    <row r="419" spans="1:1" x14ac:dyDescent="0.25">
      <c r="A419" s="89" t="s">
        <v>6357</v>
      </c>
    </row>
    <row r="420" spans="1:1" x14ac:dyDescent="0.25">
      <c r="A420" s="89"/>
    </row>
    <row r="421" spans="1:1" x14ac:dyDescent="0.25">
      <c r="A421" s="89" t="s">
        <v>6358</v>
      </c>
    </row>
    <row r="422" spans="1:1" x14ac:dyDescent="0.25">
      <c r="A422" s="89"/>
    </row>
    <row r="423" spans="1:1" x14ac:dyDescent="0.25">
      <c r="A423" s="89" t="s">
        <v>6359</v>
      </c>
    </row>
    <row r="424" spans="1:1" x14ac:dyDescent="0.25">
      <c r="A424" s="89"/>
    </row>
    <row r="425" spans="1:1" x14ac:dyDescent="0.25">
      <c r="A425" s="89" t="s">
        <v>6360</v>
      </c>
    </row>
    <row r="426" spans="1:1" x14ac:dyDescent="0.25">
      <c r="A426" s="89"/>
    </row>
    <row r="427" spans="1:1" x14ac:dyDescent="0.25">
      <c r="A427" s="89" t="s">
        <v>6115</v>
      </c>
    </row>
    <row r="428" spans="1:1" x14ac:dyDescent="0.25">
      <c r="A428" s="89"/>
    </row>
    <row r="429" spans="1:1" x14ac:dyDescent="0.25">
      <c r="A429" s="89" t="s">
        <v>6361</v>
      </c>
    </row>
    <row r="430" spans="1:1" x14ac:dyDescent="0.25">
      <c r="A430" s="89"/>
    </row>
    <row r="431" spans="1:1" x14ac:dyDescent="0.25">
      <c r="A431" s="89" t="s">
        <v>6362</v>
      </c>
    </row>
    <row r="432" spans="1:1" x14ac:dyDescent="0.25">
      <c r="A432" s="89"/>
    </row>
    <row r="433" spans="1:1" x14ac:dyDescent="0.25">
      <c r="A433" s="89" t="s">
        <v>6363</v>
      </c>
    </row>
    <row r="434" spans="1:1" x14ac:dyDescent="0.25">
      <c r="A434" s="89"/>
    </row>
    <row r="435" spans="1:1" x14ac:dyDescent="0.25">
      <c r="A435" s="89" t="s">
        <v>6364</v>
      </c>
    </row>
    <row r="436" spans="1:1" x14ac:dyDescent="0.25">
      <c r="A436" s="89"/>
    </row>
    <row r="437" spans="1:1" x14ac:dyDescent="0.25">
      <c r="A437" s="89" t="s">
        <v>6365</v>
      </c>
    </row>
    <row r="438" spans="1:1" x14ac:dyDescent="0.25">
      <c r="A438" s="89"/>
    </row>
    <row r="439" spans="1:1" x14ac:dyDescent="0.25">
      <c r="A439" s="89" t="s">
        <v>6366</v>
      </c>
    </row>
    <row r="440" spans="1:1" x14ac:dyDescent="0.25">
      <c r="A440" s="89"/>
    </row>
    <row r="441" spans="1:1" x14ac:dyDescent="0.25">
      <c r="A441" s="89" t="s">
        <v>6367</v>
      </c>
    </row>
    <row r="442" spans="1:1" x14ac:dyDescent="0.25">
      <c r="A442" s="89"/>
    </row>
    <row r="443" spans="1:1" x14ac:dyDescent="0.25">
      <c r="A443" s="89" t="s">
        <v>6368</v>
      </c>
    </row>
    <row r="444" spans="1:1" x14ac:dyDescent="0.25">
      <c r="A444" s="89"/>
    </row>
    <row r="445" spans="1:1" x14ac:dyDescent="0.25">
      <c r="A445" s="89" t="s">
        <v>6369</v>
      </c>
    </row>
    <row r="446" spans="1:1" x14ac:dyDescent="0.25">
      <c r="A446" s="89"/>
    </row>
    <row r="447" spans="1:1" x14ac:dyDescent="0.25">
      <c r="A447" s="89" t="s">
        <v>6370</v>
      </c>
    </row>
    <row r="448" spans="1:1" x14ac:dyDescent="0.25">
      <c r="A448" s="89"/>
    </row>
    <row r="449" spans="1:1" x14ac:dyDescent="0.25">
      <c r="A449" s="89" t="s">
        <v>6371</v>
      </c>
    </row>
    <row r="450" spans="1:1" x14ac:dyDescent="0.25">
      <c r="A450" s="89"/>
    </row>
    <row r="451" spans="1:1" x14ac:dyDescent="0.25">
      <c r="A451" s="89" t="s">
        <v>6372</v>
      </c>
    </row>
    <row r="452" spans="1:1" x14ac:dyDescent="0.25">
      <c r="A452" s="89"/>
    </row>
    <row r="453" spans="1:1" x14ac:dyDescent="0.25">
      <c r="A453" s="89" t="s">
        <v>6373</v>
      </c>
    </row>
    <row r="454" spans="1:1" x14ac:dyDescent="0.25">
      <c r="A454" s="89"/>
    </row>
    <row r="455" spans="1:1" x14ac:dyDescent="0.25">
      <c r="A455" s="89" t="s">
        <v>6374</v>
      </c>
    </row>
    <row r="456" spans="1:1" x14ac:dyDescent="0.25">
      <c r="A456" s="89"/>
    </row>
    <row r="457" spans="1:1" x14ac:dyDescent="0.25">
      <c r="A457" s="89" t="s">
        <v>6375</v>
      </c>
    </row>
    <row r="458" spans="1:1" x14ac:dyDescent="0.25">
      <c r="A458" s="89"/>
    </row>
    <row r="459" spans="1:1" x14ac:dyDescent="0.25">
      <c r="A459" s="89" t="s">
        <v>6376</v>
      </c>
    </row>
    <row r="460" spans="1:1" x14ac:dyDescent="0.25">
      <c r="A460" s="89"/>
    </row>
    <row r="461" spans="1:1" x14ac:dyDescent="0.25">
      <c r="A461" s="89" t="s">
        <v>6377</v>
      </c>
    </row>
    <row r="462" spans="1:1" x14ac:dyDescent="0.25">
      <c r="A462" s="89"/>
    </row>
    <row r="463" spans="1:1" x14ac:dyDescent="0.25">
      <c r="A463" s="89" t="s">
        <v>6378</v>
      </c>
    </row>
    <row r="464" spans="1:1" x14ac:dyDescent="0.25">
      <c r="A464" s="89"/>
    </row>
    <row r="465" spans="1:1" x14ac:dyDescent="0.25">
      <c r="A465" s="89" t="s">
        <v>6379</v>
      </c>
    </row>
    <row r="466" spans="1:1" x14ac:dyDescent="0.25">
      <c r="A466" s="89"/>
    </row>
    <row r="467" spans="1:1" x14ac:dyDescent="0.25">
      <c r="A467" s="89" t="s">
        <v>6380</v>
      </c>
    </row>
    <row r="468" spans="1:1" x14ac:dyDescent="0.25">
      <c r="A468" s="89"/>
    </row>
    <row r="469" spans="1:1" x14ac:dyDescent="0.25">
      <c r="A469" s="89" t="s">
        <v>6116</v>
      </c>
    </row>
    <row r="470" spans="1:1" x14ac:dyDescent="0.25">
      <c r="A470" s="89"/>
    </row>
    <row r="471" spans="1:1" x14ac:dyDescent="0.25">
      <c r="A471" s="89" t="s">
        <v>6381</v>
      </c>
    </row>
    <row r="472" spans="1:1" x14ac:dyDescent="0.25">
      <c r="A472" s="89"/>
    </row>
    <row r="473" spans="1:1" x14ac:dyDescent="0.25">
      <c r="A473" s="89" t="s">
        <v>6382</v>
      </c>
    </row>
    <row r="474" spans="1:1" x14ac:dyDescent="0.25">
      <c r="A474" s="89"/>
    </row>
    <row r="475" spans="1:1" x14ac:dyDescent="0.25">
      <c r="A475" s="89" t="s">
        <v>6383</v>
      </c>
    </row>
    <row r="476" spans="1:1" x14ac:dyDescent="0.25">
      <c r="A476" s="89"/>
    </row>
    <row r="477" spans="1:1" x14ac:dyDescent="0.25">
      <c r="A477" s="89" t="s">
        <v>6384</v>
      </c>
    </row>
    <row r="478" spans="1:1" x14ac:dyDescent="0.25">
      <c r="A478" s="89"/>
    </row>
    <row r="479" spans="1:1" x14ac:dyDescent="0.25">
      <c r="A479" s="89" t="s">
        <v>6385</v>
      </c>
    </row>
    <row r="480" spans="1:1" x14ac:dyDescent="0.25">
      <c r="A480" s="89"/>
    </row>
    <row r="481" spans="1:1" x14ac:dyDescent="0.25">
      <c r="A481" s="89" t="s">
        <v>6386</v>
      </c>
    </row>
    <row r="482" spans="1:1" x14ac:dyDescent="0.25">
      <c r="A482" s="89"/>
    </row>
    <row r="483" spans="1:1" x14ac:dyDescent="0.25">
      <c r="A483" s="89" t="s">
        <v>6387</v>
      </c>
    </row>
    <row r="484" spans="1:1" x14ac:dyDescent="0.25">
      <c r="A484" s="89"/>
    </row>
    <row r="485" spans="1:1" x14ac:dyDescent="0.25">
      <c r="A485" s="89" t="s">
        <v>6117</v>
      </c>
    </row>
    <row r="486" spans="1:1" x14ac:dyDescent="0.25">
      <c r="A486" s="89"/>
    </row>
    <row r="487" spans="1:1" x14ac:dyDescent="0.25">
      <c r="A487" s="89" t="s">
        <v>6388</v>
      </c>
    </row>
    <row r="488" spans="1:1" x14ac:dyDescent="0.25">
      <c r="A488" s="89"/>
    </row>
    <row r="489" spans="1:1" x14ac:dyDescent="0.25">
      <c r="A489" s="89" t="s">
        <v>6389</v>
      </c>
    </row>
    <row r="490" spans="1:1" x14ac:dyDescent="0.25">
      <c r="A490" s="89"/>
    </row>
    <row r="491" spans="1:1" x14ac:dyDescent="0.25">
      <c r="A491" s="89" t="s">
        <v>6390</v>
      </c>
    </row>
    <row r="492" spans="1:1" x14ac:dyDescent="0.25">
      <c r="A492" s="89"/>
    </row>
    <row r="493" spans="1:1" x14ac:dyDescent="0.25">
      <c r="A493" s="89" t="s">
        <v>6391</v>
      </c>
    </row>
    <row r="494" spans="1:1" x14ac:dyDescent="0.25">
      <c r="A494" s="89"/>
    </row>
    <row r="495" spans="1:1" x14ac:dyDescent="0.25">
      <c r="A495" s="89" t="s">
        <v>6392</v>
      </c>
    </row>
    <row r="496" spans="1:1" x14ac:dyDescent="0.25">
      <c r="A496" s="89"/>
    </row>
    <row r="497" spans="1:1" x14ac:dyDescent="0.25">
      <c r="A497" s="89" t="s">
        <v>6393</v>
      </c>
    </row>
    <row r="498" spans="1:1" x14ac:dyDescent="0.25">
      <c r="A498" s="89"/>
    </row>
    <row r="499" spans="1:1" x14ac:dyDescent="0.25">
      <c r="A499" s="89" t="s">
        <v>6394</v>
      </c>
    </row>
    <row r="500" spans="1:1" x14ac:dyDescent="0.25">
      <c r="A500" s="89"/>
    </row>
    <row r="501" spans="1:1" x14ac:dyDescent="0.25">
      <c r="A501" s="89" t="s">
        <v>6395</v>
      </c>
    </row>
    <row r="502" spans="1:1" x14ac:dyDescent="0.25">
      <c r="A502" s="89"/>
    </row>
    <row r="503" spans="1:1" x14ac:dyDescent="0.25">
      <c r="A503" s="89" t="s">
        <v>6396</v>
      </c>
    </row>
    <row r="504" spans="1:1" x14ac:dyDescent="0.25">
      <c r="A504" s="89"/>
    </row>
    <row r="505" spans="1:1" x14ac:dyDescent="0.25">
      <c r="A505" s="89" t="s">
        <v>6397</v>
      </c>
    </row>
    <row r="506" spans="1:1" x14ac:dyDescent="0.25">
      <c r="A506" s="89"/>
    </row>
    <row r="507" spans="1:1" x14ac:dyDescent="0.25">
      <c r="A507" s="89" t="s">
        <v>6398</v>
      </c>
    </row>
    <row r="508" spans="1:1" x14ac:dyDescent="0.25">
      <c r="A508" s="89"/>
    </row>
    <row r="509" spans="1:1" x14ac:dyDescent="0.25">
      <c r="A509" s="89" t="s">
        <v>6399</v>
      </c>
    </row>
    <row r="510" spans="1:1" x14ac:dyDescent="0.25">
      <c r="A510" s="89"/>
    </row>
    <row r="511" spans="1:1" x14ac:dyDescent="0.25">
      <c r="A511" s="89" t="s">
        <v>6400</v>
      </c>
    </row>
    <row r="512" spans="1:1" x14ac:dyDescent="0.25">
      <c r="A512" s="89"/>
    </row>
    <row r="513" spans="1:1" x14ac:dyDescent="0.25">
      <c r="A513" s="89" t="s">
        <v>6401</v>
      </c>
    </row>
    <row r="514" spans="1:1" x14ac:dyDescent="0.25">
      <c r="A514" s="89"/>
    </row>
    <row r="515" spans="1:1" x14ac:dyDescent="0.25">
      <c r="A515" s="89" t="s">
        <v>6402</v>
      </c>
    </row>
    <row r="516" spans="1:1" x14ac:dyDescent="0.25">
      <c r="A516" s="89"/>
    </row>
    <row r="517" spans="1:1" x14ac:dyDescent="0.25">
      <c r="A517" s="89" t="s">
        <v>6403</v>
      </c>
    </row>
    <row r="518" spans="1:1" x14ac:dyDescent="0.25">
      <c r="A518" s="89"/>
    </row>
    <row r="519" spans="1:1" x14ac:dyDescent="0.25">
      <c r="A519" s="89" t="s">
        <v>6404</v>
      </c>
    </row>
    <row r="520" spans="1:1" x14ac:dyDescent="0.25">
      <c r="A520" s="89"/>
    </row>
    <row r="521" spans="1:1" x14ac:dyDescent="0.25">
      <c r="A521" s="89" t="s">
        <v>6405</v>
      </c>
    </row>
    <row r="522" spans="1:1" x14ac:dyDescent="0.25">
      <c r="A522" s="89"/>
    </row>
    <row r="523" spans="1:1" x14ac:dyDescent="0.25">
      <c r="A523" s="89" t="s">
        <v>6406</v>
      </c>
    </row>
    <row r="524" spans="1:1" x14ac:dyDescent="0.25">
      <c r="A524" s="89"/>
    </row>
    <row r="525" spans="1:1" x14ac:dyDescent="0.25">
      <c r="A525" s="89" t="s">
        <v>6407</v>
      </c>
    </row>
    <row r="526" spans="1:1" x14ac:dyDescent="0.25">
      <c r="A526" s="89"/>
    </row>
    <row r="527" spans="1:1" x14ac:dyDescent="0.25">
      <c r="A527" s="89" t="s">
        <v>6408</v>
      </c>
    </row>
    <row r="528" spans="1:1" x14ac:dyDescent="0.25">
      <c r="A528" s="89"/>
    </row>
    <row r="529" spans="1:1" x14ac:dyDescent="0.25">
      <c r="A529" s="89" t="s">
        <v>6409</v>
      </c>
    </row>
    <row r="530" spans="1:1" x14ac:dyDescent="0.25">
      <c r="A530" s="89"/>
    </row>
    <row r="531" spans="1:1" x14ac:dyDescent="0.25">
      <c r="A531" s="89" t="s">
        <v>6410</v>
      </c>
    </row>
    <row r="532" spans="1:1" x14ac:dyDescent="0.25">
      <c r="A532" s="89"/>
    </row>
    <row r="533" spans="1:1" x14ac:dyDescent="0.25">
      <c r="A533" s="89" t="s">
        <v>6411</v>
      </c>
    </row>
    <row r="534" spans="1:1" x14ac:dyDescent="0.25">
      <c r="A534" s="89"/>
    </row>
    <row r="535" spans="1:1" x14ac:dyDescent="0.25">
      <c r="A535" s="89" t="s">
        <v>6118</v>
      </c>
    </row>
    <row r="536" spans="1:1" x14ac:dyDescent="0.25">
      <c r="A536" s="89"/>
    </row>
    <row r="537" spans="1:1" x14ac:dyDescent="0.25">
      <c r="A537" s="89" t="s">
        <v>6412</v>
      </c>
    </row>
    <row r="538" spans="1:1" x14ac:dyDescent="0.25">
      <c r="A538" s="89"/>
    </row>
    <row r="539" spans="1:1" x14ac:dyDescent="0.25">
      <c r="A539" s="89" t="s">
        <v>6413</v>
      </c>
    </row>
    <row r="540" spans="1:1" x14ac:dyDescent="0.25">
      <c r="A540" s="89"/>
    </row>
    <row r="541" spans="1:1" x14ac:dyDescent="0.25">
      <c r="A541" s="89" t="s">
        <v>6414</v>
      </c>
    </row>
    <row r="542" spans="1:1" x14ac:dyDescent="0.25">
      <c r="A542" s="89"/>
    </row>
    <row r="543" spans="1:1" x14ac:dyDescent="0.25">
      <c r="A543" s="89" t="s">
        <v>6415</v>
      </c>
    </row>
    <row r="544" spans="1:1" x14ac:dyDescent="0.25">
      <c r="A544" s="89"/>
    </row>
    <row r="545" spans="1:1" x14ac:dyDescent="0.25">
      <c r="A545" s="89" t="s">
        <v>6416</v>
      </c>
    </row>
    <row r="546" spans="1:1" x14ac:dyDescent="0.25">
      <c r="A546" s="89"/>
    </row>
    <row r="547" spans="1:1" x14ac:dyDescent="0.25">
      <c r="A547" s="89" t="s">
        <v>6417</v>
      </c>
    </row>
    <row r="548" spans="1:1" x14ac:dyDescent="0.25">
      <c r="A548" s="89"/>
    </row>
    <row r="549" spans="1:1" x14ac:dyDescent="0.25">
      <c r="A549" s="89" t="s">
        <v>6418</v>
      </c>
    </row>
    <row r="550" spans="1:1" x14ac:dyDescent="0.25">
      <c r="A550" s="89"/>
    </row>
    <row r="551" spans="1:1" x14ac:dyDescent="0.25">
      <c r="A551" s="89" t="s">
        <v>6419</v>
      </c>
    </row>
    <row r="552" spans="1:1" x14ac:dyDescent="0.25">
      <c r="A552" s="89"/>
    </row>
    <row r="553" spans="1:1" x14ac:dyDescent="0.25">
      <c r="A553" s="89" t="s">
        <v>6420</v>
      </c>
    </row>
    <row r="554" spans="1:1" x14ac:dyDescent="0.25">
      <c r="A554" s="89"/>
    </row>
    <row r="555" spans="1:1" x14ac:dyDescent="0.25">
      <c r="A555" s="89" t="s">
        <v>6421</v>
      </c>
    </row>
    <row r="556" spans="1:1" x14ac:dyDescent="0.25">
      <c r="A556" s="89"/>
    </row>
    <row r="557" spans="1:1" x14ac:dyDescent="0.25">
      <c r="A557" s="89" t="s">
        <v>6422</v>
      </c>
    </row>
    <row r="558" spans="1:1" x14ac:dyDescent="0.25">
      <c r="A558" s="89"/>
    </row>
    <row r="559" spans="1:1" x14ac:dyDescent="0.25">
      <c r="A559" s="89" t="s">
        <v>6423</v>
      </c>
    </row>
    <row r="560" spans="1:1" x14ac:dyDescent="0.25">
      <c r="A560" s="89"/>
    </row>
    <row r="561" spans="1:1" x14ac:dyDescent="0.25">
      <c r="A561" s="89" t="s">
        <v>6424</v>
      </c>
    </row>
    <row r="562" spans="1:1" x14ac:dyDescent="0.25">
      <c r="A562" s="89"/>
    </row>
    <row r="563" spans="1:1" x14ac:dyDescent="0.25">
      <c r="A563" s="89" t="s">
        <v>6425</v>
      </c>
    </row>
    <row r="564" spans="1:1" x14ac:dyDescent="0.25">
      <c r="A564" s="89"/>
    </row>
    <row r="565" spans="1:1" x14ac:dyDescent="0.25">
      <c r="A565" s="89" t="s">
        <v>6119</v>
      </c>
    </row>
    <row r="566" spans="1:1" x14ac:dyDescent="0.25">
      <c r="A566" s="89"/>
    </row>
    <row r="567" spans="1:1" x14ac:dyDescent="0.25">
      <c r="A567" s="89" t="s">
        <v>6426</v>
      </c>
    </row>
    <row r="568" spans="1:1" x14ac:dyDescent="0.25">
      <c r="A568" s="89"/>
    </row>
    <row r="569" spans="1:1" x14ac:dyDescent="0.25">
      <c r="A569" s="89" t="s">
        <v>6427</v>
      </c>
    </row>
    <row r="570" spans="1:1" x14ac:dyDescent="0.25">
      <c r="A570" s="89"/>
    </row>
    <row r="571" spans="1:1" x14ac:dyDescent="0.25">
      <c r="A571" s="89" t="s">
        <v>6428</v>
      </c>
    </row>
    <row r="572" spans="1:1" x14ac:dyDescent="0.25">
      <c r="A572" s="89"/>
    </row>
    <row r="573" spans="1:1" x14ac:dyDescent="0.25">
      <c r="A573" s="89" t="s">
        <v>6429</v>
      </c>
    </row>
    <row r="574" spans="1:1" x14ac:dyDescent="0.25">
      <c r="A574" s="89"/>
    </row>
    <row r="575" spans="1:1" x14ac:dyDescent="0.25">
      <c r="A575" s="89" t="s">
        <v>6430</v>
      </c>
    </row>
    <row r="576" spans="1:1" x14ac:dyDescent="0.25">
      <c r="A576" s="89"/>
    </row>
    <row r="577" spans="1:1" x14ac:dyDescent="0.25">
      <c r="A577" s="89" t="s">
        <v>6431</v>
      </c>
    </row>
    <row r="578" spans="1:1" x14ac:dyDescent="0.25">
      <c r="A578" s="89"/>
    </row>
    <row r="579" spans="1:1" x14ac:dyDescent="0.25">
      <c r="A579" s="89" t="s">
        <v>6432</v>
      </c>
    </row>
    <row r="580" spans="1:1" x14ac:dyDescent="0.25">
      <c r="A580" s="89"/>
    </row>
    <row r="581" spans="1:1" x14ac:dyDescent="0.25">
      <c r="A581" s="89" t="s">
        <v>6433</v>
      </c>
    </row>
    <row r="582" spans="1:1" x14ac:dyDescent="0.25">
      <c r="A582" s="89"/>
    </row>
    <row r="583" spans="1:1" x14ac:dyDescent="0.25">
      <c r="A583" s="89" t="s">
        <v>6434</v>
      </c>
    </row>
    <row r="584" spans="1:1" x14ac:dyDescent="0.25">
      <c r="A584" s="89"/>
    </row>
    <row r="585" spans="1:1" x14ac:dyDescent="0.25">
      <c r="A585" s="89" t="s">
        <v>6435</v>
      </c>
    </row>
    <row r="586" spans="1:1" x14ac:dyDescent="0.25">
      <c r="A586" s="89"/>
    </row>
    <row r="587" spans="1:1" x14ac:dyDescent="0.25">
      <c r="A587" s="89" t="s">
        <v>6436</v>
      </c>
    </row>
    <row r="588" spans="1:1" x14ac:dyDescent="0.25">
      <c r="A588" s="89"/>
    </row>
    <row r="589" spans="1:1" x14ac:dyDescent="0.25">
      <c r="A589" s="89" t="s">
        <v>6120</v>
      </c>
    </row>
    <row r="590" spans="1:1" x14ac:dyDescent="0.25">
      <c r="A590" s="89"/>
    </row>
    <row r="591" spans="1:1" x14ac:dyDescent="0.25">
      <c r="A591" s="89" t="s">
        <v>6437</v>
      </c>
    </row>
    <row r="592" spans="1:1" x14ac:dyDescent="0.25">
      <c r="A592" s="89"/>
    </row>
    <row r="593" spans="1:1" x14ac:dyDescent="0.25">
      <c r="A593" s="89" t="s">
        <v>6438</v>
      </c>
    </row>
    <row r="594" spans="1:1" x14ac:dyDescent="0.25">
      <c r="A594" s="89"/>
    </row>
    <row r="595" spans="1:1" x14ac:dyDescent="0.25">
      <c r="A595" s="89" t="s">
        <v>6439</v>
      </c>
    </row>
    <row r="596" spans="1:1" x14ac:dyDescent="0.25">
      <c r="A596" s="89"/>
    </row>
    <row r="597" spans="1:1" x14ac:dyDescent="0.25">
      <c r="A597" s="89" t="s">
        <v>6440</v>
      </c>
    </row>
    <row r="598" spans="1:1" x14ac:dyDescent="0.25">
      <c r="A598" s="89"/>
    </row>
    <row r="599" spans="1:1" x14ac:dyDescent="0.25">
      <c r="A599" s="89" t="s">
        <v>6441</v>
      </c>
    </row>
    <row r="600" spans="1:1" x14ac:dyDescent="0.25">
      <c r="A600" s="89"/>
    </row>
    <row r="601" spans="1:1" x14ac:dyDescent="0.25">
      <c r="A601" s="89" t="s">
        <v>6442</v>
      </c>
    </row>
    <row r="602" spans="1:1" x14ac:dyDescent="0.25">
      <c r="A602" s="89"/>
    </row>
    <row r="603" spans="1:1" x14ac:dyDescent="0.25">
      <c r="A603" s="89" t="s">
        <v>6443</v>
      </c>
    </row>
    <row r="604" spans="1:1" x14ac:dyDescent="0.25">
      <c r="A604" s="89"/>
    </row>
    <row r="605" spans="1:1" x14ac:dyDescent="0.25">
      <c r="A605" s="89" t="s">
        <v>6444</v>
      </c>
    </row>
    <row r="606" spans="1:1" x14ac:dyDescent="0.25">
      <c r="A606" s="89"/>
    </row>
    <row r="607" spans="1:1" x14ac:dyDescent="0.25">
      <c r="A607" s="89" t="s">
        <v>6445</v>
      </c>
    </row>
    <row r="608" spans="1:1" x14ac:dyDescent="0.25">
      <c r="A608" s="89"/>
    </row>
    <row r="609" spans="1:1" x14ac:dyDescent="0.25">
      <c r="A609" s="89" t="s">
        <v>6446</v>
      </c>
    </row>
    <row r="610" spans="1:1" x14ac:dyDescent="0.25">
      <c r="A610" s="89"/>
    </row>
    <row r="611" spans="1:1" x14ac:dyDescent="0.25">
      <c r="A611" s="89" t="s">
        <v>6447</v>
      </c>
    </row>
    <row r="612" spans="1:1" x14ac:dyDescent="0.25">
      <c r="A612" s="89"/>
    </row>
    <row r="613" spans="1:1" x14ac:dyDescent="0.25">
      <c r="A613" s="89" t="s">
        <v>6448</v>
      </c>
    </row>
    <row r="614" spans="1:1" x14ac:dyDescent="0.25">
      <c r="A614" s="89"/>
    </row>
    <row r="615" spans="1:1" x14ac:dyDescent="0.25">
      <c r="A615" s="89" t="s">
        <v>6449</v>
      </c>
    </row>
    <row r="616" spans="1:1" x14ac:dyDescent="0.25">
      <c r="A616" s="89"/>
    </row>
    <row r="617" spans="1:1" x14ac:dyDescent="0.25">
      <c r="A617" s="89" t="s">
        <v>6121</v>
      </c>
    </row>
    <row r="618" spans="1:1" x14ac:dyDescent="0.25">
      <c r="A618" s="89"/>
    </row>
    <row r="619" spans="1:1" x14ac:dyDescent="0.25">
      <c r="A619" s="89" t="s">
        <v>6450</v>
      </c>
    </row>
    <row r="620" spans="1:1" x14ac:dyDescent="0.25">
      <c r="A620" s="89"/>
    </row>
    <row r="621" spans="1:1" x14ac:dyDescent="0.25">
      <c r="A621" s="89" t="s">
        <v>6122</v>
      </c>
    </row>
    <row r="622" spans="1:1" x14ac:dyDescent="0.25">
      <c r="A622" s="89"/>
    </row>
    <row r="623" spans="1:1" x14ac:dyDescent="0.25">
      <c r="A623" s="89" t="s">
        <v>6451</v>
      </c>
    </row>
    <row r="624" spans="1:1" x14ac:dyDescent="0.25">
      <c r="A624" s="89"/>
    </row>
    <row r="625" spans="1:1" x14ac:dyDescent="0.25">
      <c r="A625" s="89" t="s">
        <v>6123</v>
      </c>
    </row>
    <row r="626" spans="1:1" x14ac:dyDescent="0.25">
      <c r="A626" s="89"/>
    </row>
    <row r="627" spans="1:1" x14ac:dyDescent="0.25">
      <c r="A627" s="89" t="s">
        <v>6452</v>
      </c>
    </row>
    <row r="628" spans="1:1" x14ac:dyDescent="0.25">
      <c r="A628" s="89"/>
    </row>
    <row r="629" spans="1:1" x14ac:dyDescent="0.25">
      <c r="A629" s="89" t="s">
        <v>6124</v>
      </c>
    </row>
    <row r="630" spans="1:1" x14ac:dyDescent="0.25">
      <c r="A630" s="89"/>
    </row>
    <row r="631" spans="1:1" x14ac:dyDescent="0.25">
      <c r="A631" s="89" t="s">
        <v>6453</v>
      </c>
    </row>
    <row r="632" spans="1:1" x14ac:dyDescent="0.25">
      <c r="A632" s="89"/>
    </row>
    <row r="633" spans="1:1" x14ac:dyDescent="0.25">
      <c r="A633" s="89" t="s">
        <v>6454</v>
      </c>
    </row>
    <row r="634" spans="1:1" x14ac:dyDescent="0.25">
      <c r="A634" s="89"/>
    </row>
    <row r="635" spans="1:1" x14ac:dyDescent="0.25">
      <c r="A635" s="89" t="s">
        <v>6455</v>
      </c>
    </row>
    <row r="636" spans="1:1" x14ac:dyDescent="0.25">
      <c r="A636" s="89"/>
    </row>
    <row r="637" spans="1:1" x14ac:dyDescent="0.25">
      <c r="A637" s="89" t="s">
        <v>6456</v>
      </c>
    </row>
    <row r="638" spans="1:1" x14ac:dyDescent="0.25">
      <c r="A638" s="89"/>
    </row>
    <row r="639" spans="1:1" x14ac:dyDescent="0.25">
      <c r="A639" s="89" t="s">
        <v>6457</v>
      </c>
    </row>
    <row r="640" spans="1:1" x14ac:dyDescent="0.25">
      <c r="A640" s="89"/>
    </row>
    <row r="641" spans="1:1" x14ac:dyDescent="0.25">
      <c r="A641" s="89" t="s">
        <v>6458</v>
      </c>
    </row>
    <row r="642" spans="1:1" x14ac:dyDescent="0.25">
      <c r="A642" s="89"/>
    </row>
    <row r="643" spans="1:1" x14ac:dyDescent="0.25">
      <c r="A643" s="89" t="s">
        <v>6459</v>
      </c>
    </row>
    <row r="644" spans="1:1" x14ac:dyDescent="0.25">
      <c r="A644" s="89"/>
    </row>
    <row r="645" spans="1:1" x14ac:dyDescent="0.25">
      <c r="A645" s="89" t="s">
        <v>6460</v>
      </c>
    </row>
    <row r="646" spans="1:1" x14ac:dyDescent="0.25">
      <c r="A646" s="89"/>
    </row>
    <row r="647" spans="1:1" x14ac:dyDescent="0.25">
      <c r="A647" s="89" t="s">
        <v>6461</v>
      </c>
    </row>
    <row r="648" spans="1:1" x14ac:dyDescent="0.25">
      <c r="A648" s="89"/>
    </row>
    <row r="649" spans="1:1" x14ac:dyDescent="0.25">
      <c r="A649" s="89" t="s">
        <v>6462</v>
      </c>
    </row>
    <row r="650" spans="1:1" x14ac:dyDescent="0.25">
      <c r="A650" s="89"/>
    </row>
    <row r="651" spans="1:1" x14ac:dyDescent="0.25">
      <c r="A651" s="89" t="s">
        <v>6463</v>
      </c>
    </row>
    <row r="652" spans="1:1" x14ac:dyDescent="0.25">
      <c r="A652" s="89"/>
    </row>
    <row r="653" spans="1:1" x14ac:dyDescent="0.25">
      <c r="A653" s="89" t="s">
        <v>6464</v>
      </c>
    </row>
    <row r="654" spans="1:1" x14ac:dyDescent="0.25">
      <c r="A654" s="89"/>
    </row>
    <row r="655" spans="1:1" x14ac:dyDescent="0.25">
      <c r="A655" s="89" t="s">
        <v>6465</v>
      </c>
    </row>
    <row r="656" spans="1:1" x14ac:dyDescent="0.25">
      <c r="A656" s="89"/>
    </row>
    <row r="657" spans="1:1" x14ac:dyDescent="0.25">
      <c r="A657" s="89" t="s">
        <v>6466</v>
      </c>
    </row>
    <row r="658" spans="1:1" x14ac:dyDescent="0.25">
      <c r="A658" s="89"/>
    </row>
    <row r="659" spans="1:1" x14ac:dyDescent="0.25">
      <c r="A659" s="89" t="s">
        <v>6467</v>
      </c>
    </row>
    <row r="660" spans="1:1" x14ac:dyDescent="0.25">
      <c r="A660" s="89"/>
    </row>
    <row r="661" spans="1:1" x14ac:dyDescent="0.25">
      <c r="A661" s="89" t="s">
        <v>6468</v>
      </c>
    </row>
    <row r="662" spans="1:1" x14ac:dyDescent="0.25">
      <c r="A662" s="89"/>
    </row>
    <row r="663" spans="1:1" x14ac:dyDescent="0.25">
      <c r="A663" s="89" t="s">
        <v>6469</v>
      </c>
    </row>
    <row r="664" spans="1:1" x14ac:dyDescent="0.25">
      <c r="A664" s="89"/>
    </row>
    <row r="665" spans="1:1" x14ac:dyDescent="0.25">
      <c r="A665" s="89" t="s">
        <v>6470</v>
      </c>
    </row>
    <row r="666" spans="1:1" x14ac:dyDescent="0.25">
      <c r="A666" s="89"/>
    </row>
    <row r="667" spans="1:1" x14ac:dyDescent="0.25">
      <c r="A667" s="89" t="s">
        <v>6471</v>
      </c>
    </row>
    <row r="668" spans="1:1" x14ac:dyDescent="0.25">
      <c r="A668" s="89"/>
    </row>
    <row r="669" spans="1:1" x14ac:dyDescent="0.25">
      <c r="A669" s="89" t="s">
        <v>6472</v>
      </c>
    </row>
    <row r="670" spans="1:1" x14ac:dyDescent="0.25">
      <c r="A670" s="89"/>
    </row>
    <row r="671" spans="1:1" x14ac:dyDescent="0.25">
      <c r="A671" s="89" t="s">
        <v>6473</v>
      </c>
    </row>
    <row r="672" spans="1:1" x14ac:dyDescent="0.25">
      <c r="A672" s="89"/>
    </row>
    <row r="673" spans="1:1" x14ac:dyDescent="0.25">
      <c r="A673" s="89" t="s">
        <v>6474</v>
      </c>
    </row>
    <row r="674" spans="1:1" x14ac:dyDescent="0.25">
      <c r="A674" s="89"/>
    </row>
    <row r="675" spans="1:1" x14ac:dyDescent="0.25">
      <c r="A675" s="89" t="s">
        <v>6475</v>
      </c>
    </row>
    <row r="676" spans="1:1" x14ac:dyDescent="0.25">
      <c r="A676" s="89"/>
    </row>
    <row r="677" spans="1:1" x14ac:dyDescent="0.25">
      <c r="A677" s="89" t="s">
        <v>6476</v>
      </c>
    </row>
    <row r="678" spans="1:1" x14ac:dyDescent="0.25">
      <c r="A678" s="89"/>
    </row>
    <row r="679" spans="1:1" x14ac:dyDescent="0.25">
      <c r="A679" s="89" t="s">
        <v>6125</v>
      </c>
    </row>
    <row r="680" spans="1:1" x14ac:dyDescent="0.25">
      <c r="A680" s="89"/>
    </row>
    <row r="681" spans="1:1" x14ac:dyDescent="0.25">
      <c r="A681" s="89" t="s">
        <v>6126</v>
      </c>
    </row>
    <row r="682" spans="1:1" x14ac:dyDescent="0.25">
      <c r="A682" s="89"/>
    </row>
    <row r="683" spans="1:1" x14ac:dyDescent="0.25">
      <c r="A683" s="89" t="s">
        <v>6477</v>
      </c>
    </row>
    <row r="684" spans="1:1" x14ac:dyDescent="0.25">
      <c r="A684" s="89"/>
    </row>
    <row r="685" spans="1:1" x14ac:dyDescent="0.25">
      <c r="A685" s="89" t="s">
        <v>6478</v>
      </c>
    </row>
    <row r="686" spans="1:1" x14ac:dyDescent="0.25">
      <c r="A686" s="89"/>
    </row>
    <row r="687" spans="1:1" x14ac:dyDescent="0.25">
      <c r="A687" s="89" t="s">
        <v>6479</v>
      </c>
    </row>
    <row r="688" spans="1:1" x14ac:dyDescent="0.25">
      <c r="A688" s="89"/>
    </row>
    <row r="689" spans="1:1" x14ac:dyDescent="0.25">
      <c r="A689" s="89" t="s">
        <v>6480</v>
      </c>
    </row>
    <row r="690" spans="1:1" x14ac:dyDescent="0.25">
      <c r="A690" s="89"/>
    </row>
    <row r="691" spans="1:1" x14ac:dyDescent="0.25">
      <c r="A691" s="89" t="s">
        <v>6481</v>
      </c>
    </row>
    <row r="692" spans="1:1" x14ac:dyDescent="0.25">
      <c r="A692" s="89"/>
    </row>
    <row r="693" spans="1:1" x14ac:dyDescent="0.25">
      <c r="A693" s="89" t="s">
        <v>6482</v>
      </c>
    </row>
    <row r="694" spans="1:1" x14ac:dyDescent="0.25">
      <c r="A694" s="89"/>
    </row>
    <row r="695" spans="1:1" x14ac:dyDescent="0.25">
      <c r="A695" s="89" t="s">
        <v>6483</v>
      </c>
    </row>
    <row r="696" spans="1:1" x14ac:dyDescent="0.25">
      <c r="A696" s="89"/>
    </row>
    <row r="697" spans="1:1" x14ac:dyDescent="0.25">
      <c r="A697" s="89" t="s">
        <v>6484</v>
      </c>
    </row>
    <row r="698" spans="1:1" x14ac:dyDescent="0.25">
      <c r="A698" s="89"/>
    </row>
    <row r="699" spans="1:1" x14ac:dyDescent="0.25">
      <c r="A699" s="89" t="s">
        <v>6485</v>
      </c>
    </row>
    <row r="700" spans="1:1" x14ac:dyDescent="0.25">
      <c r="A700" s="89"/>
    </row>
    <row r="701" spans="1:1" x14ac:dyDescent="0.25">
      <c r="A701" s="89" t="s">
        <v>6486</v>
      </c>
    </row>
    <row r="702" spans="1:1" x14ac:dyDescent="0.25">
      <c r="A702" s="89"/>
    </row>
    <row r="703" spans="1:1" x14ac:dyDescent="0.25">
      <c r="A703" s="89" t="s">
        <v>6487</v>
      </c>
    </row>
    <row r="704" spans="1:1" x14ac:dyDescent="0.25">
      <c r="A704" s="89"/>
    </row>
    <row r="705" spans="1:1" x14ac:dyDescent="0.25">
      <c r="A705" s="89" t="s">
        <v>6488</v>
      </c>
    </row>
    <row r="706" spans="1:1" x14ac:dyDescent="0.25">
      <c r="A706" s="89"/>
    </row>
    <row r="707" spans="1:1" x14ac:dyDescent="0.25">
      <c r="A707" s="89" t="s">
        <v>6489</v>
      </c>
    </row>
    <row r="708" spans="1:1" x14ac:dyDescent="0.25">
      <c r="A708" s="89"/>
    </row>
    <row r="709" spans="1:1" x14ac:dyDescent="0.25">
      <c r="A709" s="89" t="s">
        <v>6490</v>
      </c>
    </row>
    <row r="710" spans="1:1" x14ac:dyDescent="0.25">
      <c r="A710" s="89"/>
    </row>
    <row r="711" spans="1:1" x14ac:dyDescent="0.25">
      <c r="A711" s="89" t="s">
        <v>6491</v>
      </c>
    </row>
    <row r="712" spans="1:1" x14ac:dyDescent="0.25">
      <c r="A712" s="89"/>
    </row>
    <row r="713" spans="1:1" x14ac:dyDescent="0.25">
      <c r="A713" s="89" t="s">
        <v>6492</v>
      </c>
    </row>
    <row r="714" spans="1:1" x14ac:dyDescent="0.25">
      <c r="A714" s="89"/>
    </row>
    <row r="715" spans="1:1" x14ac:dyDescent="0.25">
      <c r="A715" s="89" t="s">
        <v>6493</v>
      </c>
    </row>
    <row r="716" spans="1:1" x14ac:dyDescent="0.25">
      <c r="A716" s="89"/>
    </row>
    <row r="717" spans="1:1" x14ac:dyDescent="0.25">
      <c r="A717" s="89" t="s">
        <v>6494</v>
      </c>
    </row>
    <row r="718" spans="1:1" x14ac:dyDescent="0.25">
      <c r="A718" s="89"/>
    </row>
    <row r="719" spans="1:1" x14ac:dyDescent="0.25">
      <c r="A719" s="89" t="s">
        <v>6495</v>
      </c>
    </row>
    <row r="720" spans="1:1" x14ac:dyDescent="0.25">
      <c r="A720" s="89"/>
    </row>
    <row r="721" spans="1:1" x14ac:dyDescent="0.25">
      <c r="A721" s="89" t="s">
        <v>6496</v>
      </c>
    </row>
    <row r="722" spans="1:1" x14ac:dyDescent="0.25">
      <c r="A722" s="89"/>
    </row>
    <row r="723" spans="1:1" x14ac:dyDescent="0.25">
      <c r="A723" s="89" t="s">
        <v>6497</v>
      </c>
    </row>
    <row r="724" spans="1:1" x14ac:dyDescent="0.25">
      <c r="A724" s="89"/>
    </row>
    <row r="725" spans="1:1" x14ac:dyDescent="0.25">
      <c r="A725" s="89" t="s">
        <v>6127</v>
      </c>
    </row>
    <row r="726" spans="1:1" x14ac:dyDescent="0.25">
      <c r="A726" s="89"/>
    </row>
    <row r="727" spans="1:1" x14ac:dyDescent="0.25">
      <c r="A727" s="89" t="s">
        <v>6498</v>
      </c>
    </row>
    <row r="728" spans="1:1" x14ac:dyDescent="0.25">
      <c r="A728" s="89"/>
    </row>
    <row r="729" spans="1:1" x14ac:dyDescent="0.25">
      <c r="A729" s="89" t="s">
        <v>6499</v>
      </c>
    </row>
    <row r="730" spans="1:1" x14ac:dyDescent="0.25">
      <c r="A730" s="89"/>
    </row>
    <row r="731" spans="1:1" x14ac:dyDescent="0.25">
      <c r="A731" s="89" t="s">
        <v>6128</v>
      </c>
    </row>
    <row r="732" spans="1:1" x14ac:dyDescent="0.25">
      <c r="A732" s="89"/>
    </row>
    <row r="733" spans="1:1" x14ac:dyDescent="0.25">
      <c r="A733" s="89" t="s">
        <v>6500</v>
      </c>
    </row>
    <row r="734" spans="1:1" x14ac:dyDescent="0.25">
      <c r="A734" s="89"/>
    </row>
    <row r="735" spans="1:1" x14ac:dyDescent="0.25">
      <c r="A735" s="89" t="s">
        <v>6501</v>
      </c>
    </row>
    <row r="736" spans="1:1" x14ac:dyDescent="0.25">
      <c r="A736" s="89"/>
    </row>
    <row r="737" spans="1:1" x14ac:dyDescent="0.25">
      <c r="A737" s="89" t="s">
        <v>6502</v>
      </c>
    </row>
    <row r="738" spans="1:1" x14ac:dyDescent="0.25">
      <c r="A738" s="89"/>
    </row>
    <row r="739" spans="1:1" x14ac:dyDescent="0.25">
      <c r="A739" s="89" t="s">
        <v>6503</v>
      </c>
    </row>
    <row r="740" spans="1:1" x14ac:dyDescent="0.25">
      <c r="A740" s="89"/>
    </row>
    <row r="741" spans="1:1" x14ac:dyDescent="0.25">
      <c r="A741" s="89" t="s">
        <v>6504</v>
      </c>
    </row>
    <row r="742" spans="1:1" x14ac:dyDescent="0.25">
      <c r="A742" s="89"/>
    </row>
    <row r="743" spans="1:1" x14ac:dyDescent="0.25">
      <c r="A743" s="89" t="s">
        <v>6505</v>
      </c>
    </row>
    <row r="744" spans="1:1" x14ac:dyDescent="0.25">
      <c r="A744" s="89"/>
    </row>
    <row r="745" spans="1:1" x14ac:dyDescent="0.25">
      <c r="A745" s="89" t="s">
        <v>6506</v>
      </c>
    </row>
    <row r="746" spans="1:1" x14ac:dyDescent="0.25">
      <c r="A746" s="89"/>
    </row>
    <row r="747" spans="1:1" x14ac:dyDescent="0.25">
      <c r="A747" s="89" t="s">
        <v>6507</v>
      </c>
    </row>
    <row r="748" spans="1:1" x14ac:dyDescent="0.25">
      <c r="A748" s="89"/>
    </row>
    <row r="749" spans="1:1" x14ac:dyDescent="0.25">
      <c r="A749" s="89" t="s">
        <v>6508</v>
      </c>
    </row>
    <row r="750" spans="1:1" x14ac:dyDescent="0.25">
      <c r="A750" s="89"/>
    </row>
    <row r="751" spans="1:1" x14ac:dyDescent="0.25">
      <c r="A751" s="89" t="s">
        <v>6509</v>
      </c>
    </row>
    <row r="752" spans="1:1" x14ac:dyDescent="0.25">
      <c r="A752" s="89"/>
    </row>
    <row r="753" spans="1:1" x14ac:dyDescent="0.25">
      <c r="A753" s="89" t="s">
        <v>6510</v>
      </c>
    </row>
    <row r="754" spans="1:1" x14ac:dyDescent="0.25">
      <c r="A754" s="89"/>
    </row>
    <row r="755" spans="1:1" x14ac:dyDescent="0.25">
      <c r="A755" s="89" t="s">
        <v>6511</v>
      </c>
    </row>
    <row r="756" spans="1:1" x14ac:dyDescent="0.25">
      <c r="A756" s="89"/>
    </row>
    <row r="757" spans="1:1" x14ac:dyDescent="0.25">
      <c r="A757" s="89" t="s">
        <v>6512</v>
      </c>
    </row>
    <row r="758" spans="1:1" x14ac:dyDescent="0.25">
      <c r="A758" s="89"/>
    </row>
    <row r="759" spans="1:1" x14ac:dyDescent="0.25">
      <c r="A759" s="89" t="s">
        <v>6513</v>
      </c>
    </row>
    <row r="760" spans="1:1" x14ac:dyDescent="0.25">
      <c r="A760" s="89"/>
    </row>
    <row r="761" spans="1:1" x14ac:dyDescent="0.25">
      <c r="A761" s="89" t="s">
        <v>6514</v>
      </c>
    </row>
    <row r="762" spans="1:1" x14ac:dyDescent="0.25">
      <c r="A762" s="89"/>
    </row>
    <row r="763" spans="1:1" x14ac:dyDescent="0.25">
      <c r="A763" s="89" t="s">
        <v>6515</v>
      </c>
    </row>
    <row r="764" spans="1:1" x14ac:dyDescent="0.25">
      <c r="A764" s="89"/>
    </row>
    <row r="765" spans="1:1" x14ac:dyDescent="0.25">
      <c r="A765" s="89" t="s">
        <v>6129</v>
      </c>
    </row>
    <row r="766" spans="1:1" x14ac:dyDescent="0.25">
      <c r="A766" s="89"/>
    </row>
    <row r="767" spans="1:1" x14ac:dyDescent="0.25">
      <c r="A767" s="89" t="s">
        <v>6516</v>
      </c>
    </row>
    <row r="768" spans="1:1" x14ac:dyDescent="0.25">
      <c r="A768" s="89"/>
    </row>
    <row r="769" spans="1:1" x14ac:dyDescent="0.25">
      <c r="A769" s="89" t="s">
        <v>6130</v>
      </c>
    </row>
    <row r="770" spans="1:1" x14ac:dyDescent="0.25">
      <c r="A770" s="89"/>
    </row>
    <row r="771" spans="1:1" x14ac:dyDescent="0.25">
      <c r="A771" s="89" t="s">
        <v>6131</v>
      </c>
    </row>
    <row r="772" spans="1:1" x14ac:dyDescent="0.25">
      <c r="A772" s="89"/>
    </row>
    <row r="773" spans="1:1" x14ac:dyDescent="0.25">
      <c r="A773" s="89" t="s">
        <v>6517</v>
      </c>
    </row>
    <row r="774" spans="1:1" x14ac:dyDescent="0.25">
      <c r="A774" s="89"/>
    </row>
    <row r="775" spans="1:1" x14ac:dyDescent="0.25">
      <c r="A775" s="89" t="s">
        <v>6518</v>
      </c>
    </row>
    <row r="776" spans="1:1" x14ac:dyDescent="0.25">
      <c r="A776" s="89"/>
    </row>
    <row r="777" spans="1:1" x14ac:dyDescent="0.25">
      <c r="A777" s="89" t="s">
        <v>6519</v>
      </c>
    </row>
    <row r="778" spans="1:1" x14ac:dyDescent="0.25">
      <c r="A778" s="89"/>
    </row>
    <row r="779" spans="1:1" x14ac:dyDescent="0.25">
      <c r="A779" s="89" t="s">
        <v>6520</v>
      </c>
    </row>
    <row r="780" spans="1:1" x14ac:dyDescent="0.25">
      <c r="A780" s="89"/>
    </row>
    <row r="781" spans="1:1" x14ac:dyDescent="0.25">
      <c r="A781" s="89" t="s">
        <v>6521</v>
      </c>
    </row>
    <row r="782" spans="1:1" x14ac:dyDescent="0.25">
      <c r="A782" s="89"/>
    </row>
    <row r="783" spans="1:1" x14ac:dyDescent="0.25">
      <c r="A783" s="89" t="s">
        <v>6522</v>
      </c>
    </row>
    <row r="784" spans="1:1" x14ac:dyDescent="0.25">
      <c r="A784" s="89"/>
    </row>
    <row r="785" spans="1:1" x14ac:dyDescent="0.25">
      <c r="A785" s="89" t="s">
        <v>6523</v>
      </c>
    </row>
    <row r="786" spans="1:1" x14ac:dyDescent="0.25">
      <c r="A786" s="89"/>
    </row>
    <row r="787" spans="1:1" x14ac:dyDescent="0.25">
      <c r="A787" s="89" t="s">
        <v>6132</v>
      </c>
    </row>
    <row r="788" spans="1:1" x14ac:dyDescent="0.25">
      <c r="A788" s="89"/>
    </row>
    <row r="789" spans="1:1" x14ac:dyDescent="0.25">
      <c r="A789" s="89" t="s">
        <v>6524</v>
      </c>
    </row>
    <row r="790" spans="1:1" x14ac:dyDescent="0.25">
      <c r="A790" s="89"/>
    </row>
    <row r="791" spans="1:1" x14ac:dyDescent="0.25">
      <c r="A791" s="89" t="s">
        <v>6525</v>
      </c>
    </row>
    <row r="792" spans="1:1" x14ac:dyDescent="0.25">
      <c r="A792" s="89"/>
    </row>
    <row r="793" spans="1:1" x14ac:dyDescent="0.25">
      <c r="A793" s="89" t="s">
        <v>6526</v>
      </c>
    </row>
    <row r="794" spans="1:1" x14ac:dyDescent="0.25">
      <c r="A794" s="89"/>
    </row>
    <row r="795" spans="1:1" x14ac:dyDescent="0.25">
      <c r="A795" s="89" t="s">
        <v>6527</v>
      </c>
    </row>
    <row r="796" spans="1:1" x14ac:dyDescent="0.25">
      <c r="A796" s="89"/>
    </row>
    <row r="797" spans="1:1" x14ac:dyDescent="0.25">
      <c r="A797" s="89" t="s">
        <v>6528</v>
      </c>
    </row>
    <row r="798" spans="1:1" x14ac:dyDescent="0.25">
      <c r="A798" s="89"/>
    </row>
    <row r="799" spans="1:1" x14ac:dyDescent="0.25">
      <c r="A799" s="89" t="s">
        <v>6133</v>
      </c>
    </row>
    <row r="800" spans="1:1" x14ac:dyDescent="0.25">
      <c r="A800" s="89"/>
    </row>
    <row r="801" spans="1:1" x14ac:dyDescent="0.25">
      <c r="A801" s="89" t="s">
        <v>6529</v>
      </c>
    </row>
    <row r="802" spans="1:1" x14ac:dyDescent="0.25">
      <c r="A802" s="89"/>
    </row>
    <row r="803" spans="1:1" x14ac:dyDescent="0.25">
      <c r="A803" s="89" t="s">
        <v>6530</v>
      </c>
    </row>
    <row r="804" spans="1:1" x14ac:dyDescent="0.25">
      <c r="A804" s="89"/>
    </row>
    <row r="805" spans="1:1" x14ac:dyDescent="0.25">
      <c r="A805" s="89" t="s">
        <v>6531</v>
      </c>
    </row>
    <row r="806" spans="1:1" x14ac:dyDescent="0.25">
      <c r="A806" s="89"/>
    </row>
    <row r="807" spans="1:1" x14ac:dyDescent="0.25">
      <c r="A807" s="89" t="s">
        <v>6532</v>
      </c>
    </row>
    <row r="808" spans="1:1" x14ac:dyDescent="0.25">
      <c r="A808" s="89"/>
    </row>
    <row r="809" spans="1:1" x14ac:dyDescent="0.25">
      <c r="A809" s="89" t="s">
        <v>6533</v>
      </c>
    </row>
    <row r="810" spans="1:1" x14ac:dyDescent="0.25">
      <c r="A810" s="89"/>
    </row>
    <row r="811" spans="1:1" x14ac:dyDescent="0.25">
      <c r="A811" s="89" t="s">
        <v>6534</v>
      </c>
    </row>
    <row r="812" spans="1:1" x14ac:dyDescent="0.25">
      <c r="A812" s="89"/>
    </row>
    <row r="813" spans="1:1" x14ac:dyDescent="0.25">
      <c r="A813" s="89" t="s">
        <v>6535</v>
      </c>
    </row>
    <row r="814" spans="1:1" x14ac:dyDescent="0.25">
      <c r="A814" s="89"/>
    </row>
    <row r="815" spans="1:1" x14ac:dyDescent="0.25">
      <c r="A815" s="89" t="s">
        <v>6536</v>
      </c>
    </row>
    <row r="816" spans="1:1" x14ac:dyDescent="0.25">
      <c r="A816" s="89"/>
    </row>
    <row r="817" spans="1:1" x14ac:dyDescent="0.25">
      <c r="A817" s="89" t="s">
        <v>6537</v>
      </c>
    </row>
    <row r="818" spans="1:1" x14ac:dyDescent="0.25">
      <c r="A818" s="89"/>
    </row>
    <row r="819" spans="1:1" x14ac:dyDescent="0.25">
      <c r="A819" s="89" t="s">
        <v>6538</v>
      </c>
    </row>
    <row r="820" spans="1:1" x14ac:dyDescent="0.25">
      <c r="A820" s="89"/>
    </row>
    <row r="821" spans="1:1" x14ac:dyDescent="0.25">
      <c r="A821" s="89" t="s">
        <v>6539</v>
      </c>
    </row>
    <row r="822" spans="1:1" x14ac:dyDescent="0.25">
      <c r="A822" s="89"/>
    </row>
    <row r="823" spans="1:1" x14ac:dyDescent="0.25">
      <c r="A823" s="89" t="s">
        <v>6540</v>
      </c>
    </row>
    <row r="824" spans="1:1" x14ac:dyDescent="0.25">
      <c r="A824" s="89"/>
    </row>
    <row r="825" spans="1:1" x14ac:dyDescent="0.25">
      <c r="A825" s="89" t="s">
        <v>6541</v>
      </c>
    </row>
    <row r="826" spans="1:1" x14ac:dyDescent="0.25">
      <c r="A826" s="89"/>
    </row>
    <row r="827" spans="1:1" x14ac:dyDescent="0.25">
      <c r="A827" s="89" t="s">
        <v>6542</v>
      </c>
    </row>
    <row r="828" spans="1:1" x14ac:dyDescent="0.25">
      <c r="A828" s="89"/>
    </row>
    <row r="829" spans="1:1" x14ac:dyDescent="0.25">
      <c r="A829" s="89" t="s">
        <v>6543</v>
      </c>
    </row>
    <row r="830" spans="1:1" x14ac:dyDescent="0.25">
      <c r="A830" s="89"/>
    </row>
    <row r="831" spans="1:1" x14ac:dyDescent="0.25">
      <c r="A831" s="89" t="s">
        <v>6544</v>
      </c>
    </row>
    <row r="832" spans="1:1" x14ac:dyDescent="0.25">
      <c r="A832" s="89"/>
    </row>
    <row r="833" spans="1:1" x14ac:dyDescent="0.25">
      <c r="A833" s="89" t="s">
        <v>6545</v>
      </c>
    </row>
    <row r="834" spans="1:1" x14ac:dyDescent="0.25">
      <c r="A834" s="89"/>
    </row>
    <row r="835" spans="1:1" x14ac:dyDescent="0.25">
      <c r="A835" s="89" t="s">
        <v>6546</v>
      </c>
    </row>
    <row r="836" spans="1:1" x14ac:dyDescent="0.25">
      <c r="A836" s="89"/>
    </row>
    <row r="837" spans="1:1" x14ac:dyDescent="0.25">
      <c r="A837" s="89" t="s">
        <v>6547</v>
      </c>
    </row>
    <row r="838" spans="1:1" x14ac:dyDescent="0.25">
      <c r="A838" s="89"/>
    </row>
    <row r="839" spans="1:1" x14ac:dyDescent="0.25">
      <c r="A839" s="89" t="s">
        <v>6548</v>
      </c>
    </row>
    <row r="840" spans="1:1" x14ac:dyDescent="0.25">
      <c r="A840" s="89"/>
    </row>
    <row r="841" spans="1:1" x14ac:dyDescent="0.25">
      <c r="A841" s="89" t="s">
        <v>6549</v>
      </c>
    </row>
    <row r="842" spans="1:1" x14ac:dyDescent="0.25">
      <c r="A842" s="89"/>
    </row>
    <row r="843" spans="1:1" x14ac:dyDescent="0.25">
      <c r="A843" s="89" t="s">
        <v>6550</v>
      </c>
    </row>
    <row r="844" spans="1:1" x14ac:dyDescent="0.25">
      <c r="A844" s="89"/>
    </row>
    <row r="845" spans="1:1" x14ac:dyDescent="0.25">
      <c r="A845" s="89" t="s">
        <v>6551</v>
      </c>
    </row>
    <row r="846" spans="1:1" x14ac:dyDescent="0.25">
      <c r="A846" s="89"/>
    </row>
    <row r="847" spans="1:1" x14ac:dyDescent="0.25">
      <c r="A847" s="89" t="s">
        <v>6552</v>
      </c>
    </row>
    <row r="848" spans="1:1" x14ac:dyDescent="0.25">
      <c r="A848" s="89"/>
    </row>
    <row r="849" spans="1:1" x14ac:dyDescent="0.25">
      <c r="A849" s="89" t="s">
        <v>6553</v>
      </c>
    </row>
    <row r="850" spans="1:1" x14ac:dyDescent="0.25">
      <c r="A850" s="89"/>
    </row>
    <row r="851" spans="1:1" x14ac:dyDescent="0.25">
      <c r="A851" s="89" t="s">
        <v>6554</v>
      </c>
    </row>
    <row r="852" spans="1:1" x14ac:dyDescent="0.25">
      <c r="A852" s="89"/>
    </row>
    <row r="853" spans="1:1" x14ac:dyDescent="0.25">
      <c r="A853" s="89" t="s">
        <v>6555</v>
      </c>
    </row>
    <row r="854" spans="1:1" x14ac:dyDescent="0.25">
      <c r="A854" s="89"/>
    </row>
    <row r="855" spans="1:1" x14ac:dyDescent="0.25">
      <c r="A855" s="89" t="s">
        <v>6556</v>
      </c>
    </row>
    <row r="856" spans="1:1" x14ac:dyDescent="0.25">
      <c r="A856" s="89"/>
    </row>
    <row r="857" spans="1:1" x14ac:dyDescent="0.25">
      <c r="A857" s="89" t="s">
        <v>6556</v>
      </c>
    </row>
    <row r="858" spans="1:1" x14ac:dyDescent="0.25">
      <c r="A858" s="89"/>
    </row>
    <row r="859" spans="1:1" x14ac:dyDescent="0.25">
      <c r="A859" s="89" t="s">
        <v>6557</v>
      </c>
    </row>
    <row r="860" spans="1:1" x14ac:dyDescent="0.25">
      <c r="A860" s="89"/>
    </row>
    <row r="861" spans="1:1" x14ac:dyDescent="0.25">
      <c r="A861" s="89" t="s">
        <v>6558</v>
      </c>
    </row>
    <row r="862" spans="1:1" x14ac:dyDescent="0.25">
      <c r="A862" s="89"/>
    </row>
    <row r="863" spans="1:1" x14ac:dyDescent="0.25">
      <c r="A863" s="89" t="s">
        <v>6559</v>
      </c>
    </row>
    <row r="864" spans="1:1" x14ac:dyDescent="0.25">
      <c r="A864" s="89"/>
    </row>
    <row r="865" spans="1:1" x14ac:dyDescent="0.25">
      <c r="A865" s="89" t="s">
        <v>6560</v>
      </c>
    </row>
    <row r="866" spans="1:1" x14ac:dyDescent="0.25">
      <c r="A866" s="89"/>
    </row>
    <row r="867" spans="1:1" x14ac:dyDescent="0.25">
      <c r="A867" s="89" t="s">
        <v>6561</v>
      </c>
    </row>
    <row r="868" spans="1:1" x14ac:dyDescent="0.25">
      <c r="A868" s="89"/>
    </row>
    <row r="869" spans="1:1" x14ac:dyDescent="0.25">
      <c r="A869" s="89" t="s">
        <v>6561</v>
      </c>
    </row>
    <row r="870" spans="1:1" x14ac:dyDescent="0.25">
      <c r="A870" s="89"/>
    </row>
    <row r="871" spans="1:1" x14ac:dyDescent="0.25">
      <c r="A871" s="89" t="s">
        <v>6562</v>
      </c>
    </row>
    <row r="872" spans="1:1" x14ac:dyDescent="0.25">
      <c r="A872" s="89"/>
    </row>
    <row r="873" spans="1:1" x14ac:dyDescent="0.25">
      <c r="A873" s="89" t="s">
        <v>6563</v>
      </c>
    </row>
    <row r="874" spans="1:1" x14ac:dyDescent="0.25">
      <c r="A874" s="89"/>
    </row>
    <row r="875" spans="1:1" x14ac:dyDescent="0.25">
      <c r="A875" s="89" t="s">
        <v>6564</v>
      </c>
    </row>
    <row r="876" spans="1:1" x14ac:dyDescent="0.25">
      <c r="A876" s="89"/>
    </row>
    <row r="877" spans="1:1" x14ac:dyDescent="0.25">
      <c r="A877" s="48" t="s">
        <v>6565</v>
      </c>
    </row>
    <row r="879" spans="1:1" x14ac:dyDescent="0.25">
      <c r="A879" s="48" t="s">
        <v>6134</v>
      </c>
    </row>
    <row r="881" spans="1:1" x14ac:dyDescent="0.25">
      <c r="A881" s="48" t="s">
        <v>6566</v>
      </c>
    </row>
    <row r="883" spans="1:1" x14ac:dyDescent="0.25">
      <c r="A883" s="48" t="s">
        <v>6567</v>
      </c>
    </row>
    <row r="885" spans="1:1" x14ac:dyDescent="0.25">
      <c r="A885" s="48" t="s">
        <v>6568</v>
      </c>
    </row>
    <row r="887" spans="1:1" x14ac:dyDescent="0.25">
      <c r="A887" s="48" t="s">
        <v>6569</v>
      </c>
    </row>
    <row r="889" spans="1:1" x14ac:dyDescent="0.25">
      <c r="A889" s="48" t="s">
        <v>6570</v>
      </c>
    </row>
    <row r="891" spans="1:1" x14ac:dyDescent="0.25">
      <c r="A891" s="48" t="s">
        <v>6571</v>
      </c>
    </row>
    <row r="893" spans="1:1" x14ac:dyDescent="0.25">
      <c r="A893" s="48" t="s">
        <v>6572</v>
      </c>
    </row>
    <row r="895" spans="1:1" x14ac:dyDescent="0.25">
      <c r="A895" s="48" t="s">
        <v>6573</v>
      </c>
    </row>
    <row r="897" spans="1:1" x14ac:dyDescent="0.25">
      <c r="A897" s="48" t="s">
        <v>6135</v>
      </c>
    </row>
    <row r="899" spans="1:1" x14ac:dyDescent="0.25">
      <c r="A899" s="48" t="s">
        <v>6574</v>
      </c>
    </row>
    <row r="901" spans="1:1" x14ac:dyDescent="0.25">
      <c r="A901" s="48" t="s">
        <v>6575</v>
      </c>
    </row>
    <row r="903" spans="1:1" x14ac:dyDescent="0.25">
      <c r="A903" s="48" t="s">
        <v>6576</v>
      </c>
    </row>
    <row r="905" spans="1:1" x14ac:dyDescent="0.25">
      <c r="A905" s="48" t="s">
        <v>6577</v>
      </c>
    </row>
    <row r="907" spans="1:1" x14ac:dyDescent="0.25">
      <c r="A907" s="48" t="s">
        <v>6578</v>
      </c>
    </row>
    <row r="909" spans="1:1" x14ac:dyDescent="0.25">
      <c r="A909" s="48" t="s">
        <v>6579</v>
      </c>
    </row>
    <row r="911" spans="1:1" x14ac:dyDescent="0.25">
      <c r="A911" s="48" t="s">
        <v>6580</v>
      </c>
    </row>
    <row r="913" spans="1:1" x14ac:dyDescent="0.25">
      <c r="A913" s="48" t="s">
        <v>6581</v>
      </c>
    </row>
    <row r="915" spans="1:1" x14ac:dyDescent="0.25">
      <c r="A915" s="48" t="s">
        <v>6582</v>
      </c>
    </row>
    <row r="917" spans="1:1" x14ac:dyDescent="0.25">
      <c r="A917" s="48" t="s">
        <v>6583</v>
      </c>
    </row>
    <row r="919" spans="1:1" x14ac:dyDescent="0.25">
      <c r="A919" s="48" t="s">
        <v>6584</v>
      </c>
    </row>
    <row r="921" spans="1:1" x14ac:dyDescent="0.25">
      <c r="A921" s="48" t="s">
        <v>6585</v>
      </c>
    </row>
    <row r="923" spans="1:1" x14ac:dyDescent="0.25">
      <c r="A923" s="48" t="s">
        <v>6586</v>
      </c>
    </row>
    <row r="925" spans="1:1" x14ac:dyDescent="0.25">
      <c r="A925" s="48" t="s">
        <v>6587</v>
      </c>
    </row>
    <row r="927" spans="1:1" x14ac:dyDescent="0.25">
      <c r="A927" s="48" t="s">
        <v>6588</v>
      </c>
    </row>
    <row r="929" spans="1:1" x14ac:dyDescent="0.25">
      <c r="A929" s="48" t="s">
        <v>6589</v>
      </c>
    </row>
    <row r="931" spans="1:1" x14ac:dyDescent="0.25">
      <c r="A931" s="48" t="s">
        <v>6590</v>
      </c>
    </row>
    <row r="933" spans="1:1" x14ac:dyDescent="0.25">
      <c r="A933" s="48" t="s">
        <v>6136</v>
      </c>
    </row>
    <row r="935" spans="1:1" x14ac:dyDescent="0.25">
      <c r="A935" s="48" t="s">
        <v>6591</v>
      </c>
    </row>
    <row r="937" spans="1:1" x14ac:dyDescent="0.25">
      <c r="A937" s="48" t="s">
        <v>6592</v>
      </c>
    </row>
    <row r="939" spans="1:1" x14ac:dyDescent="0.25">
      <c r="A939" s="48" t="s">
        <v>6593</v>
      </c>
    </row>
    <row r="941" spans="1:1" x14ac:dyDescent="0.25">
      <c r="A941" s="48" t="s">
        <v>6594</v>
      </c>
    </row>
    <row r="943" spans="1:1" x14ac:dyDescent="0.25">
      <c r="A943" s="48" t="s">
        <v>6595</v>
      </c>
    </row>
    <row r="945" spans="1:1" x14ac:dyDescent="0.25">
      <c r="A945" s="48" t="s">
        <v>6596</v>
      </c>
    </row>
    <row r="947" spans="1:1" x14ac:dyDescent="0.25">
      <c r="A947" s="48" t="s">
        <v>6597</v>
      </c>
    </row>
    <row r="949" spans="1:1" x14ac:dyDescent="0.25">
      <c r="A949" s="48" t="s">
        <v>6598</v>
      </c>
    </row>
    <row r="951" spans="1:1" x14ac:dyDescent="0.25">
      <c r="A951" s="48" t="s">
        <v>6137</v>
      </c>
    </row>
    <row r="953" spans="1:1" x14ac:dyDescent="0.25">
      <c r="A953" s="48" t="s">
        <v>6599</v>
      </c>
    </row>
    <row r="955" spans="1:1" x14ac:dyDescent="0.25">
      <c r="A955" s="48" t="s">
        <v>6600</v>
      </c>
    </row>
    <row r="957" spans="1:1" x14ac:dyDescent="0.25">
      <c r="A957" s="48" t="s">
        <v>6601</v>
      </c>
    </row>
    <row r="959" spans="1:1" x14ac:dyDescent="0.25">
      <c r="A959" s="48" t="s">
        <v>6602</v>
      </c>
    </row>
    <row r="961" spans="1:1" x14ac:dyDescent="0.25">
      <c r="A961" s="48" t="s">
        <v>6603</v>
      </c>
    </row>
    <row r="963" spans="1:1" x14ac:dyDescent="0.25">
      <c r="A963" s="48" t="s">
        <v>6604</v>
      </c>
    </row>
    <row r="965" spans="1:1" x14ac:dyDescent="0.25">
      <c r="A965" s="48" t="s">
        <v>6605</v>
      </c>
    </row>
    <row r="967" spans="1:1" x14ac:dyDescent="0.25">
      <c r="A967" s="48" t="s">
        <v>6606</v>
      </c>
    </row>
    <row r="969" spans="1:1" x14ac:dyDescent="0.25">
      <c r="A969" s="48" t="s">
        <v>6607</v>
      </c>
    </row>
    <row r="971" spans="1:1" x14ac:dyDescent="0.25">
      <c r="A971" s="48" t="s">
        <v>6608</v>
      </c>
    </row>
    <row r="973" spans="1:1" x14ac:dyDescent="0.25">
      <c r="A973" s="48" t="s">
        <v>6609</v>
      </c>
    </row>
    <row r="975" spans="1:1" x14ac:dyDescent="0.25">
      <c r="A975" s="48" t="s">
        <v>6610</v>
      </c>
    </row>
    <row r="977" spans="1:1" x14ac:dyDescent="0.25">
      <c r="A977" s="48" t="s">
        <v>6611</v>
      </c>
    </row>
    <row r="979" spans="1:1" x14ac:dyDescent="0.25">
      <c r="A979" s="48" t="s">
        <v>6612</v>
      </c>
    </row>
    <row r="981" spans="1:1" x14ac:dyDescent="0.25">
      <c r="A981" s="48" t="s">
        <v>6138</v>
      </c>
    </row>
    <row r="983" spans="1:1" x14ac:dyDescent="0.25">
      <c r="A983" s="48" t="s">
        <v>6613</v>
      </c>
    </row>
    <row r="985" spans="1:1" x14ac:dyDescent="0.25">
      <c r="A985" s="48" t="s">
        <v>6614</v>
      </c>
    </row>
    <row r="987" spans="1:1" x14ac:dyDescent="0.25">
      <c r="A987" s="48" t="s">
        <v>6615</v>
      </c>
    </row>
    <row r="989" spans="1:1" x14ac:dyDescent="0.25">
      <c r="A989" s="48" t="s">
        <v>6616</v>
      </c>
    </row>
    <row r="991" spans="1:1" x14ac:dyDescent="0.25">
      <c r="A991" s="48" t="s">
        <v>6617</v>
      </c>
    </row>
    <row r="993" spans="1:1" x14ac:dyDescent="0.25">
      <c r="A993" s="48" t="s">
        <v>6618</v>
      </c>
    </row>
    <row r="995" spans="1:1" x14ac:dyDescent="0.25">
      <c r="A995" s="48" t="s">
        <v>6619</v>
      </c>
    </row>
    <row r="997" spans="1:1" x14ac:dyDescent="0.25">
      <c r="A997" s="48" t="s">
        <v>6620</v>
      </c>
    </row>
    <row r="999" spans="1:1" x14ac:dyDescent="0.25">
      <c r="A999" s="48" t="s">
        <v>6621</v>
      </c>
    </row>
    <row r="1001" spans="1:1" x14ac:dyDescent="0.25">
      <c r="A1001" s="48" t="s">
        <v>6622</v>
      </c>
    </row>
    <row r="1003" spans="1:1" x14ac:dyDescent="0.25">
      <c r="A1003" s="48" t="s">
        <v>6623</v>
      </c>
    </row>
    <row r="1005" spans="1:1" x14ac:dyDescent="0.25">
      <c r="A1005" s="48" t="s">
        <v>6624</v>
      </c>
    </row>
    <row r="1007" spans="1:1" x14ac:dyDescent="0.25">
      <c r="A1007" s="48" t="s">
        <v>6625</v>
      </c>
    </row>
    <row r="1009" spans="1:1" x14ac:dyDescent="0.25">
      <c r="A1009" s="48" t="s">
        <v>6139</v>
      </c>
    </row>
    <row r="1011" spans="1:1" x14ac:dyDescent="0.25">
      <c r="A1011" s="48" t="s">
        <v>6626</v>
      </c>
    </row>
    <row r="1013" spans="1:1" x14ac:dyDescent="0.25">
      <c r="A1013" s="48" t="s">
        <v>6627</v>
      </c>
    </row>
    <row r="1015" spans="1:1" x14ac:dyDescent="0.25">
      <c r="A1015" s="48" t="s">
        <v>6140</v>
      </c>
    </row>
    <row r="1017" spans="1:1" x14ac:dyDescent="0.25">
      <c r="A1017" s="48" t="s">
        <v>6628</v>
      </c>
    </row>
    <row r="1019" spans="1:1" x14ac:dyDescent="0.25">
      <c r="A1019" s="48" t="s">
        <v>6629</v>
      </c>
    </row>
    <row r="1021" spans="1:1" x14ac:dyDescent="0.25">
      <c r="A1021" s="48" t="s">
        <v>6630</v>
      </c>
    </row>
    <row r="1023" spans="1:1" x14ac:dyDescent="0.25">
      <c r="A1023" s="48" t="s">
        <v>6631</v>
      </c>
    </row>
    <row r="1025" spans="1:1" x14ac:dyDescent="0.25">
      <c r="A1025" s="48" t="s">
        <v>6141</v>
      </c>
    </row>
    <row r="1027" spans="1:1" x14ac:dyDescent="0.25">
      <c r="A1027" s="48" t="s">
        <v>6142</v>
      </c>
    </row>
    <row r="1029" spans="1:1" x14ac:dyDescent="0.25">
      <c r="A1029" s="48" t="s">
        <v>6632</v>
      </c>
    </row>
    <row r="1031" spans="1:1" x14ac:dyDescent="0.25">
      <c r="A1031" s="48" t="s">
        <v>6633</v>
      </c>
    </row>
    <row r="1033" spans="1:1" x14ac:dyDescent="0.25">
      <c r="A1033" s="48" t="s">
        <v>6634</v>
      </c>
    </row>
    <row r="1035" spans="1:1" x14ac:dyDescent="0.25">
      <c r="A1035" s="48" t="s">
        <v>6635</v>
      </c>
    </row>
    <row r="1037" spans="1:1" x14ac:dyDescent="0.25">
      <c r="A1037" s="48" t="s">
        <v>6143</v>
      </c>
    </row>
    <row r="1039" spans="1:1" x14ac:dyDescent="0.25">
      <c r="A1039" s="48" t="s">
        <v>6636</v>
      </c>
    </row>
    <row r="1041" spans="1:1" x14ac:dyDescent="0.25">
      <c r="A1041" s="48" t="s">
        <v>6637</v>
      </c>
    </row>
    <row r="1043" spans="1:1" x14ac:dyDescent="0.25">
      <c r="A1043" s="48" t="s">
        <v>6638</v>
      </c>
    </row>
    <row r="1045" spans="1:1" x14ac:dyDescent="0.25">
      <c r="A1045" s="48" t="s">
        <v>6639</v>
      </c>
    </row>
    <row r="1047" spans="1:1" x14ac:dyDescent="0.25">
      <c r="A1047" s="48" t="s">
        <v>6640</v>
      </c>
    </row>
    <row r="1049" spans="1:1" x14ac:dyDescent="0.25">
      <c r="A1049" s="48" t="s">
        <v>6641</v>
      </c>
    </row>
    <row r="1051" spans="1:1" x14ac:dyDescent="0.25">
      <c r="A1051" s="48" t="s">
        <v>6144</v>
      </c>
    </row>
    <row r="1053" spans="1:1" x14ac:dyDescent="0.25">
      <c r="A1053" s="48" t="s">
        <v>6642</v>
      </c>
    </row>
    <row r="1055" spans="1:1" x14ac:dyDescent="0.25">
      <c r="A1055" s="48" t="s">
        <v>6643</v>
      </c>
    </row>
    <row r="1057" spans="1:1" x14ac:dyDescent="0.25">
      <c r="A1057" s="48" t="s">
        <v>6644</v>
      </c>
    </row>
    <row r="1059" spans="1:1" x14ac:dyDescent="0.25">
      <c r="A1059" s="48" t="s">
        <v>6645</v>
      </c>
    </row>
    <row r="1061" spans="1:1" x14ac:dyDescent="0.25">
      <c r="A1061" s="48" t="s">
        <v>6145</v>
      </c>
    </row>
    <row r="1063" spans="1:1" x14ac:dyDescent="0.25">
      <c r="A1063" s="48" t="s">
        <v>6146</v>
      </c>
    </row>
    <row r="1065" spans="1:1" x14ac:dyDescent="0.25">
      <c r="A1065" s="48" t="s">
        <v>6646</v>
      </c>
    </row>
    <row r="1067" spans="1:1" x14ac:dyDescent="0.25">
      <c r="A1067" s="48" t="s">
        <v>6647</v>
      </c>
    </row>
    <row r="1069" spans="1:1" x14ac:dyDescent="0.25">
      <c r="A1069" s="48" t="s">
        <v>6648</v>
      </c>
    </row>
    <row r="1071" spans="1:1" x14ac:dyDescent="0.25">
      <c r="A1071" s="48" t="s">
        <v>6649</v>
      </c>
    </row>
    <row r="1073" spans="1:1" x14ac:dyDescent="0.25">
      <c r="A1073" s="48" t="s">
        <v>6650</v>
      </c>
    </row>
    <row r="1075" spans="1:1" x14ac:dyDescent="0.25">
      <c r="A1075" s="48" t="s">
        <v>6651</v>
      </c>
    </row>
    <row r="1077" spans="1:1" x14ac:dyDescent="0.25">
      <c r="A1077" s="48" t="s">
        <v>6652</v>
      </c>
    </row>
    <row r="1079" spans="1:1" x14ac:dyDescent="0.25">
      <c r="A1079" s="48" t="s">
        <v>6653</v>
      </c>
    </row>
    <row r="1081" spans="1:1" x14ac:dyDescent="0.25">
      <c r="A1081" s="48" t="s">
        <v>6654</v>
      </c>
    </row>
    <row r="1083" spans="1:1" x14ac:dyDescent="0.25">
      <c r="A1083" s="48" t="s">
        <v>6655</v>
      </c>
    </row>
    <row r="1085" spans="1:1" x14ac:dyDescent="0.25">
      <c r="A1085" s="48" t="s">
        <v>6147</v>
      </c>
    </row>
    <row r="1087" spans="1:1" x14ac:dyDescent="0.25">
      <c r="A1087" s="48" t="s">
        <v>6656</v>
      </c>
    </row>
    <row r="1089" spans="1:1" x14ac:dyDescent="0.25">
      <c r="A1089" s="48" t="s">
        <v>6148</v>
      </c>
    </row>
    <row r="1091" spans="1:1" x14ac:dyDescent="0.25">
      <c r="A1091" s="48" t="s">
        <v>6657</v>
      </c>
    </row>
    <row r="1093" spans="1:1" x14ac:dyDescent="0.25">
      <c r="A1093" s="48" t="s">
        <v>6658</v>
      </c>
    </row>
    <row r="1095" spans="1:1" x14ac:dyDescent="0.25">
      <c r="A1095" s="48" t="s">
        <v>6659</v>
      </c>
    </row>
    <row r="1097" spans="1:1" x14ac:dyDescent="0.25">
      <c r="A1097" s="48" t="s">
        <v>6660</v>
      </c>
    </row>
    <row r="1099" spans="1:1" x14ac:dyDescent="0.25">
      <c r="A1099" s="48" t="s">
        <v>6661</v>
      </c>
    </row>
    <row r="1101" spans="1:1" x14ac:dyDescent="0.25">
      <c r="A1101" s="48" t="s">
        <v>6662</v>
      </c>
    </row>
    <row r="1103" spans="1:1" x14ac:dyDescent="0.25">
      <c r="A1103" s="48" t="s">
        <v>6663</v>
      </c>
    </row>
    <row r="1105" spans="1:1" x14ac:dyDescent="0.25">
      <c r="A1105" s="48" t="s">
        <v>6664</v>
      </c>
    </row>
    <row r="1107" spans="1:1" x14ac:dyDescent="0.25">
      <c r="A1107" s="48" t="s">
        <v>6665</v>
      </c>
    </row>
    <row r="1109" spans="1:1" x14ac:dyDescent="0.25">
      <c r="A1109" s="48" t="s">
        <v>6666</v>
      </c>
    </row>
    <row r="1111" spans="1:1" x14ac:dyDescent="0.25">
      <c r="A1111" s="48" t="s">
        <v>6667</v>
      </c>
    </row>
    <row r="1113" spans="1:1" x14ac:dyDescent="0.25">
      <c r="A1113" s="48" t="s">
        <v>6668</v>
      </c>
    </row>
    <row r="1115" spans="1:1" x14ac:dyDescent="0.25">
      <c r="A1115" s="48" t="s">
        <v>6669</v>
      </c>
    </row>
    <row r="1117" spans="1:1" x14ac:dyDescent="0.25">
      <c r="A1117" s="48" t="s">
        <v>6670</v>
      </c>
    </row>
    <row r="1119" spans="1:1" x14ac:dyDescent="0.25">
      <c r="A1119" s="48" t="s">
        <v>6671</v>
      </c>
    </row>
    <row r="1121" spans="1:1" x14ac:dyDescent="0.25">
      <c r="A1121" s="48" t="s">
        <v>6672</v>
      </c>
    </row>
    <row r="1123" spans="1:1" x14ac:dyDescent="0.25">
      <c r="A1123" s="48" t="s">
        <v>6673</v>
      </c>
    </row>
    <row r="1125" spans="1:1" x14ac:dyDescent="0.25">
      <c r="A1125" s="48" t="s">
        <v>6674</v>
      </c>
    </row>
    <row r="1127" spans="1:1" x14ac:dyDescent="0.25">
      <c r="A1127" s="48" t="s">
        <v>6675</v>
      </c>
    </row>
    <row r="1129" spans="1:1" x14ac:dyDescent="0.25">
      <c r="A1129" s="48" t="s">
        <v>6676</v>
      </c>
    </row>
    <row r="1131" spans="1:1" x14ac:dyDescent="0.25">
      <c r="A1131" s="48" t="s">
        <v>6677</v>
      </c>
    </row>
    <row r="1133" spans="1:1" x14ac:dyDescent="0.25">
      <c r="A1133" s="48" t="s">
        <v>6678</v>
      </c>
    </row>
    <row r="1135" spans="1:1" x14ac:dyDescent="0.25">
      <c r="A1135" s="48" t="s">
        <v>6679</v>
      </c>
    </row>
    <row r="1137" spans="1:1" x14ac:dyDescent="0.25">
      <c r="A1137" s="48" t="s">
        <v>6680</v>
      </c>
    </row>
    <row r="1139" spans="1:1" x14ac:dyDescent="0.25">
      <c r="A1139" s="48" t="s">
        <v>6681</v>
      </c>
    </row>
    <row r="1141" spans="1:1" x14ac:dyDescent="0.25">
      <c r="A1141" s="48" t="s">
        <v>6682</v>
      </c>
    </row>
    <row r="1143" spans="1:1" x14ac:dyDescent="0.25">
      <c r="A1143" s="48" t="s">
        <v>6683</v>
      </c>
    </row>
    <row r="1145" spans="1:1" x14ac:dyDescent="0.25">
      <c r="A1145" s="48" t="s">
        <v>6684</v>
      </c>
    </row>
    <row r="1147" spans="1:1" x14ac:dyDescent="0.25">
      <c r="A1147" s="48" t="s">
        <v>6685</v>
      </c>
    </row>
    <row r="1149" spans="1:1" x14ac:dyDescent="0.25">
      <c r="A1149" s="48" t="s">
        <v>6686</v>
      </c>
    </row>
    <row r="1151" spans="1:1" x14ac:dyDescent="0.25">
      <c r="A1151" s="48" t="s">
        <v>6687</v>
      </c>
    </row>
    <row r="1153" spans="1:1" x14ac:dyDescent="0.25">
      <c r="A1153" s="48" t="s">
        <v>6688</v>
      </c>
    </row>
    <row r="1155" spans="1:1" x14ac:dyDescent="0.25">
      <c r="A1155" s="48" t="s">
        <v>6689</v>
      </c>
    </row>
    <row r="1157" spans="1:1" x14ac:dyDescent="0.25">
      <c r="A1157" s="48" t="s">
        <v>6690</v>
      </c>
    </row>
    <row r="1159" spans="1:1" x14ac:dyDescent="0.25">
      <c r="A1159" s="48" t="s">
        <v>6691</v>
      </c>
    </row>
    <row r="1161" spans="1:1" x14ac:dyDescent="0.25">
      <c r="A1161" s="48" t="s">
        <v>6692</v>
      </c>
    </row>
    <row r="1163" spans="1:1" x14ac:dyDescent="0.25">
      <c r="A1163" s="48" t="s">
        <v>6693</v>
      </c>
    </row>
    <row r="1165" spans="1:1" x14ac:dyDescent="0.25">
      <c r="A1165" s="48" t="s">
        <v>6694</v>
      </c>
    </row>
    <row r="1167" spans="1:1" x14ac:dyDescent="0.25">
      <c r="A1167" s="48" t="s">
        <v>6695</v>
      </c>
    </row>
    <row r="1169" spans="1:1" x14ac:dyDescent="0.25">
      <c r="A1169" s="48" t="s">
        <v>6696</v>
      </c>
    </row>
    <row r="1171" spans="1:1" x14ac:dyDescent="0.25">
      <c r="A1171" s="48" t="s">
        <v>6697</v>
      </c>
    </row>
    <row r="1173" spans="1:1" x14ac:dyDescent="0.25">
      <c r="A1173" s="48" t="s">
        <v>6698</v>
      </c>
    </row>
    <row r="1175" spans="1:1" x14ac:dyDescent="0.25">
      <c r="A1175" s="48" t="s">
        <v>6699</v>
      </c>
    </row>
    <row r="1177" spans="1:1" x14ac:dyDescent="0.25">
      <c r="A1177" s="48" t="s">
        <v>6700</v>
      </c>
    </row>
    <row r="1179" spans="1:1" x14ac:dyDescent="0.25">
      <c r="A1179" s="48" t="s">
        <v>6701</v>
      </c>
    </row>
    <row r="1181" spans="1:1" x14ac:dyDescent="0.25">
      <c r="A1181" s="48" t="s">
        <v>6702</v>
      </c>
    </row>
    <row r="1183" spans="1:1" x14ac:dyDescent="0.25">
      <c r="A1183" s="48" t="s">
        <v>6703</v>
      </c>
    </row>
    <row r="1185" spans="1:1" x14ac:dyDescent="0.25">
      <c r="A1185" s="48" t="s">
        <v>6704</v>
      </c>
    </row>
    <row r="1187" spans="1:1" x14ac:dyDescent="0.25">
      <c r="A1187" s="48" t="s">
        <v>6149</v>
      </c>
    </row>
    <row r="1189" spans="1:1" x14ac:dyDescent="0.25">
      <c r="A1189" s="48" t="s">
        <v>6705</v>
      </c>
    </row>
    <row r="1191" spans="1:1" x14ac:dyDescent="0.25">
      <c r="A1191" s="48" t="s">
        <v>6706</v>
      </c>
    </row>
    <row r="1193" spans="1:1" x14ac:dyDescent="0.25">
      <c r="A1193" s="48" t="s">
        <v>6707</v>
      </c>
    </row>
    <row r="1195" spans="1:1" x14ac:dyDescent="0.25">
      <c r="A1195" s="48" t="s">
        <v>6708</v>
      </c>
    </row>
    <row r="1197" spans="1:1" x14ac:dyDescent="0.25">
      <c r="A1197" s="48" t="s">
        <v>6709</v>
      </c>
    </row>
    <row r="1199" spans="1:1" x14ac:dyDescent="0.25">
      <c r="A1199" s="48" t="s">
        <v>6710</v>
      </c>
    </row>
    <row r="1201" spans="1:1" x14ac:dyDescent="0.25">
      <c r="A1201" s="48" t="s">
        <v>6711</v>
      </c>
    </row>
    <row r="1203" spans="1:1" x14ac:dyDescent="0.25">
      <c r="A1203" s="48" t="s">
        <v>6712</v>
      </c>
    </row>
    <row r="1205" spans="1:1" x14ac:dyDescent="0.25">
      <c r="A1205" s="48" t="s">
        <v>6713</v>
      </c>
    </row>
    <row r="1207" spans="1:1" x14ac:dyDescent="0.25">
      <c r="A1207" s="48" t="s">
        <v>6714</v>
      </c>
    </row>
    <row r="1209" spans="1:1" x14ac:dyDescent="0.25">
      <c r="A1209" s="48" t="s">
        <v>6715</v>
      </c>
    </row>
    <row r="1211" spans="1:1" x14ac:dyDescent="0.25">
      <c r="A1211" s="48" t="s">
        <v>6716</v>
      </c>
    </row>
    <row r="1213" spans="1:1" x14ac:dyDescent="0.25">
      <c r="A1213" s="48" t="s">
        <v>6150</v>
      </c>
    </row>
    <row r="1215" spans="1:1" x14ac:dyDescent="0.25">
      <c r="A1215" s="48" t="s">
        <v>6717</v>
      </c>
    </row>
    <row r="1217" spans="1:1" x14ac:dyDescent="0.25">
      <c r="A1217" s="48" t="s">
        <v>6718</v>
      </c>
    </row>
    <row r="1219" spans="1:1" x14ac:dyDescent="0.25">
      <c r="A1219" s="48" t="s">
        <v>6719</v>
      </c>
    </row>
    <row r="1221" spans="1:1" x14ac:dyDescent="0.25">
      <c r="A1221" s="48" t="s">
        <v>6720</v>
      </c>
    </row>
    <row r="1223" spans="1:1" x14ac:dyDescent="0.25">
      <c r="A1223" s="48" t="s">
        <v>6721</v>
      </c>
    </row>
    <row r="1225" spans="1:1" x14ac:dyDescent="0.25">
      <c r="A1225" s="48" t="s">
        <v>6151</v>
      </c>
    </row>
    <row r="1227" spans="1:1" x14ac:dyDescent="0.25">
      <c r="A1227" s="48" t="s">
        <v>6722</v>
      </c>
    </row>
    <row r="1229" spans="1:1" x14ac:dyDescent="0.25">
      <c r="A1229" s="48" t="s">
        <v>6723</v>
      </c>
    </row>
    <row r="1231" spans="1:1" x14ac:dyDescent="0.25">
      <c r="A1231" s="48" t="s">
        <v>6724</v>
      </c>
    </row>
    <row r="1233" spans="1:1" x14ac:dyDescent="0.25">
      <c r="A1233" s="48" t="s">
        <v>6152</v>
      </c>
    </row>
    <row r="1235" spans="1:1" x14ac:dyDescent="0.25">
      <c r="A1235" s="48" t="s">
        <v>6725</v>
      </c>
    </row>
    <row r="1237" spans="1:1" x14ac:dyDescent="0.25">
      <c r="A1237" s="48" t="s">
        <v>6726</v>
      </c>
    </row>
    <row r="1239" spans="1:1" x14ac:dyDescent="0.25">
      <c r="A1239" s="48" t="s">
        <v>6727</v>
      </c>
    </row>
    <row r="1241" spans="1:1" x14ac:dyDescent="0.25">
      <c r="A1241" s="48" t="s">
        <v>6728</v>
      </c>
    </row>
    <row r="1243" spans="1:1" x14ac:dyDescent="0.25">
      <c r="A1243" s="48" t="s">
        <v>6729</v>
      </c>
    </row>
    <row r="1245" spans="1:1" x14ac:dyDescent="0.25">
      <c r="A1245" s="48" t="s">
        <v>6730</v>
      </c>
    </row>
    <row r="1247" spans="1:1" x14ac:dyDescent="0.25">
      <c r="A1247" s="48" t="s">
        <v>6731</v>
      </c>
    </row>
    <row r="1249" spans="1:1" x14ac:dyDescent="0.25">
      <c r="A1249" s="48" t="s">
        <v>6732</v>
      </c>
    </row>
    <row r="1251" spans="1:1" x14ac:dyDescent="0.25">
      <c r="A1251" s="48" t="s">
        <v>6733</v>
      </c>
    </row>
    <row r="1253" spans="1:1" x14ac:dyDescent="0.25">
      <c r="A1253" s="48" t="s">
        <v>6734</v>
      </c>
    </row>
    <row r="1255" spans="1:1" x14ac:dyDescent="0.25">
      <c r="A1255" s="48" t="s">
        <v>6735</v>
      </c>
    </row>
    <row r="1257" spans="1:1" x14ac:dyDescent="0.25">
      <c r="A1257" s="48" t="s">
        <v>6736</v>
      </c>
    </row>
    <row r="1259" spans="1:1" x14ac:dyDescent="0.25">
      <c r="A1259" s="48" t="s">
        <v>6737</v>
      </c>
    </row>
    <row r="1261" spans="1:1" x14ac:dyDescent="0.25">
      <c r="A1261" s="48" t="s">
        <v>6738</v>
      </c>
    </row>
    <row r="1263" spans="1:1" x14ac:dyDescent="0.25">
      <c r="A1263" s="48" t="s">
        <v>6739</v>
      </c>
    </row>
    <row r="1265" spans="1:1" x14ac:dyDescent="0.25">
      <c r="A1265" s="48" t="s">
        <v>6740</v>
      </c>
    </row>
    <row r="1267" spans="1:1" x14ac:dyDescent="0.25">
      <c r="A1267" s="48" t="s">
        <v>6741</v>
      </c>
    </row>
    <row r="1269" spans="1:1" x14ac:dyDescent="0.25">
      <c r="A1269" s="48" t="s">
        <v>6742</v>
      </c>
    </row>
    <row r="1271" spans="1:1" x14ac:dyDescent="0.25">
      <c r="A1271" s="48" t="s">
        <v>6743</v>
      </c>
    </row>
    <row r="1273" spans="1:1" x14ac:dyDescent="0.25">
      <c r="A1273" s="48" t="s">
        <v>6744</v>
      </c>
    </row>
    <row r="1275" spans="1:1" x14ac:dyDescent="0.25">
      <c r="A1275" s="48" t="s">
        <v>6745</v>
      </c>
    </row>
    <row r="1277" spans="1:1" x14ac:dyDescent="0.25">
      <c r="A1277" s="48" t="s">
        <v>6746</v>
      </c>
    </row>
    <row r="1279" spans="1:1" x14ac:dyDescent="0.25">
      <c r="A1279" s="48" t="s">
        <v>6747</v>
      </c>
    </row>
    <row r="1281" spans="1:1" x14ac:dyDescent="0.25">
      <c r="A1281" s="48" t="s">
        <v>6748</v>
      </c>
    </row>
    <row r="1283" spans="1:1" x14ac:dyDescent="0.25">
      <c r="A1283" s="48" t="s">
        <v>6749</v>
      </c>
    </row>
    <row r="1285" spans="1:1" x14ac:dyDescent="0.25">
      <c r="A1285" s="48" t="s">
        <v>6153</v>
      </c>
    </row>
    <row r="1287" spans="1:1" x14ac:dyDescent="0.25">
      <c r="A1287" s="48" t="s">
        <v>6750</v>
      </c>
    </row>
    <row r="1289" spans="1:1" x14ac:dyDescent="0.25">
      <c r="A1289" s="48" t="s">
        <v>6751</v>
      </c>
    </row>
    <row r="1291" spans="1:1" x14ac:dyDescent="0.25">
      <c r="A1291" s="48" t="s">
        <v>6752</v>
      </c>
    </row>
    <row r="1293" spans="1:1" x14ac:dyDescent="0.25">
      <c r="A1293" s="48" t="s">
        <v>6753</v>
      </c>
    </row>
    <row r="1295" spans="1:1" x14ac:dyDescent="0.25">
      <c r="A1295" s="48" t="s">
        <v>6754</v>
      </c>
    </row>
    <row r="1297" spans="1:1" x14ac:dyDescent="0.25">
      <c r="A1297" s="48" t="s">
        <v>6755</v>
      </c>
    </row>
    <row r="1299" spans="1:1" x14ac:dyDescent="0.25">
      <c r="A1299" s="48" t="s">
        <v>6756</v>
      </c>
    </row>
    <row r="1301" spans="1:1" x14ac:dyDescent="0.25">
      <c r="A1301" s="48" t="s">
        <v>6757</v>
      </c>
    </row>
    <row r="1303" spans="1:1" x14ac:dyDescent="0.25">
      <c r="A1303" s="48" t="s">
        <v>6758</v>
      </c>
    </row>
    <row r="1305" spans="1:1" x14ac:dyDescent="0.25">
      <c r="A1305" s="48" t="s">
        <v>6759</v>
      </c>
    </row>
    <row r="1307" spans="1:1" x14ac:dyDescent="0.25">
      <c r="A1307" s="48" t="s">
        <v>6760</v>
      </c>
    </row>
    <row r="1309" spans="1:1" x14ac:dyDescent="0.25">
      <c r="A1309" s="48" t="s">
        <v>6761</v>
      </c>
    </row>
    <row r="1311" spans="1:1" x14ac:dyDescent="0.25">
      <c r="A1311" s="48" t="s">
        <v>6762</v>
      </c>
    </row>
    <row r="1313" spans="1:1" x14ac:dyDescent="0.25">
      <c r="A1313" s="48" t="s">
        <v>6763</v>
      </c>
    </row>
    <row r="1315" spans="1:1" x14ac:dyDescent="0.25">
      <c r="A1315" s="48" t="s">
        <v>6764</v>
      </c>
    </row>
    <row r="1317" spans="1:1" x14ac:dyDescent="0.25">
      <c r="A1317" s="48" t="s">
        <v>6765</v>
      </c>
    </row>
    <row r="1319" spans="1:1" x14ac:dyDescent="0.25">
      <c r="A1319" s="48" t="s">
        <v>6766</v>
      </c>
    </row>
    <row r="1321" spans="1:1" x14ac:dyDescent="0.25">
      <c r="A1321" s="48" t="s">
        <v>6767</v>
      </c>
    </row>
    <row r="1323" spans="1:1" x14ac:dyDescent="0.25">
      <c r="A1323" s="48" t="s">
        <v>6768</v>
      </c>
    </row>
    <row r="1325" spans="1:1" x14ac:dyDescent="0.25">
      <c r="A1325" s="48" t="s">
        <v>6769</v>
      </c>
    </row>
    <row r="1327" spans="1:1" x14ac:dyDescent="0.25">
      <c r="A1327" s="48" t="s">
        <v>6770</v>
      </c>
    </row>
    <row r="1329" spans="1:1" x14ac:dyDescent="0.25">
      <c r="A1329" s="48" t="s">
        <v>6771</v>
      </c>
    </row>
    <row r="1331" spans="1:1" x14ac:dyDescent="0.25">
      <c r="A1331" s="48" t="s">
        <v>6772</v>
      </c>
    </row>
    <row r="1333" spans="1:1" x14ac:dyDescent="0.25">
      <c r="A1333" s="48" t="s">
        <v>6773</v>
      </c>
    </row>
    <row r="1335" spans="1:1" x14ac:dyDescent="0.25">
      <c r="A1335" s="48" t="s">
        <v>6774</v>
      </c>
    </row>
    <row r="1337" spans="1:1" x14ac:dyDescent="0.25">
      <c r="A1337" s="48" t="s">
        <v>6775</v>
      </c>
    </row>
    <row r="1339" spans="1:1" x14ac:dyDescent="0.25">
      <c r="A1339" s="48" t="s">
        <v>6776</v>
      </c>
    </row>
    <row r="1341" spans="1:1" x14ac:dyDescent="0.25">
      <c r="A1341" s="48" t="s">
        <v>6777</v>
      </c>
    </row>
    <row r="1343" spans="1:1" x14ac:dyDescent="0.25">
      <c r="A1343" s="48" t="s">
        <v>6778</v>
      </c>
    </row>
    <row r="1345" spans="1:1" x14ac:dyDescent="0.25">
      <c r="A1345" s="48" t="s">
        <v>6779</v>
      </c>
    </row>
    <row r="1347" spans="1:1" x14ac:dyDescent="0.25">
      <c r="A1347" s="48" t="s">
        <v>6780</v>
      </c>
    </row>
    <row r="1349" spans="1:1" x14ac:dyDescent="0.25">
      <c r="A1349" s="48" t="s">
        <v>6781</v>
      </c>
    </row>
    <row r="1351" spans="1:1" x14ac:dyDescent="0.25">
      <c r="A1351" s="48" t="s">
        <v>6782</v>
      </c>
    </row>
    <row r="1353" spans="1:1" x14ac:dyDescent="0.25">
      <c r="A1353" s="48" t="s">
        <v>6783</v>
      </c>
    </row>
    <row r="1355" spans="1:1" x14ac:dyDescent="0.25">
      <c r="A1355" s="48" t="s">
        <v>6784</v>
      </c>
    </row>
    <row r="1357" spans="1:1" x14ac:dyDescent="0.25">
      <c r="A1357" s="48" t="s">
        <v>6785</v>
      </c>
    </row>
    <row r="1359" spans="1:1" x14ac:dyDescent="0.25">
      <c r="A1359" s="48" t="s">
        <v>6786</v>
      </c>
    </row>
    <row r="1361" spans="1:1" x14ac:dyDescent="0.25">
      <c r="A1361" s="48" t="s">
        <v>6154</v>
      </c>
    </row>
    <row r="1363" spans="1:1" x14ac:dyDescent="0.25">
      <c r="A1363" s="48" t="s">
        <v>6787</v>
      </c>
    </row>
    <row r="1365" spans="1:1" x14ac:dyDescent="0.25">
      <c r="A1365" s="48" t="s">
        <v>6788</v>
      </c>
    </row>
    <row r="1367" spans="1:1" x14ac:dyDescent="0.25">
      <c r="A1367" s="48" t="s">
        <v>6789</v>
      </c>
    </row>
    <row r="1369" spans="1:1" x14ac:dyDescent="0.25">
      <c r="A1369" s="48" t="s">
        <v>6155</v>
      </c>
    </row>
    <row r="1371" spans="1:1" x14ac:dyDescent="0.25">
      <c r="A1371" s="48" t="s">
        <v>6790</v>
      </c>
    </row>
    <row r="1373" spans="1:1" x14ac:dyDescent="0.25">
      <c r="A1373" s="48" t="s">
        <v>6791</v>
      </c>
    </row>
    <row r="1375" spans="1:1" x14ac:dyDescent="0.25">
      <c r="A1375" s="48" t="s">
        <v>6792</v>
      </c>
    </row>
    <row r="1377" spans="1:1" x14ac:dyDescent="0.25">
      <c r="A1377" s="48" t="s">
        <v>6793</v>
      </c>
    </row>
    <row r="1379" spans="1:1" x14ac:dyDescent="0.25">
      <c r="A1379" s="48" t="s">
        <v>6794</v>
      </c>
    </row>
    <row r="1381" spans="1:1" x14ac:dyDescent="0.25">
      <c r="A1381" s="48" t="s">
        <v>6795</v>
      </c>
    </row>
    <row r="1383" spans="1:1" x14ac:dyDescent="0.25">
      <c r="A1383" s="48" t="s">
        <v>6796</v>
      </c>
    </row>
    <row r="1385" spans="1:1" x14ac:dyDescent="0.25">
      <c r="A1385" s="48" t="s">
        <v>6797</v>
      </c>
    </row>
    <row r="1387" spans="1:1" x14ac:dyDescent="0.25">
      <c r="A1387" s="48" t="s">
        <v>6798</v>
      </c>
    </row>
    <row r="1389" spans="1:1" x14ac:dyDescent="0.25">
      <c r="A1389" s="48" t="s">
        <v>6799</v>
      </c>
    </row>
    <row r="1391" spans="1:1" x14ac:dyDescent="0.25">
      <c r="A1391" s="48" t="s">
        <v>6800</v>
      </c>
    </row>
    <row r="1393" spans="1:1" x14ac:dyDescent="0.25">
      <c r="A1393" s="48" t="s">
        <v>6801</v>
      </c>
    </row>
    <row r="1395" spans="1:1" x14ac:dyDescent="0.25">
      <c r="A1395" s="48" t="s">
        <v>6802</v>
      </c>
    </row>
    <row r="1397" spans="1:1" x14ac:dyDescent="0.25">
      <c r="A1397" s="48" t="s">
        <v>6803</v>
      </c>
    </row>
    <row r="1399" spans="1:1" x14ac:dyDescent="0.25">
      <c r="A1399" s="48" t="s">
        <v>6804</v>
      </c>
    </row>
    <row r="1401" spans="1:1" x14ac:dyDescent="0.25">
      <c r="A1401" s="48" t="s">
        <v>6805</v>
      </c>
    </row>
    <row r="1403" spans="1:1" x14ac:dyDescent="0.25">
      <c r="A1403" s="48" t="s">
        <v>6806</v>
      </c>
    </row>
    <row r="1405" spans="1:1" x14ac:dyDescent="0.25">
      <c r="A1405" s="48" t="s">
        <v>6807</v>
      </c>
    </row>
    <row r="1407" spans="1:1" x14ac:dyDescent="0.25">
      <c r="A1407" s="48" t="s">
        <v>6808</v>
      </c>
    </row>
    <row r="1409" spans="1:1" x14ac:dyDescent="0.25">
      <c r="A1409" s="48" t="s">
        <v>6809</v>
      </c>
    </row>
    <row r="1411" spans="1:1" x14ac:dyDescent="0.25">
      <c r="A1411" s="48" t="s">
        <v>6810</v>
      </c>
    </row>
    <row r="1413" spans="1:1" x14ac:dyDescent="0.25">
      <c r="A1413" s="48" t="s">
        <v>6811</v>
      </c>
    </row>
    <row r="1415" spans="1:1" x14ac:dyDescent="0.25">
      <c r="A1415" s="48" t="s">
        <v>6812</v>
      </c>
    </row>
    <row r="1417" spans="1:1" x14ac:dyDescent="0.25">
      <c r="A1417" s="48" t="s">
        <v>6813</v>
      </c>
    </row>
    <row r="1419" spans="1:1" x14ac:dyDescent="0.25">
      <c r="A1419" s="48" t="s">
        <v>6814</v>
      </c>
    </row>
    <row r="1421" spans="1:1" x14ac:dyDescent="0.25">
      <c r="A1421" s="48" t="s">
        <v>6815</v>
      </c>
    </row>
    <row r="1423" spans="1:1" x14ac:dyDescent="0.25">
      <c r="A1423" s="48" t="s">
        <v>6816</v>
      </c>
    </row>
    <row r="1425" spans="1:1" x14ac:dyDescent="0.25">
      <c r="A1425" s="48" t="s">
        <v>6817</v>
      </c>
    </row>
    <row r="1427" spans="1:1" x14ac:dyDescent="0.25">
      <c r="A1427" s="48" t="s">
        <v>6818</v>
      </c>
    </row>
    <row r="1429" spans="1:1" x14ac:dyDescent="0.25">
      <c r="A1429" s="48" t="s">
        <v>6819</v>
      </c>
    </row>
    <row r="1431" spans="1:1" x14ac:dyDescent="0.25">
      <c r="A1431" s="48" t="s">
        <v>6820</v>
      </c>
    </row>
    <row r="1433" spans="1:1" x14ac:dyDescent="0.25">
      <c r="A1433" s="48" t="s">
        <v>6821</v>
      </c>
    </row>
    <row r="1435" spans="1:1" x14ac:dyDescent="0.25">
      <c r="A1435" s="48" t="s">
        <v>6822</v>
      </c>
    </row>
    <row r="1437" spans="1:1" x14ac:dyDescent="0.25">
      <c r="A1437" s="48" t="s">
        <v>6823</v>
      </c>
    </row>
    <row r="1439" spans="1:1" x14ac:dyDescent="0.25">
      <c r="A1439" s="48" t="s">
        <v>6824</v>
      </c>
    </row>
    <row r="1441" spans="1:1" x14ac:dyDescent="0.25">
      <c r="A1441" s="48" t="s">
        <v>6825</v>
      </c>
    </row>
    <row r="1443" spans="1:1" x14ac:dyDescent="0.25">
      <c r="A1443" s="48" t="s">
        <v>6826</v>
      </c>
    </row>
    <row r="1445" spans="1:1" x14ac:dyDescent="0.25">
      <c r="A1445" s="48" t="s">
        <v>6827</v>
      </c>
    </row>
    <row r="1447" spans="1:1" x14ac:dyDescent="0.25">
      <c r="A1447" s="48" t="s">
        <v>6828</v>
      </c>
    </row>
    <row r="1449" spans="1:1" x14ac:dyDescent="0.25">
      <c r="A1449" s="48" t="s">
        <v>6156</v>
      </c>
    </row>
    <row r="1451" spans="1:1" x14ac:dyDescent="0.25">
      <c r="A1451" s="48" t="s">
        <v>6829</v>
      </c>
    </row>
    <row r="1453" spans="1:1" x14ac:dyDescent="0.25">
      <c r="A1453" s="48" t="s">
        <v>6830</v>
      </c>
    </row>
    <row r="1455" spans="1:1" x14ac:dyDescent="0.25">
      <c r="A1455" s="48" t="s">
        <v>6831</v>
      </c>
    </row>
    <row r="1457" spans="1:1" x14ac:dyDescent="0.25">
      <c r="A1457" s="48" t="s">
        <v>6832</v>
      </c>
    </row>
    <row r="1459" spans="1:1" x14ac:dyDescent="0.25">
      <c r="A1459" s="48" t="s">
        <v>6833</v>
      </c>
    </row>
    <row r="1461" spans="1:1" x14ac:dyDescent="0.25">
      <c r="A1461" s="48" t="s">
        <v>6834</v>
      </c>
    </row>
    <row r="1463" spans="1:1" x14ac:dyDescent="0.25">
      <c r="A1463" s="48" t="s">
        <v>6835</v>
      </c>
    </row>
    <row r="1465" spans="1:1" x14ac:dyDescent="0.25">
      <c r="A1465" s="48" t="s">
        <v>6836</v>
      </c>
    </row>
    <row r="1467" spans="1:1" x14ac:dyDescent="0.25">
      <c r="A1467" s="48" t="s">
        <v>6837</v>
      </c>
    </row>
    <row r="1469" spans="1:1" x14ac:dyDescent="0.25">
      <c r="A1469" s="48" t="s">
        <v>6838</v>
      </c>
    </row>
    <row r="1471" spans="1:1" x14ac:dyDescent="0.25">
      <c r="A1471" s="48" t="s">
        <v>6839</v>
      </c>
    </row>
    <row r="1473" spans="1:1" x14ac:dyDescent="0.25">
      <c r="A1473" s="48" t="s">
        <v>6840</v>
      </c>
    </row>
    <row r="1475" spans="1:1" x14ac:dyDescent="0.25">
      <c r="A1475" s="48" t="s">
        <v>6841</v>
      </c>
    </row>
    <row r="1477" spans="1:1" x14ac:dyDescent="0.25">
      <c r="A1477" s="48" t="s">
        <v>6842</v>
      </c>
    </row>
    <row r="1479" spans="1:1" x14ac:dyDescent="0.25">
      <c r="A1479" s="48" t="s">
        <v>6843</v>
      </c>
    </row>
    <row r="1481" spans="1:1" x14ac:dyDescent="0.25">
      <c r="A1481" s="48" t="s">
        <v>6844</v>
      </c>
    </row>
    <row r="1483" spans="1:1" x14ac:dyDescent="0.25">
      <c r="A1483" s="48" t="s">
        <v>6845</v>
      </c>
    </row>
    <row r="1485" spans="1:1" x14ac:dyDescent="0.25">
      <c r="A1485" s="48" t="s">
        <v>6846</v>
      </c>
    </row>
    <row r="1487" spans="1:1" x14ac:dyDescent="0.25">
      <c r="A1487" s="48" t="s">
        <v>6847</v>
      </c>
    </row>
    <row r="1489" spans="1:1" x14ac:dyDescent="0.25">
      <c r="A1489" s="48" t="s">
        <v>6848</v>
      </c>
    </row>
    <row r="1491" spans="1:1" x14ac:dyDescent="0.25">
      <c r="A1491" s="48" t="s">
        <v>6849</v>
      </c>
    </row>
    <row r="1493" spans="1:1" x14ac:dyDescent="0.25">
      <c r="A1493" s="48" t="s">
        <v>6850</v>
      </c>
    </row>
    <row r="1495" spans="1:1" x14ac:dyDescent="0.25">
      <c r="A1495" s="48" t="s">
        <v>6851</v>
      </c>
    </row>
    <row r="1497" spans="1:1" x14ac:dyDescent="0.25">
      <c r="A1497" s="48" t="s">
        <v>6852</v>
      </c>
    </row>
    <row r="1499" spans="1:1" x14ac:dyDescent="0.25">
      <c r="A1499" s="48" t="s">
        <v>6853</v>
      </c>
    </row>
    <row r="1501" spans="1:1" x14ac:dyDescent="0.25">
      <c r="A1501" s="48" t="s">
        <v>6854</v>
      </c>
    </row>
    <row r="1503" spans="1:1" x14ac:dyDescent="0.25">
      <c r="A1503" s="48" t="s">
        <v>6855</v>
      </c>
    </row>
    <row r="1505" spans="1:1" x14ac:dyDescent="0.25">
      <c r="A1505" s="48" t="s">
        <v>6856</v>
      </c>
    </row>
    <row r="1507" spans="1:1" x14ac:dyDescent="0.25">
      <c r="A1507" s="48" t="s">
        <v>6857</v>
      </c>
    </row>
    <row r="1509" spans="1:1" x14ac:dyDescent="0.25">
      <c r="A1509" s="48" t="s">
        <v>6858</v>
      </c>
    </row>
    <row r="1511" spans="1:1" x14ac:dyDescent="0.25">
      <c r="A1511" s="48" t="s">
        <v>6859</v>
      </c>
    </row>
    <row r="1513" spans="1:1" x14ac:dyDescent="0.25">
      <c r="A1513" s="48" t="s">
        <v>6860</v>
      </c>
    </row>
    <row r="1515" spans="1:1" x14ac:dyDescent="0.25">
      <c r="A1515" s="48" t="s">
        <v>6861</v>
      </c>
    </row>
    <row r="1517" spans="1:1" x14ac:dyDescent="0.25">
      <c r="A1517" s="48" t="s">
        <v>6862</v>
      </c>
    </row>
    <row r="1519" spans="1:1" x14ac:dyDescent="0.25">
      <c r="A1519" s="48" t="s">
        <v>6863</v>
      </c>
    </row>
    <row r="1521" spans="1:1" x14ac:dyDescent="0.25">
      <c r="A1521" s="48" t="s">
        <v>6864</v>
      </c>
    </row>
    <row r="1523" spans="1:1" x14ac:dyDescent="0.25">
      <c r="A1523" s="48" t="s">
        <v>6865</v>
      </c>
    </row>
    <row r="1525" spans="1:1" x14ac:dyDescent="0.25">
      <c r="A1525" s="48" t="s">
        <v>6866</v>
      </c>
    </row>
    <row r="1527" spans="1:1" x14ac:dyDescent="0.25">
      <c r="A1527" s="48" t="s">
        <v>6867</v>
      </c>
    </row>
    <row r="1529" spans="1:1" x14ac:dyDescent="0.25">
      <c r="A1529" s="48" t="s">
        <v>6868</v>
      </c>
    </row>
    <row r="1531" spans="1:1" x14ac:dyDescent="0.25">
      <c r="A1531" s="48" t="s">
        <v>6869</v>
      </c>
    </row>
    <row r="1533" spans="1:1" x14ac:dyDescent="0.25">
      <c r="A1533" s="48" t="s">
        <v>6870</v>
      </c>
    </row>
    <row r="1535" spans="1:1" x14ac:dyDescent="0.25">
      <c r="A1535" s="48" t="s">
        <v>6871</v>
      </c>
    </row>
    <row r="1537" spans="1:1" x14ac:dyDescent="0.25">
      <c r="A1537" s="48" t="s">
        <v>6872</v>
      </c>
    </row>
    <row r="1539" spans="1:1" x14ac:dyDescent="0.25">
      <c r="A1539" s="48" t="s">
        <v>6873</v>
      </c>
    </row>
    <row r="1541" spans="1:1" x14ac:dyDescent="0.25">
      <c r="A1541" s="48" t="s">
        <v>6874</v>
      </c>
    </row>
    <row r="1543" spans="1:1" x14ac:dyDescent="0.25">
      <c r="A1543" s="48" t="s">
        <v>6875</v>
      </c>
    </row>
    <row r="1545" spans="1:1" x14ac:dyDescent="0.25">
      <c r="A1545" s="48" t="s">
        <v>6876</v>
      </c>
    </row>
    <row r="1547" spans="1:1" x14ac:dyDescent="0.25">
      <c r="A1547" s="48" t="s">
        <v>6877</v>
      </c>
    </row>
    <row r="1549" spans="1:1" x14ac:dyDescent="0.25">
      <c r="A1549" s="48" t="s">
        <v>6878</v>
      </c>
    </row>
    <row r="1551" spans="1:1" x14ac:dyDescent="0.25">
      <c r="A1551" s="48" t="s">
        <v>6879</v>
      </c>
    </row>
    <row r="1553" spans="1:1" x14ac:dyDescent="0.25">
      <c r="A1553" s="48" t="s">
        <v>6880</v>
      </c>
    </row>
    <row r="1555" spans="1:1" x14ac:dyDescent="0.25">
      <c r="A1555" s="48" t="s">
        <v>6881</v>
      </c>
    </row>
    <row r="1557" spans="1:1" x14ac:dyDescent="0.25">
      <c r="A1557" s="48" t="s">
        <v>6882</v>
      </c>
    </row>
    <row r="1559" spans="1:1" x14ac:dyDescent="0.25">
      <c r="A1559" s="48" t="s">
        <v>6883</v>
      </c>
    </row>
    <row r="1561" spans="1:1" x14ac:dyDescent="0.25">
      <c r="A1561" s="48" t="s">
        <v>6884</v>
      </c>
    </row>
    <row r="1563" spans="1:1" x14ac:dyDescent="0.25">
      <c r="A1563" s="48" t="s">
        <v>6885</v>
      </c>
    </row>
    <row r="1565" spans="1:1" x14ac:dyDescent="0.25">
      <c r="A1565" s="48" t="s">
        <v>6886</v>
      </c>
    </row>
    <row r="1567" spans="1:1" x14ac:dyDescent="0.25">
      <c r="A1567" s="48" t="s">
        <v>6887</v>
      </c>
    </row>
    <row r="1569" spans="1:1" x14ac:dyDescent="0.25">
      <c r="A1569" s="48" t="s">
        <v>6157</v>
      </c>
    </row>
    <row r="1571" spans="1:1" x14ac:dyDescent="0.25">
      <c r="A1571" s="48" t="s">
        <v>6888</v>
      </c>
    </row>
    <row r="1573" spans="1:1" x14ac:dyDescent="0.25">
      <c r="A1573" s="48" t="s">
        <v>6889</v>
      </c>
    </row>
    <row r="1575" spans="1:1" x14ac:dyDescent="0.25">
      <c r="A1575" s="48" t="s">
        <v>6890</v>
      </c>
    </row>
    <row r="1577" spans="1:1" x14ac:dyDescent="0.25">
      <c r="A1577" s="48" t="s">
        <v>6891</v>
      </c>
    </row>
    <row r="1579" spans="1:1" x14ac:dyDescent="0.25">
      <c r="A1579" s="48" t="s">
        <v>6892</v>
      </c>
    </row>
    <row r="1581" spans="1:1" x14ac:dyDescent="0.25">
      <c r="A1581" s="48" t="s">
        <v>6158</v>
      </c>
    </row>
    <row r="1583" spans="1:1" x14ac:dyDescent="0.25">
      <c r="A1583" s="48" t="s">
        <v>6893</v>
      </c>
    </row>
    <row r="1585" spans="1:1" x14ac:dyDescent="0.25">
      <c r="A1585" s="48" t="s">
        <v>6894</v>
      </c>
    </row>
    <row r="1587" spans="1:1" x14ac:dyDescent="0.25">
      <c r="A1587" s="48" t="s">
        <v>6895</v>
      </c>
    </row>
    <row r="1589" spans="1:1" x14ac:dyDescent="0.25">
      <c r="A1589" s="48" t="s">
        <v>6896</v>
      </c>
    </row>
    <row r="1591" spans="1:1" x14ac:dyDescent="0.25">
      <c r="A1591" s="48" t="s">
        <v>6897</v>
      </c>
    </row>
    <row r="1593" spans="1:1" x14ac:dyDescent="0.25">
      <c r="A1593" s="48" t="s">
        <v>6898</v>
      </c>
    </row>
    <row r="1595" spans="1:1" x14ac:dyDescent="0.25">
      <c r="A1595" s="48" t="s">
        <v>6899</v>
      </c>
    </row>
    <row r="1597" spans="1:1" x14ac:dyDescent="0.25">
      <c r="A1597" s="48" t="s">
        <v>6900</v>
      </c>
    </row>
    <row r="1599" spans="1:1" x14ac:dyDescent="0.25">
      <c r="A1599" s="48" t="s">
        <v>6901</v>
      </c>
    </row>
    <row r="1601" spans="1:1" x14ac:dyDescent="0.25">
      <c r="A1601" s="48" t="s">
        <v>6902</v>
      </c>
    </row>
    <row r="1603" spans="1:1" x14ac:dyDescent="0.25">
      <c r="A1603" s="48" t="s">
        <v>6903</v>
      </c>
    </row>
    <row r="1605" spans="1:1" x14ac:dyDescent="0.25">
      <c r="A1605" s="48" t="s">
        <v>6904</v>
      </c>
    </row>
    <row r="1607" spans="1:1" x14ac:dyDescent="0.25">
      <c r="A1607" s="48" t="s">
        <v>6905</v>
      </c>
    </row>
    <row r="1609" spans="1:1" x14ac:dyDescent="0.25">
      <c r="A1609" s="48" t="s">
        <v>6906</v>
      </c>
    </row>
    <row r="1611" spans="1:1" x14ac:dyDescent="0.25">
      <c r="A1611" s="48" t="s">
        <v>6907</v>
      </c>
    </row>
    <row r="1613" spans="1:1" x14ac:dyDescent="0.25">
      <c r="A1613" s="48" t="s">
        <v>6908</v>
      </c>
    </row>
    <row r="1615" spans="1:1" x14ac:dyDescent="0.25">
      <c r="A1615" s="48" t="s">
        <v>6909</v>
      </c>
    </row>
    <row r="1617" spans="1:1" x14ac:dyDescent="0.25">
      <c r="A1617" s="48" t="s">
        <v>6910</v>
      </c>
    </row>
    <row r="1619" spans="1:1" x14ac:dyDescent="0.25">
      <c r="A1619" s="48" t="s">
        <v>6911</v>
      </c>
    </row>
    <row r="1621" spans="1:1" x14ac:dyDescent="0.25">
      <c r="A1621" s="48" t="s">
        <v>6159</v>
      </c>
    </row>
  </sheetData>
  <sheetProtection algorithmName="SHA-512" hashValue="j15YPiTExIDC0oj/YTKe7ob9yJW5CFZ9/5f22KEAxxJ8lILEnSG41IRCMlFEGHk/cTT4Zi3K19SNu+hjy+DlbA==" saltValue="/58rkaz/Bqip5dlTYIB0UQ==" spinCount="100000" sheet="1" objects="1" scenarios="1"/>
  <mergeCells count="1">
    <mergeCell ref="A1:AE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5387EE68A54924FB18452BB9A888EA3" ma:contentTypeVersion="13" ma:contentTypeDescription="Create a new document." ma:contentTypeScope="" ma:versionID="03a3d340550dd9ff373da205706d6d67">
  <xsd:schema xmlns:xsd="http://www.w3.org/2001/XMLSchema" xmlns:xs="http://www.w3.org/2001/XMLSchema" xmlns:p="http://schemas.microsoft.com/office/2006/metadata/properties" xmlns:ns3="c587a1f3-70ab-4662-9e08-05fff1010e7d" xmlns:ns4="bf94f1ef-e5b8-4d48-8006-9be0d2b2b81b" targetNamespace="http://schemas.microsoft.com/office/2006/metadata/properties" ma:root="true" ma:fieldsID="cb376911c4c9140bd75d61f69d6117e4" ns3:_="" ns4:_="">
    <xsd:import namespace="c587a1f3-70ab-4662-9e08-05fff1010e7d"/>
    <xsd:import namespace="bf94f1ef-e5b8-4d48-8006-9be0d2b2b81b"/>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Location"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587a1f3-70ab-4662-9e08-05fff1010e7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f94f1ef-e5b8-4d48-8006-9be0d2b2b81b"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Location" ma:index="14" nillable="true" ma:displayName="MediaServiceLocation" ma:internalName="MediaServiceLocation" ma:readOnly="true">
      <xsd:simpleType>
        <xsd:restriction base="dms:Text"/>
      </xsd:simpleType>
    </xsd:element>
    <xsd:element name="MediaServiceAutoTags" ma:index="15" nillable="true" ma:displayName="MediaServiceAutoTags" ma:internalName="MediaServiceAutoTags"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4472B33-29C4-4650-BA73-2938ACFE4A68}">
  <ds:schemaRefs>
    <ds:schemaRef ds:uri="http://schemas.microsoft.com/sharepoint/v3/contenttype/forms"/>
  </ds:schemaRefs>
</ds:datastoreItem>
</file>

<file path=customXml/itemProps2.xml><?xml version="1.0" encoding="utf-8"?>
<ds:datastoreItem xmlns:ds="http://schemas.openxmlformats.org/officeDocument/2006/customXml" ds:itemID="{80FD5F19-EDAA-4557-BBF2-8C60AFEE801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587a1f3-70ab-4662-9e08-05fff1010e7d"/>
    <ds:schemaRef ds:uri="bf94f1ef-e5b8-4d48-8006-9be0d2b2b81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88F9830-4998-481C-85ED-22CE4755910A}">
  <ds:schemaRefs>
    <ds:schemaRef ds:uri="bf94f1ef-e5b8-4d48-8006-9be0d2b2b81b"/>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c587a1f3-70ab-4662-9e08-05fff1010e7d"/>
    <ds:schemaRef ds:uri="http://purl.org/dc/elements/1.1/"/>
    <ds:schemaRef ds:uri="http://schemas.microsoft.com/office/2006/metadata/properties"/>
    <ds:schemaRef ds:uri="http://www.w3.org/XML/1998/namespace"/>
    <ds:schemaRef ds:uri="http://purl.org/dc/dcmitype/"/>
  </ds:schemaRefs>
</ds:datastoreItem>
</file>

<file path=docMetadata/LabelInfo.xml><?xml version="1.0" encoding="utf-8"?>
<clbl:labelList xmlns:clbl="http://schemas.microsoft.com/office/2020/mipLabelMetadata">
  <clbl:label id="{bdb74b30-9568-4856-bdbf-06759778fcbc}" enabled="0" method="" siteId="{bdb74b30-9568-4856-bdbf-06759778fcbc}"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Table</vt:lpstr>
      <vt:lpstr>Codes</vt:lpstr>
      <vt:lpstr>CSV</vt:lpstr>
      <vt:lpstr>Bibliography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William Smith</dc:creator>
  <cp:keywords/>
  <dc:description/>
  <cp:lastModifiedBy>William Smith</cp:lastModifiedBy>
  <cp:revision/>
  <dcterms:created xsi:type="dcterms:W3CDTF">2020-05-08T09:33:40Z</dcterms:created>
  <dcterms:modified xsi:type="dcterms:W3CDTF">2021-10-20T12:20:07Z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0x010100A5387EE68A54924FB18452BB9A888EA3</vt:lpwstr>
  </property>
</Properties>
</file>