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Cardiff University\Cardiff University\PhD Cardiff\Useful Excel models\For_website\"/>
    </mc:Choice>
  </mc:AlternateContent>
  <xr:revisionPtr revIDLastSave="0" documentId="13_ncr:1_{F1A03939-2C2C-4956-9F81-A8B50E34BDB3}" xr6:coauthVersionLast="45" xr6:coauthVersionMax="45" xr10:uidLastSave="{00000000-0000-0000-0000-000000000000}"/>
  <bookViews>
    <workbookView xWindow="28680" yWindow="-120" windowWidth="29040" windowHeight="15840" xr2:uid="{AD93031C-07A1-43A0-8277-A4943B7894FE}"/>
  </bookViews>
  <sheets>
    <sheet name="Starting" sheetId="1" r:id="rId1"/>
    <sheet name="R" sheetId="6" r:id="rId2"/>
    <sheet name="N" sheetId="2" r:id="rId3"/>
    <sheet name="MDU" sheetId="3" r:id="rId4"/>
    <sheet name="Results" sheetId="7" r:id="rId5"/>
    <sheet name="Normalised_results" sheetId="8" r:id="rId6"/>
    <sheet name="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2" l="1"/>
  <c r="B37" i="2"/>
  <c r="C37" i="2"/>
  <c r="A38" i="2"/>
  <c r="B38" i="2"/>
  <c r="C38" i="2"/>
  <c r="A39" i="2"/>
  <c r="B39" i="2"/>
  <c r="C39" i="2"/>
  <c r="C16" i="2"/>
  <c r="C17" i="2"/>
  <c r="C18" i="2"/>
  <c r="C19" i="2"/>
  <c r="C20" i="2"/>
  <c r="C21" i="2"/>
  <c r="C22" i="2"/>
  <c r="C23" i="2"/>
  <c r="D83" i="7" l="1"/>
  <c r="D158" i="7" s="1"/>
  <c r="D233" i="7" s="1"/>
  <c r="D84" i="7"/>
  <c r="D85" i="7"/>
  <c r="D160" i="7" s="1"/>
  <c r="D235" i="7" s="1"/>
  <c r="D86" i="7"/>
  <c r="D87" i="7"/>
  <c r="D162" i="7" s="1"/>
  <c r="D237" i="7" s="1"/>
  <c r="D88" i="7"/>
  <c r="D89" i="7"/>
  <c r="D164" i="7" s="1"/>
  <c r="D239" i="7" s="1"/>
  <c r="D90" i="7"/>
  <c r="D165" i="7" s="1"/>
  <c r="D240" i="7" s="1"/>
  <c r="D91" i="7"/>
  <c r="D92" i="7"/>
  <c r="D167" i="7" s="1"/>
  <c r="D242" i="7" s="1"/>
  <c r="D93" i="7"/>
  <c r="D94" i="7"/>
  <c r="D169" i="7" s="1"/>
  <c r="D244" i="7" s="1"/>
  <c r="D95" i="7"/>
  <c r="D96" i="7"/>
  <c r="D171" i="7" s="1"/>
  <c r="D246" i="7" s="1"/>
  <c r="D97" i="7"/>
  <c r="D98" i="7"/>
  <c r="D173" i="7" s="1"/>
  <c r="D248" i="7" s="1"/>
  <c r="D99" i="7"/>
  <c r="D174" i="7" s="1"/>
  <c r="D249" i="7" s="1"/>
  <c r="D100" i="7"/>
  <c r="D101" i="7"/>
  <c r="D176" i="7" s="1"/>
  <c r="D251" i="7" s="1"/>
  <c r="D102" i="7"/>
  <c r="D177" i="7" s="1"/>
  <c r="D252" i="7" s="1"/>
  <c r="D103" i="7"/>
  <c r="D104" i="7"/>
  <c r="D179" i="7" s="1"/>
  <c r="D254" i="7" s="1"/>
  <c r="D105" i="7"/>
  <c r="D180" i="7" s="1"/>
  <c r="D255" i="7" s="1"/>
  <c r="D106" i="7"/>
  <c r="D107" i="7"/>
  <c r="D182" i="7" s="1"/>
  <c r="D257" i="7" s="1"/>
  <c r="D108" i="7"/>
  <c r="D183" i="7" s="1"/>
  <c r="D258" i="7" s="1"/>
  <c r="D109" i="7"/>
  <c r="D110" i="7"/>
  <c r="D185" i="7" s="1"/>
  <c r="D260" i="7" s="1"/>
  <c r="D111" i="7"/>
  <c r="D186" i="7" s="1"/>
  <c r="D261" i="7" s="1"/>
  <c r="D112" i="7"/>
  <c r="D113" i="7"/>
  <c r="D188" i="7" s="1"/>
  <c r="D263" i="7" s="1"/>
  <c r="D114" i="7"/>
  <c r="D189" i="7" s="1"/>
  <c r="D264" i="7" s="1"/>
  <c r="D115" i="7"/>
  <c r="D116" i="7"/>
  <c r="D191" i="7" s="1"/>
  <c r="D266" i="7" s="1"/>
  <c r="D117" i="7"/>
  <c r="D192" i="7" s="1"/>
  <c r="D267" i="7" s="1"/>
  <c r="D118" i="7"/>
  <c r="D119" i="7"/>
  <c r="D194" i="7" s="1"/>
  <c r="D269" i="7" s="1"/>
  <c r="D120" i="7"/>
  <c r="D121" i="7"/>
  <c r="D196" i="7" s="1"/>
  <c r="D271" i="7" s="1"/>
  <c r="D122" i="7"/>
  <c r="D197" i="7" s="1"/>
  <c r="D272" i="7" s="1"/>
  <c r="D123" i="7"/>
  <c r="D198" i="7" s="1"/>
  <c r="D273" i="7" s="1"/>
  <c r="D124" i="7"/>
  <c r="D199" i="7" s="1"/>
  <c r="D274" i="7" s="1"/>
  <c r="D125" i="7"/>
  <c r="D126" i="7"/>
  <c r="D201" i="7" s="1"/>
  <c r="D276" i="7" s="1"/>
  <c r="D127" i="7"/>
  <c r="D202" i="7" s="1"/>
  <c r="D277" i="7" s="1"/>
  <c r="D128" i="7"/>
  <c r="D203" i="7" s="1"/>
  <c r="D278" i="7" s="1"/>
  <c r="D129" i="7"/>
  <c r="D204" i="7" s="1"/>
  <c r="D279" i="7" s="1"/>
  <c r="D130" i="7"/>
  <c r="D205" i="7" s="1"/>
  <c r="D280" i="7" s="1"/>
  <c r="D131" i="7"/>
  <c r="D206" i="7" s="1"/>
  <c r="D281" i="7" s="1"/>
  <c r="D132" i="7"/>
  <c r="D133" i="7"/>
  <c r="D208" i="7" s="1"/>
  <c r="D283" i="7" s="1"/>
  <c r="D134" i="7"/>
  <c r="D209" i="7" s="1"/>
  <c r="D284" i="7" s="1"/>
  <c r="D135" i="7"/>
  <c r="D210" i="7" s="1"/>
  <c r="D285" i="7" s="1"/>
  <c r="D136" i="7"/>
  <c r="D211" i="7" s="1"/>
  <c r="D286" i="7" s="1"/>
  <c r="D137" i="7"/>
  <c r="D138" i="7"/>
  <c r="D213" i="7" s="1"/>
  <c r="D288" i="7" s="1"/>
  <c r="D139" i="7"/>
  <c r="D140" i="7"/>
  <c r="D215" i="7" s="1"/>
  <c r="D290" i="7" s="1"/>
  <c r="D141" i="7"/>
  <c r="D216" i="7" s="1"/>
  <c r="D291" i="7" s="1"/>
  <c r="D142" i="7"/>
  <c r="D217" i="7" s="1"/>
  <c r="D292" i="7" s="1"/>
  <c r="D143" i="7"/>
  <c r="D218" i="7" s="1"/>
  <c r="D293" i="7" s="1"/>
  <c r="D144" i="7"/>
  <c r="D145" i="7"/>
  <c r="D220" i="7" s="1"/>
  <c r="D295" i="7" s="1"/>
  <c r="D146" i="7"/>
  <c r="D221" i="7" s="1"/>
  <c r="D296" i="7" s="1"/>
  <c r="D147" i="7"/>
  <c r="D222" i="7" s="1"/>
  <c r="D297" i="7" s="1"/>
  <c r="D148" i="7"/>
  <c r="D223" i="7" s="1"/>
  <c r="D298" i="7" s="1"/>
  <c r="D149" i="7"/>
  <c r="D224" i="7" s="1"/>
  <c r="D299" i="7" s="1"/>
  <c r="D150" i="7"/>
  <c r="D225" i="7" s="1"/>
  <c r="D300" i="7" s="1"/>
  <c r="D151" i="7"/>
  <c r="D152" i="7"/>
  <c r="D227" i="7" s="1"/>
  <c r="D302" i="7" s="1"/>
  <c r="D153" i="7"/>
  <c r="D228" i="7" s="1"/>
  <c r="D303" i="7" s="1"/>
  <c r="D154" i="7"/>
  <c r="D229" i="7" s="1"/>
  <c r="D304" i="7" s="1"/>
  <c r="D155" i="7"/>
  <c r="D230" i="7" s="1"/>
  <c r="D305" i="7" s="1"/>
  <c r="D82" i="7"/>
  <c r="D200" i="7" l="1"/>
  <c r="D219" i="7"/>
  <c r="D207" i="7"/>
  <c r="D195" i="7"/>
  <c r="D187" i="7"/>
  <c r="D175" i="7"/>
  <c r="D157" i="7"/>
  <c r="D190" i="7"/>
  <c r="D226" i="7"/>
  <c r="D214" i="7"/>
  <c r="D212" i="7"/>
  <c r="D193" i="7"/>
  <c r="D181" i="7"/>
  <c r="D168" i="7"/>
  <c r="D163" i="7"/>
  <c r="D161" i="7"/>
  <c r="D159" i="7"/>
  <c r="D184" i="7"/>
  <c r="D178" i="7"/>
  <c r="D170" i="7"/>
  <c r="D166" i="7"/>
  <c r="D172" i="7"/>
  <c r="D268" i="7" l="1"/>
  <c r="D289" i="7"/>
  <c r="D265" i="7"/>
  <c r="D250" i="7"/>
  <c r="D270" i="7"/>
  <c r="D294" i="7"/>
  <c r="D245" i="7"/>
  <c r="D259" i="7"/>
  <c r="D236" i="7"/>
  <c r="D243" i="7"/>
  <c r="D247" i="7"/>
  <c r="D256" i="7"/>
  <c r="D287" i="7"/>
  <c r="D301" i="7"/>
  <c r="D232" i="7"/>
  <c r="D262" i="7"/>
  <c r="D282" i="7"/>
  <c r="D275" i="7"/>
  <c r="D241" i="7"/>
  <c r="D253" i="7"/>
  <c r="D234" i="7"/>
  <c r="D238" i="7"/>
  <c r="D5" i="4"/>
  <c r="E25" i="4"/>
  <c r="G25" i="4"/>
  <c r="B40" i="2"/>
  <c r="C40" i="2"/>
  <c r="A24" i="2"/>
  <c r="A40" i="2" s="1"/>
  <c r="C24" i="2"/>
  <c r="C51" i="2" s="1"/>
  <c r="A10" i="4"/>
  <c r="A11" i="4"/>
  <c r="A12" i="4"/>
  <c r="A13" i="4"/>
  <c r="A14" i="4"/>
  <c r="A15" i="4"/>
  <c r="A9" i="4"/>
  <c r="M5" i="4"/>
  <c r="N5" i="4"/>
  <c r="O5" i="4"/>
  <c r="P5" i="4"/>
  <c r="Q5" i="4"/>
  <c r="R5" i="4"/>
  <c r="S5" i="4"/>
  <c r="T5" i="4"/>
  <c r="L5" i="4"/>
  <c r="E5" i="4"/>
  <c r="F5" i="4"/>
  <c r="G5" i="4"/>
  <c r="H5" i="4"/>
  <c r="I5" i="4"/>
  <c r="J5" i="4"/>
  <c r="B5" i="4"/>
  <c r="M4" i="4"/>
  <c r="N4" i="4"/>
  <c r="O4" i="4"/>
  <c r="P4" i="4"/>
  <c r="Q4" i="4"/>
  <c r="R4" i="4"/>
  <c r="S4" i="4"/>
  <c r="T4" i="4"/>
  <c r="L4" i="4"/>
  <c r="C4" i="4"/>
  <c r="D4" i="4"/>
  <c r="E4" i="4"/>
  <c r="F4" i="4"/>
  <c r="G4" i="4"/>
  <c r="H4" i="4"/>
  <c r="I4" i="4"/>
  <c r="J4" i="4"/>
  <c r="B4" i="4"/>
  <c r="Z46" i="8"/>
  <c r="B7" i="8"/>
  <c r="C7" i="8"/>
  <c r="D7" i="8"/>
  <c r="B8" i="8"/>
  <c r="C8" i="8"/>
  <c r="D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6" i="8"/>
  <c r="C6" i="8"/>
  <c r="D6" i="8"/>
  <c r="A6" i="8"/>
  <c r="H4" i="7"/>
  <c r="F7" i="8" s="1"/>
  <c r="H5" i="7"/>
  <c r="F8" i="8" s="1"/>
  <c r="G4" i="3"/>
  <c r="G5" i="3"/>
  <c r="G7" i="3"/>
  <c r="G8" i="3"/>
  <c r="E7" i="2"/>
  <c r="E8" i="2"/>
  <c r="E4" i="2"/>
  <c r="E5" i="2"/>
  <c r="E7" i="6"/>
  <c r="E8" i="6"/>
  <c r="E4" i="6"/>
  <c r="E19" i="6" s="1"/>
  <c r="H14" i="7" s="1"/>
  <c r="E5" i="6"/>
  <c r="AB25" i="7"/>
  <c r="X26" i="7"/>
  <c r="V28" i="8" s="1"/>
  <c r="X27" i="7"/>
  <c r="V29" i="8" s="1"/>
  <c r="X28" i="7"/>
  <c r="V30" i="8" s="1"/>
  <c r="X29" i="7"/>
  <c r="V31" i="8" s="1"/>
  <c r="X30" i="7"/>
  <c r="V32" i="8" s="1"/>
  <c r="X31" i="7"/>
  <c r="V33" i="8" s="1"/>
  <c r="X32" i="7"/>
  <c r="V34" i="8" s="1"/>
  <c r="X33" i="7"/>
  <c r="V35" i="8" s="1"/>
  <c r="X25" i="7"/>
  <c r="V27" i="8" s="1"/>
  <c r="AB44" i="7"/>
  <c r="X62" i="7"/>
  <c r="V64" i="8" s="1"/>
  <c r="X44" i="7"/>
  <c r="V46" i="8" s="1"/>
  <c r="X45" i="7"/>
  <c r="V47" i="8" s="1"/>
  <c r="X46" i="7"/>
  <c r="V48" i="8" s="1"/>
  <c r="X47" i="7"/>
  <c r="V49" i="8" s="1"/>
  <c r="X48" i="7"/>
  <c r="V50" i="8" s="1"/>
  <c r="X49" i="7"/>
  <c r="V51" i="8" s="1"/>
  <c r="X50" i="7"/>
  <c r="V52" i="8" s="1"/>
  <c r="X51" i="7"/>
  <c r="V53" i="8" s="1"/>
  <c r="X52" i="7"/>
  <c r="V54" i="8" s="1"/>
  <c r="X53" i="7"/>
  <c r="V55" i="8" s="1"/>
  <c r="X54" i="7"/>
  <c r="V56" i="8" s="1"/>
  <c r="X55" i="7"/>
  <c r="V57" i="8" s="1"/>
  <c r="X56" i="7"/>
  <c r="V58" i="8" s="1"/>
  <c r="X57" i="7"/>
  <c r="V59" i="8" s="1"/>
  <c r="X58" i="7"/>
  <c r="V60" i="8" s="1"/>
  <c r="X59" i="7"/>
  <c r="V61" i="8" s="1"/>
  <c r="X60" i="7"/>
  <c r="V62" i="8" s="1"/>
  <c r="X61" i="7"/>
  <c r="V63" i="8" s="1"/>
  <c r="X43" i="7"/>
  <c r="V45" i="8" s="1"/>
  <c r="E17" i="7"/>
  <c r="E18" i="7"/>
  <c r="E19" i="7"/>
  <c r="E94" i="7" s="1"/>
  <c r="E169" i="7" s="1"/>
  <c r="E244" i="7" s="1"/>
  <c r="E20" i="7"/>
  <c r="E21" i="7"/>
  <c r="E22" i="7"/>
  <c r="E23" i="7"/>
  <c r="E98" i="7" s="1"/>
  <c r="E173" i="7" s="1"/>
  <c r="E248" i="7" s="1"/>
  <c r="E24" i="7"/>
  <c r="E99" i="7" s="1"/>
  <c r="E174" i="7" s="1"/>
  <c r="E249" i="7" s="1"/>
  <c r="E16" i="7"/>
  <c r="E15" i="7"/>
  <c r="E14" i="7"/>
  <c r="E89" i="7" s="1"/>
  <c r="E164" i="7" s="1"/>
  <c r="E239" i="7" s="1"/>
  <c r="E8" i="7"/>
  <c r="E83" i="7" s="1"/>
  <c r="E158" i="7" s="1"/>
  <c r="E233" i="7" s="1"/>
  <c r="E9" i="7"/>
  <c r="E10" i="7"/>
  <c r="E11" i="7"/>
  <c r="E12" i="7"/>
  <c r="E87" i="7" s="1"/>
  <c r="E162" i="7" s="1"/>
  <c r="E237" i="7" s="1"/>
  <c r="E13" i="7"/>
  <c r="E7" i="7"/>
  <c r="G5" i="7"/>
  <c r="E8" i="8" s="1"/>
  <c r="I5" i="7"/>
  <c r="G8" i="8" s="1"/>
  <c r="J5" i="7"/>
  <c r="H8" i="8" s="1"/>
  <c r="K5" i="7"/>
  <c r="I8" i="8" s="1"/>
  <c r="L5" i="7"/>
  <c r="J8" i="8" s="1"/>
  <c r="M5" i="7"/>
  <c r="N5" i="7"/>
  <c r="L8" i="8" s="1"/>
  <c r="O5" i="7"/>
  <c r="M8" i="8" s="1"/>
  <c r="I4" i="7"/>
  <c r="G7" i="8" s="1"/>
  <c r="J4" i="7"/>
  <c r="H7" i="8" s="1"/>
  <c r="K4" i="7"/>
  <c r="I7" i="8" s="1"/>
  <c r="L4" i="7"/>
  <c r="J7" i="8" s="1"/>
  <c r="M4" i="7"/>
  <c r="T4" i="7" s="1"/>
  <c r="N4" i="7"/>
  <c r="L7" i="8" s="1"/>
  <c r="O4" i="7"/>
  <c r="M7" i="8" s="1"/>
  <c r="G4" i="7"/>
  <c r="E7" i="8" s="1"/>
  <c r="C5" i="7"/>
  <c r="A8" i="8" s="1"/>
  <c r="C4" i="7"/>
  <c r="E25" i="6" l="1"/>
  <c r="E37" i="2"/>
  <c r="E38" i="2"/>
  <c r="E39" i="2"/>
  <c r="M10" i="4"/>
  <c r="H17" i="7"/>
  <c r="H167" i="7" s="1"/>
  <c r="E18" i="6"/>
  <c r="E14" i="6"/>
  <c r="E32" i="6"/>
  <c r="H24" i="7" s="1"/>
  <c r="E30" i="6"/>
  <c r="E28" i="6"/>
  <c r="E26" i="6"/>
  <c r="E24" i="6"/>
  <c r="E15" i="6"/>
  <c r="E17" i="6"/>
  <c r="E13" i="6"/>
  <c r="E20" i="6"/>
  <c r="H15" i="7" s="1"/>
  <c r="E16" i="6"/>
  <c r="E12" i="6"/>
  <c r="E31" i="6"/>
  <c r="H23" i="7" s="1"/>
  <c r="H98" i="7" s="1"/>
  <c r="E29" i="6"/>
  <c r="E27" i="6"/>
  <c r="E22" i="2"/>
  <c r="E23" i="2"/>
  <c r="E24" i="2"/>
  <c r="C24" i="4" s="1"/>
  <c r="E21" i="2"/>
  <c r="E40" i="2"/>
  <c r="M24" i="4" s="1"/>
  <c r="A24" i="4"/>
  <c r="F15" i="7"/>
  <c r="E90" i="7"/>
  <c r="E165" i="7" s="1"/>
  <c r="E240" i="7" s="1"/>
  <c r="F13" i="7"/>
  <c r="E88" i="7"/>
  <c r="F16" i="7"/>
  <c r="E91" i="7"/>
  <c r="F17" i="7"/>
  <c r="E92" i="7"/>
  <c r="E167" i="7" s="1"/>
  <c r="E242" i="7" s="1"/>
  <c r="E95" i="7"/>
  <c r="F17" i="8"/>
  <c r="H240" i="7"/>
  <c r="H165" i="7"/>
  <c r="H90" i="7"/>
  <c r="F22" i="7"/>
  <c r="E97" i="7"/>
  <c r="F9" i="7"/>
  <c r="E84" i="7"/>
  <c r="F21" i="7"/>
  <c r="E96" i="7"/>
  <c r="E171" i="7" s="1"/>
  <c r="E246" i="7" s="1"/>
  <c r="F26" i="8"/>
  <c r="H249" i="7"/>
  <c r="H174" i="7"/>
  <c r="H99" i="7"/>
  <c r="E86" i="7"/>
  <c r="F16" i="8"/>
  <c r="H239" i="7"/>
  <c r="H164" i="7"/>
  <c r="H89" i="7"/>
  <c r="F7" i="7"/>
  <c r="E82" i="7"/>
  <c r="F10" i="7"/>
  <c r="E85" i="7"/>
  <c r="E160" i="7" s="1"/>
  <c r="E235" i="7" s="1"/>
  <c r="F18" i="7"/>
  <c r="E93" i="7"/>
  <c r="H242" i="7"/>
  <c r="H92" i="7"/>
  <c r="K7" i="8"/>
  <c r="S7" i="8" s="1"/>
  <c r="F24" i="7"/>
  <c r="C26" i="8"/>
  <c r="C52" i="7"/>
  <c r="A7" i="8"/>
  <c r="T5" i="7"/>
  <c r="K8" i="8"/>
  <c r="P8" i="8" s="1"/>
  <c r="F12" i="7"/>
  <c r="C14" i="8"/>
  <c r="F8" i="7"/>
  <c r="C10" i="8"/>
  <c r="F20" i="7"/>
  <c r="C22" i="8"/>
  <c r="O8" i="8"/>
  <c r="F14" i="7"/>
  <c r="C16" i="8"/>
  <c r="F11" i="7"/>
  <c r="C13" i="8"/>
  <c r="F23" i="7"/>
  <c r="C25" i="8"/>
  <c r="F19" i="7"/>
  <c r="C21" i="8"/>
  <c r="T7" i="8"/>
  <c r="O7" i="8"/>
  <c r="T8" i="8"/>
  <c r="C24" i="8"/>
  <c r="C23" i="8"/>
  <c r="C20" i="8"/>
  <c r="C19" i="8"/>
  <c r="C18" i="8"/>
  <c r="C17" i="8"/>
  <c r="C15" i="8"/>
  <c r="C12" i="8"/>
  <c r="C11" i="8"/>
  <c r="C9" i="8"/>
  <c r="V4" i="7"/>
  <c r="E12" i="2"/>
  <c r="C9" i="7"/>
  <c r="S5" i="7"/>
  <c r="Q5" i="7"/>
  <c r="C10" i="7"/>
  <c r="C26" i="7"/>
  <c r="C55" i="7"/>
  <c r="C56" i="7"/>
  <c r="R5" i="7"/>
  <c r="C32" i="7"/>
  <c r="C48" i="7"/>
  <c r="C27" i="7"/>
  <c r="C47" i="7"/>
  <c r="C24" i="7"/>
  <c r="C64" i="7"/>
  <c r="C68" i="7"/>
  <c r="C72" i="7"/>
  <c r="C76" i="7"/>
  <c r="C80" i="7"/>
  <c r="C62" i="7"/>
  <c r="C42" i="7"/>
  <c r="C38" i="7"/>
  <c r="C34" i="7"/>
  <c r="C65" i="7"/>
  <c r="C69" i="7"/>
  <c r="C73" i="7"/>
  <c r="C77" i="7"/>
  <c r="C41" i="7"/>
  <c r="C37" i="7"/>
  <c r="C74" i="7"/>
  <c r="C79" i="7"/>
  <c r="U4" i="7"/>
  <c r="R4" i="7"/>
  <c r="C71" i="7"/>
  <c r="C14" i="7"/>
  <c r="C28" i="7"/>
  <c r="C36" i="7"/>
  <c r="C43" i="7"/>
  <c r="C60" i="7"/>
  <c r="C78" i="7"/>
  <c r="C70" i="7"/>
  <c r="C40" i="7"/>
  <c r="C66" i="7"/>
  <c r="C35" i="7"/>
  <c r="C63" i="7"/>
  <c r="C15" i="7"/>
  <c r="C49" i="7"/>
  <c r="C53" i="7"/>
  <c r="C57" i="7"/>
  <c r="C61" i="7"/>
  <c r="C30" i="7"/>
  <c r="C25" i="7"/>
  <c r="C13" i="7"/>
  <c r="C8" i="7"/>
  <c r="C46" i="7"/>
  <c r="C50" i="7"/>
  <c r="C54" i="7"/>
  <c r="C58" i="7"/>
  <c r="C45" i="7"/>
  <c r="C44" i="7"/>
  <c r="C33" i="7"/>
  <c r="C29" i="7"/>
  <c r="C12" i="7"/>
  <c r="C31" i="7"/>
  <c r="C39" i="7"/>
  <c r="C59" i="7"/>
  <c r="C51" i="7"/>
  <c r="C75" i="7"/>
  <c r="C67" i="7"/>
  <c r="C17" i="7"/>
  <c r="C21" i="7"/>
  <c r="S4" i="7"/>
  <c r="Q4" i="7"/>
  <c r="C18" i="7"/>
  <c r="C22" i="7"/>
  <c r="V5" i="7"/>
  <c r="C7" i="7"/>
  <c r="C11" i="7"/>
  <c r="C19" i="7"/>
  <c r="C23" i="7"/>
  <c r="U5" i="7"/>
  <c r="C16" i="7"/>
  <c r="C20" i="7"/>
  <c r="F19" i="8" l="1"/>
  <c r="H173" i="7"/>
  <c r="C11" i="4"/>
  <c r="H9" i="7"/>
  <c r="H248" i="7"/>
  <c r="C9" i="4"/>
  <c r="H7" i="7"/>
  <c r="H12" i="7"/>
  <c r="C14" i="4"/>
  <c r="H20" i="7"/>
  <c r="M13" i="4"/>
  <c r="C15" i="4"/>
  <c r="H13" i="7"/>
  <c r="H8" i="7"/>
  <c r="C10" i="4"/>
  <c r="F25" i="8"/>
  <c r="M12" i="4"/>
  <c r="H19" i="7"/>
  <c r="H11" i="7"/>
  <c r="C13" i="4"/>
  <c r="C12" i="4"/>
  <c r="H10" i="7"/>
  <c r="M15" i="4"/>
  <c r="H22" i="7"/>
  <c r="H18" i="7"/>
  <c r="M11" i="4"/>
  <c r="M14" i="4"/>
  <c r="H21" i="7"/>
  <c r="H16" i="7"/>
  <c r="M9" i="4"/>
  <c r="Q7" i="8"/>
  <c r="A18" i="8"/>
  <c r="C91" i="7"/>
  <c r="A77" i="8"/>
  <c r="C150" i="7"/>
  <c r="C225" i="7" s="1"/>
  <c r="C300" i="7" s="1"/>
  <c r="A25" i="8"/>
  <c r="C98" i="7"/>
  <c r="C173" i="7" s="1"/>
  <c r="C248" i="7" s="1"/>
  <c r="A61" i="8"/>
  <c r="C134" i="7"/>
  <c r="C209" i="7" s="1"/>
  <c r="C284" i="7" s="1"/>
  <c r="A55" i="8"/>
  <c r="C128" i="7"/>
  <c r="C203" i="7" s="1"/>
  <c r="C278" i="7" s="1"/>
  <c r="A42" i="8"/>
  <c r="C115" i="7"/>
  <c r="A45" i="8"/>
  <c r="C118" i="7"/>
  <c r="A76" i="8"/>
  <c r="C149" i="7"/>
  <c r="C224" i="7" s="1"/>
  <c r="C299" i="7" s="1"/>
  <c r="A75" i="8"/>
  <c r="C148" i="7"/>
  <c r="C223" i="7" s="1"/>
  <c r="C298" i="7" s="1"/>
  <c r="A36" i="8"/>
  <c r="C109" i="7"/>
  <c r="A82" i="8"/>
  <c r="C155" i="7"/>
  <c r="C230" i="7" s="1"/>
  <c r="C305" i="7" s="1"/>
  <c r="A66" i="8"/>
  <c r="C139" i="7"/>
  <c r="A34" i="8"/>
  <c r="C107" i="7"/>
  <c r="C182" i="7" s="1"/>
  <c r="C257" i="7" s="1"/>
  <c r="A57" i="8"/>
  <c r="C130" i="7"/>
  <c r="C205" i="7" s="1"/>
  <c r="C280" i="7" s="1"/>
  <c r="D20" i="8"/>
  <c r="F93" i="7"/>
  <c r="E161" i="7"/>
  <c r="D23" i="8"/>
  <c r="F96" i="7"/>
  <c r="F171" i="7" s="1"/>
  <c r="F246" i="7" s="1"/>
  <c r="E172" i="7"/>
  <c r="E166" i="7"/>
  <c r="A19" i="8"/>
  <c r="C92" i="7"/>
  <c r="C167" i="7" s="1"/>
  <c r="C242" i="7" s="1"/>
  <c r="A52" i="8"/>
  <c r="C125" i="7"/>
  <c r="A31" i="8"/>
  <c r="C104" i="7"/>
  <c r="C179" i="7" s="1"/>
  <c r="C254" i="7" s="1"/>
  <c r="A60" i="8"/>
  <c r="C133" i="7"/>
  <c r="C208" i="7" s="1"/>
  <c r="C283" i="7" s="1"/>
  <c r="A27" i="8"/>
  <c r="C100" i="7"/>
  <c r="A22" i="8"/>
  <c r="C95" i="7"/>
  <c r="A21" i="8"/>
  <c r="C94" i="7"/>
  <c r="C169" i="7" s="1"/>
  <c r="C244" i="7" s="1"/>
  <c r="A24" i="8"/>
  <c r="C97" i="7"/>
  <c r="A23" i="8"/>
  <c r="C96" i="7"/>
  <c r="C171" i="7" s="1"/>
  <c r="C246" i="7" s="1"/>
  <c r="A69" i="8"/>
  <c r="C142" i="7"/>
  <c r="C217" i="7" s="1"/>
  <c r="C292" i="7" s="1"/>
  <c r="A41" i="8"/>
  <c r="C114" i="7"/>
  <c r="C189" i="7" s="1"/>
  <c r="C264" i="7" s="1"/>
  <c r="A35" i="8"/>
  <c r="C108" i="7"/>
  <c r="C183" i="7" s="1"/>
  <c r="C258" i="7" s="1"/>
  <c r="A56" i="8"/>
  <c r="C129" i="7"/>
  <c r="C204" i="7" s="1"/>
  <c r="C279" i="7" s="1"/>
  <c r="A32" i="8"/>
  <c r="C105" i="7"/>
  <c r="C180" i="7" s="1"/>
  <c r="C255" i="7" s="1"/>
  <c r="A51" i="8"/>
  <c r="C124" i="7"/>
  <c r="C199" i="7" s="1"/>
  <c r="C274" i="7" s="1"/>
  <c r="A17" i="8"/>
  <c r="C90" i="7"/>
  <c r="C165" i="7" s="1"/>
  <c r="C240" i="7" s="1"/>
  <c r="A72" i="8"/>
  <c r="C145" i="7"/>
  <c r="C220" i="7" s="1"/>
  <c r="C295" i="7" s="1"/>
  <c r="A38" i="8"/>
  <c r="C111" i="7"/>
  <c r="C186" i="7" s="1"/>
  <c r="C261" i="7" s="1"/>
  <c r="A73" i="8"/>
  <c r="C146" i="7"/>
  <c r="C221" i="7" s="1"/>
  <c r="C296" i="7" s="1"/>
  <c r="A39" i="8"/>
  <c r="C112" i="7"/>
  <c r="A71" i="8"/>
  <c r="C144" i="7"/>
  <c r="A40" i="8"/>
  <c r="C113" i="7"/>
  <c r="C188" i="7" s="1"/>
  <c r="C263" i="7" s="1"/>
  <c r="A78" i="8"/>
  <c r="C151" i="7"/>
  <c r="A26" i="8"/>
  <c r="C99" i="7"/>
  <c r="C174" i="7" s="1"/>
  <c r="C249" i="7" s="1"/>
  <c r="A49" i="8"/>
  <c r="C122" i="7"/>
  <c r="C197" i="7" s="1"/>
  <c r="C272" i="7" s="1"/>
  <c r="A28" i="8"/>
  <c r="C101" i="7"/>
  <c r="C176" i="7" s="1"/>
  <c r="C251" i="7" s="1"/>
  <c r="P7" i="8"/>
  <c r="D21" i="8"/>
  <c r="F94" i="7"/>
  <c r="F169" i="7" s="1"/>
  <c r="F244" i="7" s="1"/>
  <c r="D13" i="8"/>
  <c r="F86" i="7"/>
  <c r="D16" i="8"/>
  <c r="F89" i="7"/>
  <c r="F164" i="7" s="1"/>
  <c r="F239" i="7" s="1"/>
  <c r="R7" i="8"/>
  <c r="D10" i="8"/>
  <c r="F83" i="7"/>
  <c r="F158" i="7" s="1"/>
  <c r="F233" i="7" s="1"/>
  <c r="D26" i="8"/>
  <c r="F99" i="7"/>
  <c r="F174" i="7" s="1"/>
  <c r="F249" i="7" s="1"/>
  <c r="D9" i="8"/>
  <c r="F82" i="7"/>
  <c r="E159" i="7"/>
  <c r="D15" i="8"/>
  <c r="F88" i="7"/>
  <c r="A20" i="8"/>
  <c r="C93" i="7"/>
  <c r="A33" i="8"/>
  <c r="C106" i="7"/>
  <c r="A10" i="8"/>
  <c r="C83" i="7"/>
  <c r="C158" i="7" s="1"/>
  <c r="C233" i="7" s="1"/>
  <c r="A63" i="8"/>
  <c r="C136" i="7"/>
  <c r="C211" i="7" s="1"/>
  <c r="C286" i="7" s="1"/>
  <c r="A65" i="8"/>
  <c r="C138" i="7"/>
  <c r="C213" i="7" s="1"/>
  <c r="C288" i="7" s="1"/>
  <c r="A30" i="8"/>
  <c r="C103" i="7"/>
  <c r="A81" i="8"/>
  <c r="C154" i="7"/>
  <c r="C229" i="7" s="1"/>
  <c r="C304" i="7" s="1"/>
  <c r="A43" i="8"/>
  <c r="C116" i="7"/>
  <c r="C191" i="7" s="1"/>
  <c r="C266" i="7" s="1"/>
  <c r="A67" i="8"/>
  <c r="C140" i="7"/>
  <c r="C215" i="7" s="1"/>
  <c r="C290" i="7" s="1"/>
  <c r="A44" i="8"/>
  <c r="C117" i="7"/>
  <c r="C192" i="7" s="1"/>
  <c r="C267" i="7" s="1"/>
  <c r="A74" i="8"/>
  <c r="C147" i="7"/>
  <c r="C222" i="7" s="1"/>
  <c r="C297" i="7" s="1"/>
  <c r="A29" i="8"/>
  <c r="C102" i="7"/>
  <c r="C177" i="7" s="1"/>
  <c r="C252" i="7" s="1"/>
  <c r="A58" i="8"/>
  <c r="C131" i="7"/>
  <c r="C206" i="7" s="1"/>
  <c r="C281" i="7" s="1"/>
  <c r="A12" i="8"/>
  <c r="C85" i="7"/>
  <c r="C160" i="7" s="1"/>
  <c r="C235" i="7" s="1"/>
  <c r="A11" i="8"/>
  <c r="C84" i="7"/>
  <c r="E168" i="7"/>
  <c r="D12" i="8"/>
  <c r="F85" i="7"/>
  <c r="F160" i="7" s="1"/>
  <c r="F235" i="7" s="1"/>
  <c r="D24" i="8"/>
  <c r="F97" i="7"/>
  <c r="D18" i="8"/>
  <c r="F91" i="7"/>
  <c r="A13" i="8"/>
  <c r="C86" i="7"/>
  <c r="A46" i="8"/>
  <c r="C119" i="7"/>
  <c r="C194" i="7" s="1"/>
  <c r="C269" i="7" s="1"/>
  <c r="A80" i="8"/>
  <c r="C153" i="7"/>
  <c r="C228" i="7" s="1"/>
  <c r="C303" i="7" s="1"/>
  <c r="A9" i="8"/>
  <c r="C82" i="7"/>
  <c r="A53" i="8"/>
  <c r="C126" i="7"/>
  <c r="C201" i="7" s="1"/>
  <c r="C276" i="7" s="1"/>
  <c r="A14" i="8"/>
  <c r="C87" i="7"/>
  <c r="C162" i="7" s="1"/>
  <c r="C237" i="7" s="1"/>
  <c r="A47" i="8"/>
  <c r="C120" i="7"/>
  <c r="A48" i="8"/>
  <c r="C121" i="7"/>
  <c r="C196" i="7" s="1"/>
  <c r="C271" i="7" s="1"/>
  <c r="A15" i="8"/>
  <c r="C88" i="7"/>
  <c r="A59" i="8"/>
  <c r="C132" i="7"/>
  <c r="A37" i="8"/>
  <c r="C110" i="7"/>
  <c r="C185" i="7" s="1"/>
  <c r="C260" i="7" s="1"/>
  <c r="A68" i="8"/>
  <c r="C141" i="7"/>
  <c r="C216" i="7" s="1"/>
  <c r="C291" i="7" s="1"/>
  <c r="A62" i="8"/>
  <c r="C135" i="7"/>
  <c r="C210" i="7" s="1"/>
  <c r="C285" i="7" s="1"/>
  <c r="A16" i="8"/>
  <c r="C89" i="7"/>
  <c r="C164" i="7" s="1"/>
  <c r="C239" i="7" s="1"/>
  <c r="A79" i="8"/>
  <c r="C152" i="7"/>
  <c r="C227" i="7" s="1"/>
  <c r="C302" i="7" s="1"/>
  <c r="A64" i="8"/>
  <c r="C137" i="7"/>
  <c r="A70" i="8"/>
  <c r="C143" i="7"/>
  <c r="C218" i="7" s="1"/>
  <c r="C293" i="7" s="1"/>
  <c r="A50" i="8"/>
  <c r="C123" i="7"/>
  <c r="C198" i="7" s="1"/>
  <c r="C273" i="7" s="1"/>
  <c r="D25" i="8"/>
  <c r="F98" i="7"/>
  <c r="F173" i="7" s="1"/>
  <c r="F248" i="7" s="1"/>
  <c r="S8" i="8"/>
  <c r="D22" i="8"/>
  <c r="F95" i="7"/>
  <c r="D14" i="8"/>
  <c r="F87" i="7"/>
  <c r="F162" i="7" s="1"/>
  <c r="F237" i="7" s="1"/>
  <c r="A54" i="8"/>
  <c r="C127" i="7"/>
  <c r="C202" i="7" s="1"/>
  <c r="C277" i="7" s="1"/>
  <c r="E157" i="7"/>
  <c r="D11" i="8"/>
  <c r="F84" i="7"/>
  <c r="E170" i="7"/>
  <c r="D19" i="8"/>
  <c r="F92" i="7"/>
  <c r="F167" i="7" s="1"/>
  <c r="F242" i="7" s="1"/>
  <c r="E163" i="7"/>
  <c r="D17" i="8"/>
  <c r="F90" i="7"/>
  <c r="F165" i="7" s="1"/>
  <c r="F240" i="7" s="1"/>
  <c r="R8" i="8"/>
  <c r="Q8" i="8"/>
  <c r="C18" i="4"/>
  <c r="H25" i="7"/>
  <c r="H94" i="7" l="1"/>
  <c r="F21" i="8"/>
  <c r="H244" i="7"/>
  <c r="H169" i="7"/>
  <c r="F10" i="8"/>
  <c r="H83" i="7"/>
  <c r="H233" i="7"/>
  <c r="H158" i="7"/>
  <c r="H241" i="7"/>
  <c r="H166" i="7"/>
  <c r="F18" i="8"/>
  <c r="H91" i="7"/>
  <c r="F20" i="8"/>
  <c r="H243" i="7"/>
  <c r="H168" i="7"/>
  <c r="H93" i="7"/>
  <c r="F15" i="8"/>
  <c r="H88" i="7"/>
  <c r="H238" i="7"/>
  <c r="H163" i="7"/>
  <c r="F23" i="8"/>
  <c r="H246" i="7"/>
  <c r="H171" i="7"/>
  <c r="H96" i="7"/>
  <c r="H247" i="7"/>
  <c r="H172" i="7"/>
  <c r="F24" i="8"/>
  <c r="H97" i="7"/>
  <c r="H237" i="7"/>
  <c r="F14" i="8"/>
  <c r="H162" i="7"/>
  <c r="H87" i="7"/>
  <c r="H159" i="7"/>
  <c r="H234" i="7"/>
  <c r="F11" i="8"/>
  <c r="H84" i="7"/>
  <c r="F12" i="8"/>
  <c r="H235" i="7"/>
  <c r="H160" i="7"/>
  <c r="H85" i="7"/>
  <c r="H245" i="7"/>
  <c r="H170" i="7"/>
  <c r="F22" i="8"/>
  <c r="H95" i="7"/>
  <c r="H161" i="7"/>
  <c r="F13" i="8"/>
  <c r="H86" i="7"/>
  <c r="H236" i="7"/>
  <c r="H232" i="7"/>
  <c r="H157" i="7"/>
  <c r="F9" i="8"/>
  <c r="H82" i="7"/>
  <c r="F159" i="7"/>
  <c r="C212" i="7"/>
  <c r="C163" i="7"/>
  <c r="C157" i="7"/>
  <c r="C178" i="7"/>
  <c r="C168" i="7"/>
  <c r="E234" i="7"/>
  <c r="F161" i="7"/>
  <c r="C219" i="7"/>
  <c r="C172" i="7"/>
  <c r="C175" i="7"/>
  <c r="E241" i="7"/>
  <c r="F168" i="7"/>
  <c r="C184" i="7"/>
  <c r="F170" i="7"/>
  <c r="C207" i="7"/>
  <c r="C195" i="7"/>
  <c r="F172" i="7"/>
  <c r="C159" i="7"/>
  <c r="C181" i="7"/>
  <c r="C170" i="7"/>
  <c r="C166" i="7"/>
  <c r="E238" i="7"/>
  <c r="E245" i="7"/>
  <c r="F166" i="7"/>
  <c r="E243" i="7"/>
  <c r="F157" i="7"/>
  <c r="E247" i="7"/>
  <c r="E236" i="7"/>
  <c r="C190" i="7"/>
  <c r="F27" i="8"/>
  <c r="H250" i="7"/>
  <c r="H175" i="7"/>
  <c r="H100" i="7"/>
  <c r="E232" i="7"/>
  <c r="C161" i="7"/>
  <c r="F163" i="7"/>
  <c r="C226" i="7"/>
  <c r="C187" i="7"/>
  <c r="C200" i="7"/>
  <c r="C214" i="7"/>
  <c r="C193" i="7"/>
  <c r="F243" i="7" l="1"/>
  <c r="C250" i="7"/>
  <c r="C294" i="7"/>
  <c r="C253" i="7"/>
  <c r="C238" i="7"/>
  <c r="F234" i="7"/>
  <c r="C268" i="7"/>
  <c r="C275" i="7"/>
  <c r="C301" i="7"/>
  <c r="C236" i="7"/>
  <c r="F241" i="7"/>
  <c r="C241" i="7"/>
  <c r="C256" i="7"/>
  <c r="F247" i="7"/>
  <c r="C282" i="7"/>
  <c r="C259" i="7"/>
  <c r="C247" i="7"/>
  <c r="F236" i="7"/>
  <c r="C243" i="7"/>
  <c r="C232" i="7"/>
  <c r="C287" i="7"/>
  <c r="C289" i="7"/>
  <c r="C262" i="7"/>
  <c r="F238" i="7"/>
  <c r="C265" i="7"/>
  <c r="F232" i="7"/>
  <c r="C245" i="7"/>
  <c r="C234" i="7"/>
  <c r="C270" i="7"/>
  <c r="F245" i="7"/>
  <c r="C12" i="3" l="1"/>
  <c r="D8" i="3"/>
  <c r="E8" i="3"/>
  <c r="F8" i="3"/>
  <c r="H8" i="3"/>
  <c r="I8" i="3"/>
  <c r="J8" i="3"/>
  <c r="K8" i="3"/>
  <c r="L8" i="3"/>
  <c r="M8" i="3"/>
  <c r="N8" i="3"/>
  <c r="O8" i="3"/>
  <c r="C8" i="3"/>
  <c r="M8" i="2"/>
  <c r="L8" i="2"/>
  <c r="K8" i="2"/>
  <c r="J8" i="2"/>
  <c r="I8" i="2"/>
  <c r="H8" i="2"/>
  <c r="G8" i="2"/>
  <c r="F8" i="2"/>
  <c r="D8" i="2"/>
  <c r="C8" i="2"/>
  <c r="B8" i="2"/>
  <c r="M8" i="6"/>
  <c r="L8" i="6"/>
  <c r="K8" i="6"/>
  <c r="J8" i="6"/>
  <c r="I8" i="6"/>
  <c r="H8" i="6"/>
  <c r="G8" i="6"/>
  <c r="G19" i="6" s="1"/>
  <c r="J14" i="7" s="1"/>
  <c r="F8" i="6"/>
  <c r="D8" i="6"/>
  <c r="C8" i="6"/>
  <c r="B8" i="6"/>
  <c r="C5" i="3"/>
  <c r="F33" i="3" s="1"/>
  <c r="P33" i="3" s="1"/>
  <c r="D5" i="3"/>
  <c r="E5" i="3"/>
  <c r="F5" i="3"/>
  <c r="H5" i="3"/>
  <c r="I5" i="3"/>
  <c r="J5" i="3"/>
  <c r="K5" i="3"/>
  <c r="L5" i="3"/>
  <c r="M5" i="3"/>
  <c r="N5" i="3"/>
  <c r="O5" i="3"/>
  <c r="D4" i="3"/>
  <c r="E4" i="3"/>
  <c r="F4" i="3"/>
  <c r="H4" i="3"/>
  <c r="I4" i="3"/>
  <c r="J4" i="3"/>
  <c r="K4" i="3"/>
  <c r="L4" i="3"/>
  <c r="M4" i="3"/>
  <c r="N4" i="3"/>
  <c r="O4" i="3"/>
  <c r="C4" i="3"/>
  <c r="F10" i="3" s="1"/>
  <c r="P10" i="3" s="1"/>
  <c r="M5" i="2"/>
  <c r="L5" i="2"/>
  <c r="K5" i="2"/>
  <c r="J5" i="2"/>
  <c r="I5" i="2"/>
  <c r="H5" i="2"/>
  <c r="G5" i="2"/>
  <c r="F5" i="2"/>
  <c r="D5" i="2"/>
  <c r="C5" i="2"/>
  <c r="B5" i="2"/>
  <c r="M4" i="2"/>
  <c r="L4" i="2"/>
  <c r="K4" i="2"/>
  <c r="J4" i="2"/>
  <c r="I4" i="2"/>
  <c r="H4" i="2"/>
  <c r="G4" i="2"/>
  <c r="F4" i="2"/>
  <c r="D4" i="2"/>
  <c r="D12" i="2" s="1"/>
  <c r="C4" i="2"/>
  <c r="B4" i="2"/>
  <c r="M5" i="6"/>
  <c r="L5" i="6"/>
  <c r="K5" i="6"/>
  <c r="J5" i="6"/>
  <c r="I5" i="6"/>
  <c r="H5" i="6"/>
  <c r="G5" i="6"/>
  <c r="F5" i="6"/>
  <c r="D5" i="6"/>
  <c r="D28" i="6" s="1"/>
  <c r="C5" i="6"/>
  <c r="B5" i="6"/>
  <c r="M4" i="6"/>
  <c r="L4" i="6"/>
  <c r="K4" i="6"/>
  <c r="J4" i="6"/>
  <c r="I4" i="6"/>
  <c r="I14" i="6" s="1"/>
  <c r="H4" i="6"/>
  <c r="G4" i="6"/>
  <c r="F4" i="6"/>
  <c r="D4" i="6"/>
  <c r="D14" i="6" s="1"/>
  <c r="C4" i="6"/>
  <c r="B4" i="6"/>
  <c r="A36" i="3"/>
  <c r="X63" i="7" s="1"/>
  <c r="V65" i="8" s="1"/>
  <c r="B36" i="3"/>
  <c r="D36" i="3"/>
  <c r="A37" i="3"/>
  <c r="X64" i="7" s="1"/>
  <c r="V66" i="8" s="1"/>
  <c r="B37" i="3"/>
  <c r="D37" i="3"/>
  <c r="A38" i="3"/>
  <c r="X65" i="7" s="1"/>
  <c r="V67" i="8" s="1"/>
  <c r="B38" i="3"/>
  <c r="D38" i="3"/>
  <c r="A39" i="3"/>
  <c r="X66" i="7" s="1"/>
  <c r="V68" i="8" s="1"/>
  <c r="B39" i="3"/>
  <c r="D39" i="3"/>
  <c r="A40" i="3"/>
  <c r="X67" i="7" s="1"/>
  <c r="V69" i="8" s="1"/>
  <c r="B40" i="3"/>
  <c r="D40" i="3"/>
  <c r="A41" i="3"/>
  <c r="X68" i="7" s="1"/>
  <c r="V70" i="8" s="1"/>
  <c r="B41" i="3"/>
  <c r="D41" i="3"/>
  <c r="A42" i="3"/>
  <c r="X69" i="7" s="1"/>
  <c r="V71" i="8" s="1"/>
  <c r="B42" i="3"/>
  <c r="D42" i="3"/>
  <c r="A43" i="3"/>
  <c r="X70" i="7" s="1"/>
  <c r="V72" i="8" s="1"/>
  <c r="B43" i="3"/>
  <c r="D43" i="3"/>
  <c r="A44" i="3"/>
  <c r="X71" i="7" s="1"/>
  <c r="V73" i="8" s="1"/>
  <c r="B44" i="3"/>
  <c r="D44" i="3"/>
  <c r="A45" i="3"/>
  <c r="X72" i="7" s="1"/>
  <c r="V74" i="8" s="1"/>
  <c r="B45" i="3"/>
  <c r="D45" i="3"/>
  <c r="A46" i="3"/>
  <c r="X73" i="7" s="1"/>
  <c r="V75" i="8" s="1"/>
  <c r="B46" i="3"/>
  <c r="D46" i="3"/>
  <c r="A47" i="3"/>
  <c r="X74" i="7" s="1"/>
  <c r="V76" i="8" s="1"/>
  <c r="B47" i="3"/>
  <c r="D47" i="3"/>
  <c r="A48" i="3"/>
  <c r="X75" i="7" s="1"/>
  <c r="V77" i="8" s="1"/>
  <c r="B48" i="3"/>
  <c r="D48" i="3"/>
  <c r="A49" i="3"/>
  <c r="X76" i="7" s="1"/>
  <c r="V78" i="8" s="1"/>
  <c r="B49" i="3"/>
  <c r="D49" i="3"/>
  <c r="A50" i="3"/>
  <c r="X77" i="7" s="1"/>
  <c r="V79" i="8" s="1"/>
  <c r="B50" i="3"/>
  <c r="D50" i="3"/>
  <c r="A51" i="3"/>
  <c r="X78" i="7" s="1"/>
  <c r="V80" i="8" s="1"/>
  <c r="B51" i="3"/>
  <c r="D51" i="3"/>
  <c r="A52" i="3"/>
  <c r="X79" i="7" s="1"/>
  <c r="V81" i="8" s="1"/>
  <c r="B52" i="3"/>
  <c r="D52" i="3"/>
  <c r="A53" i="3"/>
  <c r="X80" i="7" s="1"/>
  <c r="V82" i="8" s="1"/>
  <c r="B53" i="3"/>
  <c r="D53" i="3"/>
  <c r="B35" i="3"/>
  <c r="D35" i="3"/>
  <c r="A35" i="3"/>
  <c r="E12" i="3"/>
  <c r="A27" i="4" s="1"/>
  <c r="C12" i="2"/>
  <c r="D12" i="3"/>
  <c r="C21" i="3"/>
  <c r="C22" i="3"/>
  <c r="C23" i="3"/>
  <c r="C24" i="3"/>
  <c r="C25" i="3"/>
  <c r="C26" i="3"/>
  <c r="C27" i="3"/>
  <c r="C28" i="3"/>
  <c r="C29" i="3"/>
  <c r="C30" i="3"/>
  <c r="C13" i="3"/>
  <c r="C14" i="3"/>
  <c r="C15" i="3"/>
  <c r="C16" i="3"/>
  <c r="C17" i="3"/>
  <c r="C18" i="3"/>
  <c r="C19" i="3"/>
  <c r="C20" i="3"/>
  <c r="B13" i="3"/>
  <c r="D13" i="3" s="1"/>
  <c r="O7" i="3"/>
  <c r="N7" i="3"/>
  <c r="M7" i="3"/>
  <c r="L7" i="3"/>
  <c r="K7" i="3"/>
  <c r="J7" i="3"/>
  <c r="I7" i="3"/>
  <c r="H7" i="3"/>
  <c r="F7" i="3"/>
  <c r="E7" i="3"/>
  <c r="D7" i="3"/>
  <c r="D10" i="2"/>
  <c r="N10" i="2" s="1"/>
  <c r="D26" i="2"/>
  <c r="N26" i="2" s="1"/>
  <c r="B29" i="2"/>
  <c r="X35" i="7" s="1"/>
  <c r="V37" i="8" s="1"/>
  <c r="B30" i="2"/>
  <c r="X36" i="7" s="1"/>
  <c r="V38" i="8" s="1"/>
  <c r="B31" i="2"/>
  <c r="X37" i="7" s="1"/>
  <c r="V39" i="8" s="1"/>
  <c r="B32" i="2"/>
  <c r="X38" i="7" s="1"/>
  <c r="V40" i="8" s="1"/>
  <c r="B33" i="2"/>
  <c r="X39" i="7" s="1"/>
  <c r="V41" i="8" s="1"/>
  <c r="B34" i="2"/>
  <c r="X40" i="7" s="1"/>
  <c r="V42" i="8" s="1"/>
  <c r="B35" i="2"/>
  <c r="X41" i="7" s="1"/>
  <c r="V43" i="8" s="1"/>
  <c r="B36" i="2"/>
  <c r="X42" i="7" s="1"/>
  <c r="V44" i="8" s="1"/>
  <c r="B28" i="2"/>
  <c r="X34" i="7" s="1"/>
  <c r="V36" i="8" s="1"/>
  <c r="A28" i="2"/>
  <c r="E28" i="2" s="1"/>
  <c r="C28" i="2"/>
  <c r="E34" i="7" s="1"/>
  <c r="A14" i="2"/>
  <c r="A15" i="2"/>
  <c r="A16" i="2"/>
  <c r="A17" i="2"/>
  <c r="A18" i="2"/>
  <c r="A19" i="2"/>
  <c r="A20" i="2"/>
  <c r="A13" i="2"/>
  <c r="M7" i="2"/>
  <c r="L7" i="2"/>
  <c r="K7" i="2"/>
  <c r="J7" i="2"/>
  <c r="I7" i="2"/>
  <c r="H7" i="2"/>
  <c r="G7" i="2"/>
  <c r="F7" i="2"/>
  <c r="D7" i="2"/>
  <c r="C7" i="2"/>
  <c r="B7" i="2"/>
  <c r="D25" i="6"/>
  <c r="D30" i="6"/>
  <c r="D24" i="6"/>
  <c r="L9" i="4" s="1"/>
  <c r="L19" i="6"/>
  <c r="O14" i="7" s="1"/>
  <c r="L16" i="6"/>
  <c r="L13" i="6"/>
  <c r="D22" i="6"/>
  <c r="N22" i="6" s="1"/>
  <c r="B32" i="6"/>
  <c r="B31" i="6"/>
  <c r="B30" i="6"/>
  <c r="B29" i="6"/>
  <c r="B28" i="6"/>
  <c r="B27" i="6"/>
  <c r="B26" i="6"/>
  <c r="B25" i="6"/>
  <c r="B24" i="6"/>
  <c r="D10" i="6"/>
  <c r="N10" i="6" s="1"/>
  <c r="I13" i="6"/>
  <c r="K14" i="6"/>
  <c r="H15" i="6"/>
  <c r="I15" i="6"/>
  <c r="H16" i="6"/>
  <c r="I17" i="6"/>
  <c r="H18" i="6"/>
  <c r="I19" i="6"/>
  <c r="L14" i="7" s="1"/>
  <c r="B13" i="6"/>
  <c r="B14" i="6"/>
  <c r="B15" i="6"/>
  <c r="B16" i="6"/>
  <c r="B17" i="6"/>
  <c r="B18" i="6"/>
  <c r="B19" i="6"/>
  <c r="B20" i="6"/>
  <c r="B12" i="6"/>
  <c r="M7" i="6"/>
  <c r="L7" i="6"/>
  <c r="K7" i="6"/>
  <c r="J7" i="6"/>
  <c r="I7" i="6"/>
  <c r="H7" i="6"/>
  <c r="G7" i="6"/>
  <c r="F7" i="6"/>
  <c r="D7" i="6"/>
  <c r="C7" i="6"/>
  <c r="B7" i="6"/>
  <c r="B7" i="1"/>
  <c r="C7" i="1"/>
  <c r="D7" i="1"/>
  <c r="F7" i="1"/>
  <c r="G7" i="1"/>
  <c r="H7" i="1"/>
  <c r="I7" i="1"/>
  <c r="J7" i="1"/>
  <c r="K7" i="1"/>
  <c r="L7" i="1"/>
  <c r="M7" i="1"/>
  <c r="K17" i="6" l="1"/>
  <c r="G12" i="6"/>
  <c r="K20" i="6"/>
  <c r="N15" i="7" s="1"/>
  <c r="L17" i="8" s="1"/>
  <c r="D37" i="2"/>
  <c r="D38" i="2"/>
  <c r="D39" i="2"/>
  <c r="F39" i="2"/>
  <c r="F38" i="2"/>
  <c r="F37" i="2"/>
  <c r="J39" i="2"/>
  <c r="J37" i="2"/>
  <c r="J38" i="2"/>
  <c r="G39" i="2"/>
  <c r="G37" i="2"/>
  <c r="G38" i="2"/>
  <c r="K37" i="2"/>
  <c r="K38" i="2"/>
  <c r="K39" i="2"/>
  <c r="H14" i="6"/>
  <c r="K9" i="7" s="1"/>
  <c r="L17" i="6"/>
  <c r="J14" i="4" s="1"/>
  <c r="I37" i="2"/>
  <c r="I38" i="2"/>
  <c r="I39" i="2"/>
  <c r="H38" i="2"/>
  <c r="H39" i="2"/>
  <c r="H37" i="2"/>
  <c r="L39" i="2"/>
  <c r="L37" i="2"/>
  <c r="L38" i="2"/>
  <c r="O11" i="7"/>
  <c r="O161" i="7" s="1"/>
  <c r="J13" i="4"/>
  <c r="D27" i="6"/>
  <c r="F12" i="6"/>
  <c r="H17" i="6"/>
  <c r="K12" i="7" s="1"/>
  <c r="F15" i="6"/>
  <c r="D12" i="4" s="1"/>
  <c r="H13" i="6"/>
  <c r="K8" i="7" s="1"/>
  <c r="L12" i="6"/>
  <c r="D31" i="6"/>
  <c r="G23" i="7" s="1"/>
  <c r="G98" i="7" s="1"/>
  <c r="D26" i="6"/>
  <c r="O8" i="7"/>
  <c r="O233" i="7" s="1"/>
  <c r="J10" i="4"/>
  <c r="G20" i="7"/>
  <c r="E22" i="8" s="1"/>
  <c r="L13" i="4"/>
  <c r="G22" i="7"/>
  <c r="E24" i="8" s="1"/>
  <c r="L15" i="4"/>
  <c r="G17" i="7"/>
  <c r="G167" i="7" s="1"/>
  <c r="L10" i="4"/>
  <c r="L24" i="6"/>
  <c r="T9" i="4" s="1"/>
  <c r="L30" i="6"/>
  <c r="T15" i="4" s="1"/>
  <c r="L25" i="6"/>
  <c r="T10" i="4" s="1"/>
  <c r="L27" i="6"/>
  <c r="L29" i="6"/>
  <c r="T14" i="4" s="1"/>
  <c r="L31" i="6"/>
  <c r="O23" i="7" s="1"/>
  <c r="O98" i="7" s="1"/>
  <c r="L28" i="6"/>
  <c r="N28" i="6" s="1"/>
  <c r="L26" i="6"/>
  <c r="T11" i="4" s="1"/>
  <c r="L32" i="6"/>
  <c r="O24" i="7" s="1"/>
  <c r="M26" i="8" s="1"/>
  <c r="H20" i="6"/>
  <c r="K15" i="7" s="1"/>
  <c r="K90" i="7" s="1"/>
  <c r="L15" i="6"/>
  <c r="L20" i="6"/>
  <c r="O15" i="7" s="1"/>
  <c r="O165" i="7" s="1"/>
  <c r="D29" i="6"/>
  <c r="N29" i="6" s="1"/>
  <c r="G9" i="7"/>
  <c r="E11" i="8" s="1"/>
  <c r="B11" i="4"/>
  <c r="G22" i="2"/>
  <c r="G23" i="2"/>
  <c r="K22" i="2"/>
  <c r="K23" i="2"/>
  <c r="H23" i="2"/>
  <c r="H22" i="2"/>
  <c r="L23" i="2"/>
  <c r="L22" i="2"/>
  <c r="D23" i="2"/>
  <c r="D22" i="2"/>
  <c r="I22" i="2"/>
  <c r="I23" i="2"/>
  <c r="F23" i="2"/>
  <c r="F22" i="2"/>
  <c r="J23" i="2"/>
  <c r="J22" i="2"/>
  <c r="G21" i="2"/>
  <c r="K21" i="2"/>
  <c r="H21" i="2"/>
  <c r="L21" i="2"/>
  <c r="D21" i="2"/>
  <c r="I21" i="2"/>
  <c r="F21" i="2"/>
  <c r="J21" i="2"/>
  <c r="C50" i="2"/>
  <c r="E20" i="2"/>
  <c r="C46" i="2"/>
  <c r="E16" i="2"/>
  <c r="H29" i="7" s="1"/>
  <c r="C49" i="2"/>
  <c r="E19" i="2"/>
  <c r="H32" i="7" s="1"/>
  <c r="C15" i="2"/>
  <c r="C45" i="2" s="1"/>
  <c r="Z27" i="8"/>
  <c r="E15" i="2"/>
  <c r="C48" i="2"/>
  <c r="E18" i="2"/>
  <c r="C13" i="2"/>
  <c r="C43" i="2" s="1"/>
  <c r="E13" i="2"/>
  <c r="H26" i="7" s="1"/>
  <c r="C47" i="2"/>
  <c r="E17" i="2"/>
  <c r="C42" i="2"/>
  <c r="A18" i="4"/>
  <c r="E25" i="7"/>
  <c r="C14" i="2"/>
  <c r="C44" i="2" s="1"/>
  <c r="E14" i="2"/>
  <c r="H34" i="7"/>
  <c r="M18" i="4"/>
  <c r="G40" i="2"/>
  <c r="O24" i="4" s="1"/>
  <c r="G24" i="2"/>
  <c r="E24" i="4" s="1"/>
  <c r="K24" i="2"/>
  <c r="I24" i="4" s="1"/>
  <c r="K40" i="2"/>
  <c r="S24" i="4" s="1"/>
  <c r="H40" i="2"/>
  <c r="P24" i="4" s="1"/>
  <c r="H24" i="2"/>
  <c r="F24" i="4" s="1"/>
  <c r="L40" i="2"/>
  <c r="L24" i="2"/>
  <c r="D40" i="2"/>
  <c r="D24" i="2"/>
  <c r="I24" i="2"/>
  <c r="G24" i="4" s="1"/>
  <c r="I40" i="2"/>
  <c r="Q24" i="4" s="1"/>
  <c r="F24" i="2"/>
  <c r="D24" i="4" s="1"/>
  <c r="F40" i="2"/>
  <c r="N24" i="4" s="1"/>
  <c r="J24" i="2"/>
  <c r="J40" i="2"/>
  <c r="H16" i="8"/>
  <c r="J239" i="7"/>
  <c r="J164" i="7"/>
  <c r="J89" i="7"/>
  <c r="G173" i="7"/>
  <c r="J16" i="8"/>
  <c r="L239" i="7"/>
  <c r="L164" i="7"/>
  <c r="L89" i="7"/>
  <c r="N165" i="7"/>
  <c r="N90" i="7"/>
  <c r="O83" i="7"/>
  <c r="M16" i="8"/>
  <c r="O239" i="7"/>
  <c r="O164" i="7"/>
  <c r="O89" i="7"/>
  <c r="E109" i="7"/>
  <c r="G95" i="7"/>
  <c r="M17" i="8"/>
  <c r="O240" i="7"/>
  <c r="O174" i="7"/>
  <c r="G84" i="7"/>
  <c r="C36" i="2"/>
  <c r="E42" i="7" s="1"/>
  <c r="E117" i="7" s="1"/>
  <c r="E192" i="7" s="1"/>
  <c r="E267" i="7" s="1"/>
  <c r="A23" i="4"/>
  <c r="C32" i="2"/>
  <c r="E38" i="7" s="1"/>
  <c r="E113" i="7" s="1"/>
  <c r="E188" i="7" s="1"/>
  <c r="E263" i="7" s="1"/>
  <c r="G18" i="3"/>
  <c r="H49" i="7" s="1"/>
  <c r="N18" i="3"/>
  <c r="O49" i="7" s="1"/>
  <c r="C37" i="3"/>
  <c r="I37" i="3" s="1"/>
  <c r="G14" i="3"/>
  <c r="N14" i="3"/>
  <c r="J29" i="4" s="1"/>
  <c r="N28" i="3"/>
  <c r="G28" i="3"/>
  <c r="H59" i="7" s="1"/>
  <c r="G24" i="3"/>
  <c r="H55" i="7" s="1"/>
  <c r="N24" i="3"/>
  <c r="O55" i="7" s="1"/>
  <c r="C35" i="2"/>
  <c r="E41" i="7" s="1"/>
  <c r="E116" i="7" s="1"/>
  <c r="E191" i="7" s="1"/>
  <c r="E266" i="7" s="1"/>
  <c r="N17" i="3"/>
  <c r="G17" i="3"/>
  <c r="N13" i="3"/>
  <c r="J28" i="4" s="1"/>
  <c r="G13" i="3"/>
  <c r="N27" i="3"/>
  <c r="O58" i="7" s="1"/>
  <c r="G27" i="3"/>
  <c r="H58" i="7" s="1"/>
  <c r="N23" i="3"/>
  <c r="O54" i="7" s="1"/>
  <c r="G23" i="3"/>
  <c r="H54" i="7" s="1"/>
  <c r="N20" i="3"/>
  <c r="O51" i="7" s="1"/>
  <c r="G20" i="3"/>
  <c r="H51" i="7" s="1"/>
  <c r="G16" i="3"/>
  <c r="H47" i="7" s="1"/>
  <c r="N16" i="3"/>
  <c r="O47" i="7" s="1"/>
  <c r="G30" i="3"/>
  <c r="H61" i="7" s="1"/>
  <c r="N30" i="3"/>
  <c r="O61" i="7" s="1"/>
  <c r="G26" i="3"/>
  <c r="N26" i="3"/>
  <c r="J33" i="4" s="1"/>
  <c r="N22" i="3"/>
  <c r="J32" i="4" s="1"/>
  <c r="G22" i="3"/>
  <c r="G25" i="7"/>
  <c r="B18" i="4"/>
  <c r="L28" i="2"/>
  <c r="T18" i="4" s="1"/>
  <c r="L13" i="2"/>
  <c r="O26" i="7" s="1"/>
  <c r="L15" i="2"/>
  <c r="J20" i="4" s="1"/>
  <c r="L17" i="2"/>
  <c r="J21" i="4" s="1"/>
  <c r="L19" i="2"/>
  <c r="O32" i="7" s="1"/>
  <c r="L16" i="2"/>
  <c r="L14" i="2"/>
  <c r="J19" i="4" s="1"/>
  <c r="L12" i="2"/>
  <c r="J18" i="4" s="1"/>
  <c r="L18" i="2"/>
  <c r="J22" i="4" s="1"/>
  <c r="L20" i="2"/>
  <c r="J23" i="4" s="1"/>
  <c r="F34" i="7"/>
  <c r="C36" i="8"/>
  <c r="N19" i="3"/>
  <c r="G19" i="3"/>
  <c r="N15" i="3"/>
  <c r="O46" i="7" s="1"/>
  <c r="Z45" i="8"/>
  <c r="G15" i="3"/>
  <c r="H46" i="7" s="1"/>
  <c r="N29" i="3"/>
  <c r="O60" i="7" s="1"/>
  <c r="G29" i="3"/>
  <c r="H60" i="7" s="1"/>
  <c r="N25" i="3"/>
  <c r="G25" i="3"/>
  <c r="H56" i="7" s="1"/>
  <c r="N21" i="3"/>
  <c r="O52" i="7" s="1"/>
  <c r="G21" i="3"/>
  <c r="H52" i="7" s="1"/>
  <c r="AB43" i="7"/>
  <c r="N12" i="3"/>
  <c r="J27" i="4" s="1"/>
  <c r="G12" i="3"/>
  <c r="N9" i="7"/>
  <c r="I11" i="4"/>
  <c r="K28" i="2"/>
  <c r="S18" i="4" s="1"/>
  <c r="K15" i="2"/>
  <c r="I20" i="4" s="1"/>
  <c r="K19" i="2"/>
  <c r="N32" i="7" s="1"/>
  <c r="K14" i="2"/>
  <c r="I19" i="4" s="1"/>
  <c r="K18" i="2"/>
  <c r="I22" i="4" s="1"/>
  <c r="K13" i="2"/>
  <c r="N26" i="7" s="1"/>
  <c r="K12" i="2"/>
  <c r="K17" i="2"/>
  <c r="I21" i="4" s="1"/>
  <c r="K16" i="2"/>
  <c r="K20" i="2"/>
  <c r="K26" i="6"/>
  <c r="K30" i="6"/>
  <c r="S15" i="4" s="1"/>
  <c r="K25" i="6"/>
  <c r="S10" i="4" s="1"/>
  <c r="K29" i="6"/>
  <c r="S14" i="4" s="1"/>
  <c r="K28" i="6"/>
  <c r="K27" i="6"/>
  <c r="S12" i="4" s="1"/>
  <c r="K24" i="6"/>
  <c r="S9" i="4" s="1"/>
  <c r="K32" i="6"/>
  <c r="N24" i="7" s="1"/>
  <c r="K31" i="6"/>
  <c r="N23" i="7" s="1"/>
  <c r="K18" i="6"/>
  <c r="K13" i="6"/>
  <c r="M15" i="3"/>
  <c r="N46" i="7" s="1"/>
  <c r="M19" i="3"/>
  <c r="I31" i="4" s="1"/>
  <c r="M23" i="3"/>
  <c r="N54" i="7" s="1"/>
  <c r="M27" i="3"/>
  <c r="N58" i="7" s="1"/>
  <c r="M14" i="3"/>
  <c r="I29" i="4" s="1"/>
  <c r="M18" i="3"/>
  <c r="N49" i="7" s="1"/>
  <c r="M22" i="3"/>
  <c r="M26" i="3"/>
  <c r="M30" i="3"/>
  <c r="N61" i="7" s="1"/>
  <c r="M13" i="3"/>
  <c r="M17" i="3"/>
  <c r="M21" i="3"/>
  <c r="N52" i="7" s="1"/>
  <c r="M25" i="3"/>
  <c r="N56" i="7" s="1"/>
  <c r="M29" i="3"/>
  <c r="N60" i="7" s="1"/>
  <c r="M24" i="3"/>
  <c r="N55" i="7" s="1"/>
  <c r="M12" i="3"/>
  <c r="M28" i="3"/>
  <c r="N59" i="7" s="1"/>
  <c r="M16" i="3"/>
  <c r="N47" i="7" s="1"/>
  <c r="M20" i="3"/>
  <c r="N51" i="7" s="1"/>
  <c r="N12" i="7"/>
  <c r="I14" i="4"/>
  <c r="K19" i="6"/>
  <c r="N14" i="7" s="1"/>
  <c r="K16" i="6"/>
  <c r="J15" i="6"/>
  <c r="P15" i="6" s="1"/>
  <c r="J26" i="6"/>
  <c r="R11" i="4" s="1"/>
  <c r="J29" i="6"/>
  <c r="R14" i="4" s="1"/>
  <c r="J31" i="6"/>
  <c r="M23" i="7" s="1"/>
  <c r="J24" i="6"/>
  <c r="R9" i="4" s="1"/>
  <c r="J27" i="6"/>
  <c r="R12" i="4" s="1"/>
  <c r="J30" i="6"/>
  <c r="R15" i="4" s="1"/>
  <c r="J25" i="6"/>
  <c r="R10" i="4" s="1"/>
  <c r="J28" i="6"/>
  <c r="R13" i="4" s="1"/>
  <c r="J32" i="6"/>
  <c r="J12" i="2"/>
  <c r="M25" i="7" s="1"/>
  <c r="J15" i="2"/>
  <c r="M15" i="2" s="1"/>
  <c r="J18" i="2"/>
  <c r="J28" i="2"/>
  <c r="M34" i="7" s="1"/>
  <c r="J14" i="2"/>
  <c r="J17" i="2"/>
  <c r="M30" i="7" s="1"/>
  <c r="J19" i="2"/>
  <c r="M19" i="2" s="1"/>
  <c r="J13" i="2"/>
  <c r="M13" i="2" s="1"/>
  <c r="J16" i="2"/>
  <c r="M16" i="2" s="1"/>
  <c r="J20" i="2"/>
  <c r="L13" i="3"/>
  <c r="L14" i="3"/>
  <c r="L16" i="3"/>
  <c r="M47" i="7" s="1"/>
  <c r="L18" i="3"/>
  <c r="L21" i="3"/>
  <c r="M52" i="7" s="1"/>
  <c r="L23" i="3"/>
  <c r="M54" i="7" s="1"/>
  <c r="L26" i="3"/>
  <c r="M57" i="7" s="1"/>
  <c r="L28" i="3"/>
  <c r="M59" i="7" s="1"/>
  <c r="L30" i="3"/>
  <c r="M61" i="7" s="1"/>
  <c r="L12" i="3"/>
  <c r="H27" i="4" s="1"/>
  <c r="L15" i="3"/>
  <c r="M46" i="7" s="1"/>
  <c r="L17" i="3"/>
  <c r="H30" i="4" s="1"/>
  <c r="L20" i="3"/>
  <c r="M51" i="7" s="1"/>
  <c r="L22" i="3"/>
  <c r="H32" i="4" s="1"/>
  <c r="L25" i="3"/>
  <c r="L29" i="3"/>
  <c r="L19" i="3"/>
  <c r="H31" i="4" s="1"/>
  <c r="L24" i="3"/>
  <c r="M55" i="7" s="1"/>
  <c r="L27" i="3"/>
  <c r="L12" i="7"/>
  <c r="G14" i="4"/>
  <c r="K14" i="3"/>
  <c r="G29" i="4" s="1"/>
  <c r="K18" i="3"/>
  <c r="L49" i="7" s="1"/>
  <c r="K22" i="3"/>
  <c r="G32" i="4" s="1"/>
  <c r="K26" i="3"/>
  <c r="G33" i="4" s="1"/>
  <c r="K30" i="3"/>
  <c r="L61" i="7" s="1"/>
  <c r="K25" i="3"/>
  <c r="L56" i="7" s="1"/>
  <c r="K15" i="3"/>
  <c r="L46" i="7" s="1"/>
  <c r="K19" i="3"/>
  <c r="K23" i="3"/>
  <c r="L54" i="7" s="1"/>
  <c r="K27" i="3"/>
  <c r="L58" i="7" s="1"/>
  <c r="K13" i="3"/>
  <c r="G28" i="4" s="1"/>
  <c r="K12" i="3"/>
  <c r="G27" i="4" s="1"/>
  <c r="K16" i="3"/>
  <c r="L47" i="7" s="1"/>
  <c r="K20" i="3"/>
  <c r="L51" i="7" s="1"/>
  <c r="K24" i="3"/>
  <c r="L55" i="7" s="1"/>
  <c r="K28" i="3"/>
  <c r="L59" i="7" s="1"/>
  <c r="K17" i="3"/>
  <c r="K21" i="3"/>
  <c r="L52" i="7" s="1"/>
  <c r="K29" i="3"/>
  <c r="L8" i="7"/>
  <c r="G10" i="4"/>
  <c r="I14" i="2"/>
  <c r="G19" i="4" s="1"/>
  <c r="I18" i="2"/>
  <c r="G22" i="4" s="1"/>
  <c r="I17" i="2"/>
  <c r="G21" i="4" s="1"/>
  <c r="I28" i="2"/>
  <c r="Q18" i="4" s="1"/>
  <c r="I15" i="2"/>
  <c r="G20" i="4" s="1"/>
  <c r="I19" i="2"/>
  <c r="L32" i="7" s="1"/>
  <c r="I12" i="2"/>
  <c r="I16" i="2"/>
  <c r="I20" i="2"/>
  <c r="I13" i="2"/>
  <c r="L26" i="7" s="1"/>
  <c r="L10" i="7"/>
  <c r="G12" i="4"/>
  <c r="L9" i="7"/>
  <c r="G11" i="4"/>
  <c r="I25" i="6"/>
  <c r="I29" i="6"/>
  <c r="I24" i="6"/>
  <c r="I32" i="6"/>
  <c r="L24" i="7" s="1"/>
  <c r="I26" i="6"/>
  <c r="Q11" i="4" s="1"/>
  <c r="I30" i="6"/>
  <c r="I27" i="6"/>
  <c r="I31" i="6"/>
  <c r="L23" i="7" s="1"/>
  <c r="I28" i="6"/>
  <c r="K11" i="7"/>
  <c r="F13" i="4"/>
  <c r="F10" i="4"/>
  <c r="H12" i="2"/>
  <c r="F18" i="4" s="1"/>
  <c r="H14" i="2"/>
  <c r="F19" i="4" s="1"/>
  <c r="H16" i="2"/>
  <c r="K29" i="7" s="1"/>
  <c r="H18" i="2"/>
  <c r="F22" i="4" s="1"/>
  <c r="H20" i="2"/>
  <c r="F23" i="4" s="1"/>
  <c r="H28" i="2"/>
  <c r="P18" i="4" s="1"/>
  <c r="H13" i="2"/>
  <c r="H15" i="2"/>
  <c r="F20" i="4" s="1"/>
  <c r="H17" i="2"/>
  <c r="F21" i="4" s="1"/>
  <c r="H19" i="2"/>
  <c r="J12" i="3"/>
  <c r="J14" i="3"/>
  <c r="J16" i="3"/>
  <c r="K47" i="7" s="1"/>
  <c r="J18" i="3"/>
  <c r="K49" i="7" s="1"/>
  <c r="J20" i="3"/>
  <c r="K51" i="7" s="1"/>
  <c r="J22" i="3"/>
  <c r="J24" i="3"/>
  <c r="K55" i="7" s="1"/>
  <c r="J26" i="3"/>
  <c r="J28" i="3"/>
  <c r="K59" i="7" s="1"/>
  <c r="J30" i="3"/>
  <c r="K61" i="7" s="1"/>
  <c r="J13" i="3"/>
  <c r="J15" i="3"/>
  <c r="K46" i="7" s="1"/>
  <c r="J17" i="3"/>
  <c r="F30" i="4" s="1"/>
  <c r="J19" i="3"/>
  <c r="J21" i="3"/>
  <c r="K52" i="7" s="1"/>
  <c r="J23" i="3"/>
  <c r="K54" i="7" s="1"/>
  <c r="J25" i="3"/>
  <c r="K56" i="7" s="1"/>
  <c r="J27" i="3"/>
  <c r="K58" i="7" s="1"/>
  <c r="J29" i="3"/>
  <c r="K60" i="7" s="1"/>
  <c r="K13" i="7"/>
  <c r="F15" i="4"/>
  <c r="H25" i="6"/>
  <c r="P10" i="4" s="1"/>
  <c r="H27" i="6"/>
  <c r="H29" i="6"/>
  <c r="P14" i="4" s="1"/>
  <c r="H31" i="6"/>
  <c r="K23" i="7" s="1"/>
  <c r="H24" i="6"/>
  <c r="H26" i="6"/>
  <c r="H28" i="6"/>
  <c r="H30" i="6"/>
  <c r="H32" i="6"/>
  <c r="K24" i="7" s="1"/>
  <c r="K10" i="7"/>
  <c r="F12" i="4"/>
  <c r="F25" i="6"/>
  <c r="N10" i="4" s="1"/>
  <c r="F29" i="6"/>
  <c r="N14" i="4" s="1"/>
  <c r="F30" i="6"/>
  <c r="N15" i="4" s="1"/>
  <c r="F24" i="6"/>
  <c r="F28" i="6"/>
  <c r="N13" i="4" s="1"/>
  <c r="F32" i="6"/>
  <c r="F27" i="6"/>
  <c r="N12" i="4" s="1"/>
  <c r="F31" i="6"/>
  <c r="F26" i="6"/>
  <c r="N11" i="4" s="1"/>
  <c r="F14" i="2"/>
  <c r="D19" i="4" s="1"/>
  <c r="F18" i="2"/>
  <c r="D22" i="4" s="1"/>
  <c r="F28" i="2"/>
  <c r="F15" i="2"/>
  <c r="D20" i="4" s="1"/>
  <c r="F13" i="2"/>
  <c r="I26" i="7" s="1"/>
  <c r="F17" i="2"/>
  <c r="D21" i="4" s="1"/>
  <c r="F19" i="2"/>
  <c r="F12" i="2"/>
  <c r="D18" i="4" s="1"/>
  <c r="F16" i="2"/>
  <c r="F20" i="2"/>
  <c r="D23" i="4" s="1"/>
  <c r="H14" i="3"/>
  <c r="H13" i="3"/>
  <c r="D28" i="4" s="1"/>
  <c r="H12" i="3"/>
  <c r="H18" i="3"/>
  <c r="H22" i="3"/>
  <c r="D32" i="4" s="1"/>
  <c r="H26" i="3"/>
  <c r="D33" i="4" s="1"/>
  <c r="H30" i="3"/>
  <c r="I61" i="7" s="1"/>
  <c r="H15" i="3"/>
  <c r="I46" i="7" s="1"/>
  <c r="H19" i="3"/>
  <c r="D31" i="4" s="1"/>
  <c r="H17" i="3"/>
  <c r="H21" i="3"/>
  <c r="H25" i="3"/>
  <c r="I56" i="7" s="1"/>
  <c r="H29" i="3"/>
  <c r="H23" i="3"/>
  <c r="I54" i="7" s="1"/>
  <c r="H27" i="3"/>
  <c r="I58" i="7" s="1"/>
  <c r="H16" i="3"/>
  <c r="I47" i="7" s="1"/>
  <c r="H20" i="3"/>
  <c r="I51" i="7" s="1"/>
  <c r="H24" i="3"/>
  <c r="I55" i="7" s="1"/>
  <c r="H28" i="3"/>
  <c r="I59" i="7" s="1"/>
  <c r="J7" i="7"/>
  <c r="E9" i="4"/>
  <c r="G24" i="6"/>
  <c r="O9" i="4" s="1"/>
  <c r="G25" i="6"/>
  <c r="G26" i="6"/>
  <c r="O11" i="4" s="1"/>
  <c r="G27" i="6"/>
  <c r="O12" i="4" s="1"/>
  <c r="G28" i="6"/>
  <c r="O13" i="4" s="1"/>
  <c r="G29" i="6"/>
  <c r="G30" i="6"/>
  <c r="O15" i="4" s="1"/>
  <c r="G31" i="6"/>
  <c r="J23" i="7" s="1"/>
  <c r="G32" i="6"/>
  <c r="J24" i="7" s="1"/>
  <c r="G13" i="2"/>
  <c r="J26" i="7" s="1"/>
  <c r="G17" i="2"/>
  <c r="E21" i="4" s="1"/>
  <c r="G28" i="2"/>
  <c r="O18" i="4" s="1"/>
  <c r="G29" i="2"/>
  <c r="G33" i="2"/>
  <c r="O21" i="4" s="1"/>
  <c r="G12" i="2"/>
  <c r="G14" i="2"/>
  <c r="E19" i="4" s="1"/>
  <c r="G15" i="2"/>
  <c r="E20" i="4" s="1"/>
  <c r="G18" i="2"/>
  <c r="G19" i="2"/>
  <c r="J32" i="7" s="1"/>
  <c r="G16" i="2"/>
  <c r="J29" i="7" s="1"/>
  <c r="G20" i="2"/>
  <c r="E23" i="4" s="1"/>
  <c r="I12" i="3"/>
  <c r="I13" i="3"/>
  <c r="E28" i="4" s="1"/>
  <c r="I14" i="3"/>
  <c r="E29" i="4" s="1"/>
  <c r="I15" i="3"/>
  <c r="J46" i="7" s="1"/>
  <c r="I16" i="3"/>
  <c r="J47" i="7" s="1"/>
  <c r="I17" i="3"/>
  <c r="E30" i="4" s="1"/>
  <c r="I18" i="3"/>
  <c r="J49" i="7" s="1"/>
  <c r="I19" i="3"/>
  <c r="E31" i="4" s="1"/>
  <c r="I20" i="3"/>
  <c r="J51" i="7" s="1"/>
  <c r="I21" i="3"/>
  <c r="J52" i="7" s="1"/>
  <c r="I22" i="3"/>
  <c r="E32" i="4" s="1"/>
  <c r="I23" i="3"/>
  <c r="J54" i="7" s="1"/>
  <c r="I24" i="3"/>
  <c r="J55" i="7" s="1"/>
  <c r="I25" i="3"/>
  <c r="J56" i="7" s="1"/>
  <c r="I26" i="3"/>
  <c r="E33" i="4" s="1"/>
  <c r="I27" i="3"/>
  <c r="J58" i="7" s="1"/>
  <c r="I28" i="3"/>
  <c r="J59" i="7" s="1"/>
  <c r="I29" i="3"/>
  <c r="J60" i="7" s="1"/>
  <c r="I30" i="3"/>
  <c r="J61" i="7" s="1"/>
  <c r="E35" i="3"/>
  <c r="E62" i="7" s="1"/>
  <c r="E43" i="7"/>
  <c r="J20" i="7"/>
  <c r="F20" i="6"/>
  <c r="I15" i="7" s="1"/>
  <c r="J18" i="6"/>
  <c r="N17" i="7"/>
  <c r="K12" i="6"/>
  <c r="G16" i="6"/>
  <c r="H12" i="6"/>
  <c r="G20" i="6"/>
  <c r="J15" i="7" s="1"/>
  <c r="H19" i="6"/>
  <c r="K14" i="7" s="1"/>
  <c r="G18" i="6"/>
  <c r="G17" i="6"/>
  <c r="K15" i="6"/>
  <c r="G15" i="6"/>
  <c r="G14" i="6"/>
  <c r="G13" i="6"/>
  <c r="L14" i="6"/>
  <c r="L18" i="6"/>
  <c r="D32" i="6"/>
  <c r="G24" i="7" s="1"/>
  <c r="S20" i="6"/>
  <c r="F13" i="6"/>
  <c r="J19" i="7"/>
  <c r="G16" i="7"/>
  <c r="J13" i="6"/>
  <c r="J16" i="7"/>
  <c r="E26" i="3"/>
  <c r="A33" i="4" s="1"/>
  <c r="C49" i="3"/>
  <c r="M49" i="3" s="1"/>
  <c r="S33" i="4" s="1"/>
  <c r="E22" i="3"/>
  <c r="A32" i="4" s="1"/>
  <c r="C45" i="3"/>
  <c r="I45" i="3" s="1"/>
  <c r="O32" i="4" s="1"/>
  <c r="E30" i="3"/>
  <c r="C53" i="3"/>
  <c r="H53" i="3" s="1"/>
  <c r="E28" i="3"/>
  <c r="E24" i="3"/>
  <c r="E20" i="3"/>
  <c r="E16" i="3"/>
  <c r="C51" i="3"/>
  <c r="J51" i="3" s="1"/>
  <c r="C47" i="3"/>
  <c r="J47" i="3" s="1"/>
  <c r="C43" i="3"/>
  <c r="J43" i="3" s="1"/>
  <c r="C39" i="3"/>
  <c r="E27" i="3"/>
  <c r="E23" i="3"/>
  <c r="E19" i="3"/>
  <c r="A31" i="4" s="1"/>
  <c r="E15" i="3"/>
  <c r="C50" i="3"/>
  <c r="L50" i="3" s="1"/>
  <c r="C46" i="3"/>
  <c r="C42" i="3"/>
  <c r="M42" i="3" s="1"/>
  <c r="S31" i="4" s="1"/>
  <c r="C38" i="3"/>
  <c r="L38" i="3" s="1"/>
  <c r="F15" i="3"/>
  <c r="G46" i="7" s="1"/>
  <c r="A32" i="2"/>
  <c r="E32" i="2" s="1"/>
  <c r="H38" i="7" s="1"/>
  <c r="E18" i="3"/>
  <c r="E14" i="3"/>
  <c r="A29" i="4" s="1"/>
  <c r="C41" i="3"/>
  <c r="M41" i="3" s="1"/>
  <c r="D20" i="2"/>
  <c r="E29" i="3"/>
  <c r="E25" i="3"/>
  <c r="E21" i="3"/>
  <c r="E17" i="3"/>
  <c r="A30" i="4" s="1"/>
  <c r="E13" i="3"/>
  <c r="A28" i="4" s="1"/>
  <c r="C52" i="3"/>
  <c r="H52" i="3" s="1"/>
  <c r="C48" i="3"/>
  <c r="C44" i="3"/>
  <c r="I44" i="3" s="1"/>
  <c r="C40" i="3"/>
  <c r="L40" i="3" s="1"/>
  <c r="C36" i="3"/>
  <c r="M36" i="3" s="1"/>
  <c r="S28" i="4" s="1"/>
  <c r="C35" i="3"/>
  <c r="M35" i="3" s="1"/>
  <c r="S27" i="4" s="1"/>
  <c r="D17" i="6"/>
  <c r="D13" i="6"/>
  <c r="B10" i="4" s="1"/>
  <c r="D12" i="6"/>
  <c r="B9" i="4" s="1"/>
  <c r="I44" i="7"/>
  <c r="J20" i="6"/>
  <c r="J17" i="6"/>
  <c r="H14" i="4" s="1"/>
  <c r="J19" i="6"/>
  <c r="M14" i="7" s="1"/>
  <c r="F19" i="6"/>
  <c r="I14" i="7" s="1"/>
  <c r="F16" i="6"/>
  <c r="D13" i="4" s="1"/>
  <c r="J14" i="6"/>
  <c r="H11" i="4" s="1"/>
  <c r="M17" i="7"/>
  <c r="J12" i="6"/>
  <c r="F17" i="6"/>
  <c r="F14" i="6"/>
  <c r="D11" i="4" s="1"/>
  <c r="F18" i="6"/>
  <c r="J16" i="6"/>
  <c r="F12" i="3"/>
  <c r="F13" i="3"/>
  <c r="F14" i="3"/>
  <c r="F16" i="3"/>
  <c r="G47" i="7" s="1"/>
  <c r="F17" i="3"/>
  <c r="F18" i="3"/>
  <c r="G49" i="7" s="1"/>
  <c r="F19" i="3"/>
  <c r="F20" i="3"/>
  <c r="G51" i="7" s="1"/>
  <c r="F21" i="3"/>
  <c r="G52" i="7" s="1"/>
  <c r="F22" i="3"/>
  <c r="B32" i="4" s="1"/>
  <c r="F23" i="3"/>
  <c r="G54" i="7" s="1"/>
  <c r="F24" i="3"/>
  <c r="G55" i="7" s="1"/>
  <c r="F25" i="3"/>
  <c r="G56" i="7" s="1"/>
  <c r="F26" i="3"/>
  <c r="B33" i="4" s="1"/>
  <c r="F27" i="3"/>
  <c r="G58" i="7" s="1"/>
  <c r="F28" i="3"/>
  <c r="G59" i="7" s="1"/>
  <c r="F29" i="3"/>
  <c r="G60" i="7" s="1"/>
  <c r="F30" i="3"/>
  <c r="G61" i="7" s="1"/>
  <c r="I12" i="6"/>
  <c r="D20" i="6"/>
  <c r="D16" i="6"/>
  <c r="B13" i="4" s="1"/>
  <c r="I20" i="6"/>
  <c r="I18" i="6"/>
  <c r="G15" i="4" s="1"/>
  <c r="I16" i="6"/>
  <c r="M20" i="7"/>
  <c r="D19" i="6"/>
  <c r="D15" i="6"/>
  <c r="B12" i="4" s="1"/>
  <c r="D18" i="6"/>
  <c r="B15" i="4" s="1"/>
  <c r="B14" i="3"/>
  <c r="A29" i="2"/>
  <c r="E29" i="2" s="1"/>
  <c r="H35" i="7" s="1"/>
  <c r="D16" i="2"/>
  <c r="A33" i="2"/>
  <c r="E33" i="2" s="1"/>
  <c r="A36" i="2"/>
  <c r="E36" i="2" s="1"/>
  <c r="D19" i="2"/>
  <c r="D15" i="2"/>
  <c r="A34" i="2"/>
  <c r="E34" i="2" s="1"/>
  <c r="A30" i="2"/>
  <c r="E30" i="2" s="1"/>
  <c r="D18" i="2"/>
  <c r="D14" i="2"/>
  <c r="D32" i="2"/>
  <c r="A35" i="2"/>
  <c r="E35" i="2" s="1"/>
  <c r="H41" i="7" s="1"/>
  <c r="A31" i="2"/>
  <c r="E31" i="2" s="1"/>
  <c r="D17" i="2"/>
  <c r="D13" i="2"/>
  <c r="D28" i="2"/>
  <c r="N27" i="6"/>
  <c r="F14" i="4" l="1"/>
  <c r="O86" i="7"/>
  <c r="E25" i="8"/>
  <c r="O28" i="7"/>
  <c r="O22" i="7"/>
  <c r="E19" i="8"/>
  <c r="N240" i="7"/>
  <c r="O236" i="7"/>
  <c r="O12" i="7"/>
  <c r="N25" i="6"/>
  <c r="R29" i="6"/>
  <c r="I22" i="7"/>
  <c r="R31" i="6"/>
  <c r="O18" i="6"/>
  <c r="S31" i="6"/>
  <c r="M13" i="8"/>
  <c r="O15" i="6"/>
  <c r="O158" i="7"/>
  <c r="Q18" i="6"/>
  <c r="O249" i="7"/>
  <c r="G97" i="7"/>
  <c r="O237" i="7"/>
  <c r="O19" i="6"/>
  <c r="I27" i="7"/>
  <c r="I252" i="7" s="1"/>
  <c r="S15" i="6"/>
  <c r="I19" i="7"/>
  <c r="O21" i="7"/>
  <c r="I10" i="7"/>
  <c r="I85" i="7" s="1"/>
  <c r="O90" i="7"/>
  <c r="G172" i="7"/>
  <c r="M10" i="8"/>
  <c r="M14" i="8"/>
  <c r="N32" i="6"/>
  <c r="S26" i="6"/>
  <c r="N22" i="7"/>
  <c r="O16" i="7"/>
  <c r="O166" i="7" s="1"/>
  <c r="N16" i="7"/>
  <c r="O99" i="7"/>
  <c r="O39" i="2"/>
  <c r="S39" i="2"/>
  <c r="P37" i="2"/>
  <c r="M37" i="2"/>
  <c r="Q37" i="2"/>
  <c r="J18" i="7"/>
  <c r="J93" i="7" s="1"/>
  <c r="K17" i="7"/>
  <c r="F11" i="4"/>
  <c r="G159" i="7"/>
  <c r="K165" i="7"/>
  <c r="O173" i="7"/>
  <c r="M39" i="2"/>
  <c r="P39" i="2"/>
  <c r="Q39" i="2"/>
  <c r="N39" i="2"/>
  <c r="R39" i="2"/>
  <c r="K240" i="7"/>
  <c r="O248" i="7"/>
  <c r="O38" i="2"/>
  <c r="S38" i="2"/>
  <c r="N38" i="2"/>
  <c r="R38" i="2"/>
  <c r="R13" i="6"/>
  <c r="O27" i="7"/>
  <c r="O177" i="7" s="1"/>
  <c r="M22" i="7"/>
  <c r="O29" i="6"/>
  <c r="Q23" i="7"/>
  <c r="N31" i="6"/>
  <c r="S30" i="6"/>
  <c r="M21" i="7"/>
  <c r="M171" i="7" s="1"/>
  <c r="I17" i="8"/>
  <c r="M25" i="8"/>
  <c r="O37" i="2"/>
  <c r="S37" i="2"/>
  <c r="M38" i="2"/>
  <c r="Q38" i="2"/>
  <c r="P38" i="2"/>
  <c r="N37" i="2"/>
  <c r="R37" i="2"/>
  <c r="L20" i="7"/>
  <c r="L95" i="7" s="1"/>
  <c r="Q13" i="4"/>
  <c r="O10" i="7"/>
  <c r="J12" i="4"/>
  <c r="T13" i="4"/>
  <c r="O20" i="7"/>
  <c r="G18" i="7"/>
  <c r="U18" i="7" s="1"/>
  <c r="L11" i="4"/>
  <c r="N21" i="7"/>
  <c r="N96" i="7" s="1"/>
  <c r="O9" i="7"/>
  <c r="J11" i="4"/>
  <c r="O17" i="7"/>
  <c r="M19" i="8" s="1"/>
  <c r="O19" i="8" s="1"/>
  <c r="K18" i="7"/>
  <c r="I20" i="8" s="1"/>
  <c r="P11" i="4"/>
  <c r="K19" i="7"/>
  <c r="I21" i="8" s="1"/>
  <c r="P12" i="4"/>
  <c r="G170" i="7"/>
  <c r="L17" i="7"/>
  <c r="Q10" i="4"/>
  <c r="Q15" i="6"/>
  <c r="R20" i="6"/>
  <c r="O27" i="6"/>
  <c r="K21" i="7"/>
  <c r="K171" i="7" s="1"/>
  <c r="J22" i="7"/>
  <c r="J172" i="7" s="1"/>
  <c r="J21" i="7"/>
  <c r="J96" i="7" s="1"/>
  <c r="O14" i="4"/>
  <c r="J17" i="7"/>
  <c r="J167" i="7" s="1"/>
  <c r="O10" i="4"/>
  <c r="S24" i="6"/>
  <c r="N9" i="4"/>
  <c r="K16" i="7"/>
  <c r="K91" i="7" s="1"/>
  <c r="P9" i="4"/>
  <c r="L19" i="7"/>
  <c r="J21" i="8" s="1"/>
  <c r="Q12" i="4"/>
  <c r="L16" i="7"/>
  <c r="L241" i="7" s="1"/>
  <c r="Q9" i="4"/>
  <c r="N19" i="7"/>
  <c r="L21" i="8" s="1"/>
  <c r="G92" i="7"/>
  <c r="G21" i="7"/>
  <c r="Q21" i="7" s="1"/>
  <c r="L14" i="4"/>
  <c r="O7" i="7"/>
  <c r="J9" i="4"/>
  <c r="O13" i="7"/>
  <c r="O88" i="7" s="1"/>
  <c r="J15" i="4"/>
  <c r="K20" i="7"/>
  <c r="P13" i="4"/>
  <c r="N26" i="6"/>
  <c r="R26" i="6"/>
  <c r="M18" i="7"/>
  <c r="R15" i="6"/>
  <c r="N14" i="6"/>
  <c r="G12" i="7"/>
  <c r="G162" i="7" s="1"/>
  <c r="B14" i="4"/>
  <c r="Q20" i="7"/>
  <c r="K22" i="7"/>
  <c r="K247" i="7" s="1"/>
  <c r="P15" i="4"/>
  <c r="L22" i="7"/>
  <c r="Q15" i="4"/>
  <c r="L21" i="7"/>
  <c r="L246" i="7" s="1"/>
  <c r="Q14" i="4"/>
  <c r="L18" i="7"/>
  <c r="N20" i="7"/>
  <c r="N245" i="7" s="1"/>
  <c r="S13" i="4"/>
  <c r="N18" i="7"/>
  <c r="L20" i="8" s="1"/>
  <c r="S11" i="4"/>
  <c r="T12" i="4"/>
  <c r="O19" i="7"/>
  <c r="V19" i="7" s="1"/>
  <c r="O18" i="7"/>
  <c r="G19" i="7"/>
  <c r="L12" i="4"/>
  <c r="I31" i="7"/>
  <c r="I256" i="7" s="1"/>
  <c r="C30" i="2"/>
  <c r="E36" i="7" s="1"/>
  <c r="E111" i="7" s="1"/>
  <c r="E186" i="7" s="1"/>
  <c r="E261" i="7" s="1"/>
  <c r="N30" i="7"/>
  <c r="N255" i="7" s="1"/>
  <c r="A20" i="4"/>
  <c r="L28" i="7"/>
  <c r="L178" i="7" s="1"/>
  <c r="O21" i="2"/>
  <c r="S21" i="2"/>
  <c r="P23" i="2"/>
  <c r="M23" i="2"/>
  <c r="Q23" i="2"/>
  <c r="O23" i="2"/>
  <c r="S23" i="2"/>
  <c r="M26" i="7"/>
  <c r="K28" i="8" s="1"/>
  <c r="E28" i="7"/>
  <c r="O24" i="2"/>
  <c r="S24" i="2"/>
  <c r="N22" i="2"/>
  <c r="R22" i="2"/>
  <c r="N24" i="2"/>
  <c r="R24" i="2"/>
  <c r="M21" i="2"/>
  <c r="P21" i="2"/>
  <c r="Q21" i="2"/>
  <c r="P22" i="2"/>
  <c r="Q22" i="2"/>
  <c r="M22" i="2"/>
  <c r="O22" i="2"/>
  <c r="S22" i="2"/>
  <c r="I30" i="7"/>
  <c r="G32" i="8" s="1"/>
  <c r="P24" i="2"/>
  <c r="Q24" i="2"/>
  <c r="N21" i="2"/>
  <c r="R21" i="2"/>
  <c r="N23" i="2"/>
  <c r="R23" i="2"/>
  <c r="N45" i="7"/>
  <c r="J37" i="3"/>
  <c r="P29" i="4" s="1"/>
  <c r="K37" i="3"/>
  <c r="Q29" i="4" s="1"/>
  <c r="L37" i="3"/>
  <c r="R29" i="4" s="1"/>
  <c r="E30" i="7"/>
  <c r="E105" i="7" s="1"/>
  <c r="E180" i="7" s="1"/>
  <c r="E255" i="7" s="1"/>
  <c r="C34" i="2"/>
  <c r="E40" i="7" s="1"/>
  <c r="N28" i="7"/>
  <c r="N253" i="7" s="1"/>
  <c r="U19" i="3"/>
  <c r="R12" i="2"/>
  <c r="I50" i="7"/>
  <c r="J44" i="7"/>
  <c r="J194" i="7" s="1"/>
  <c r="H37" i="3"/>
  <c r="K34" i="7"/>
  <c r="K259" i="7" s="1"/>
  <c r="M32" i="7"/>
  <c r="M257" i="7" s="1"/>
  <c r="A21" i="4"/>
  <c r="O34" i="7"/>
  <c r="M36" i="8" s="1"/>
  <c r="O45" i="7"/>
  <c r="J57" i="7"/>
  <c r="H59" i="8" s="1"/>
  <c r="C33" i="2"/>
  <c r="E39" i="7" s="1"/>
  <c r="E114" i="7" s="1"/>
  <c r="E189" i="7" s="1"/>
  <c r="E264" i="7" s="1"/>
  <c r="E31" i="7"/>
  <c r="C33" i="8" s="1"/>
  <c r="K30" i="7"/>
  <c r="J50" i="7"/>
  <c r="J200" i="7" s="1"/>
  <c r="N34" i="7"/>
  <c r="N109" i="7" s="1"/>
  <c r="A22" i="4"/>
  <c r="E32" i="7"/>
  <c r="E33" i="7"/>
  <c r="E108" i="7" s="1"/>
  <c r="E183" i="7" s="1"/>
  <c r="E258" i="7" s="1"/>
  <c r="N27" i="7"/>
  <c r="N252" i="7" s="1"/>
  <c r="O33" i="7"/>
  <c r="O258" i="7" s="1"/>
  <c r="O43" i="7"/>
  <c r="O31" i="7"/>
  <c r="O256" i="7" s="1"/>
  <c r="I28" i="7"/>
  <c r="I178" i="7" s="1"/>
  <c r="K31" i="7"/>
  <c r="K256" i="7" s="1"/>
  <c r="J34" i="7"/>
  <c r="J184" i="7" s="1"/>
  <c r="L43" i="7"/>
  <c r="L268" i="7" s="1"/>
  <c r="I57" i="7"/>
  <c r="I207" i="7" s="1"/>
  <c r="J53" i="7"/>
  <c r="J203" i="7" s="1"/>
  <c r="P12" i="2"/>
  <c r="J45" i="7"/>
  <c r="J195" i="7" s="1"/>
  <c r="E26" i="7"/>
  <c r="E101" i="7" s="1"/>
  <c r="E176" i="7" s="1"/>
  <c r="E251" i="7" s="1"/>
  <c r="E27" i="7"/>
  <c r="E102" i="7" s="1"/>
  <c r="E177" i="7" s="1"/>
  <c r="E252" i="7" s="1"/>
  <c r="C31" i="2"/>
  <c r="E37" i="7" s="1"/>
  <c r="E112" i="7" s="1"/>
  <c r="O53" i="7"/>
  <c r="O128" i="7" s="1"/>
  <c r="K48" i="7"/>
  <c r="K273" i="7" s="1"/>
  <c r="C29" i="2"/>
  <c r="E35" i="7" s="1"/>
  <c r="E110" i="7" s="1"/>
  <c r="E185" i="7" s="1"/>
  <c r="E260" i="7" s="1"/>
  <c r="A19" i="4"/>
  <c r="E29" i="7"/>
  <c r="E104" i="7" s="1"/>
  <c r="E179" i="7" s="1"/>
  <c r="E254" i="7" s="1"/>
  <c r="H37" i="7"/>
  <c r="M20" i="4"/>
  <c r="D36" i="2"/>
  <c r="L23" i="4" s="1"/>
  <c r="H110" i="7"/>
  <c r="F37" i="8"/>
  <c r="H260" i="7"/>
  <c r="H185" i="7"/>
  <c r="G34" i="2"/>
  <c r="O22" i="4" s="1"/>
  <c r="G30" i="2"/>
  <c r="O19" i="4" s="1"/>
  <c r="H35" i="3"/>
  <c r="N27" i="4" s="1"/>
  <c r="F32" i="2"/>
  <c r="F30" i="2"/>
  <c r="N19" i="4" s="1"/>
  <c r="H34" i="2"/>
  <c r="P22" i="4" s="1"/>
  <c r="H29" i="2"/>
  <c r="K35" i="7" s="1"/>
  <c r="I29" i="2"/>
  <c r="L35" i="7" s="1"/>
  <c r="L45" i="3"/>
  <c r="R32" i="4" s="1"/>
  <c r="J33" i="2"/>
  <c r="M33" i="2" s="1"/>
  <c r="J29" i="2"/>
  <c r="M29" i="2" s="1"/>
  <c r="M44" i="3"/>
  <c r="N71" i="7" s="1"/>
  <c r="K30" i="2"/>
  <c r="S19" i="4" s="1"/>
  <c r="K31" i="2"/>
  <c r="S20" i="4" s="1"/>
  <c r="L30" i="2"/>
  <c r="T19" i="4" s="1"/>
  <c r="H27" i="7"/>
  <c r="C19" i="4"/>
  <c r="H104" i="7"/>
  <c r="F31" i="8"/>
  <c r="H254" i="7"/>
  <c r="H179" i="7"/>
  <c r="F33" i="2"/>
  <c r="N21" i="4" s="1"/>
  <c r="H32" i="2"/>
  <c r="K38" i="7" s="1"/>
  <c r="H35" i="2"/>
  <c r="K41" i="7" s="1"/>
  <c r="I35" i="2"/>
  <c r="L41" i="7" s="1"/>
  <c r="J30" i="2"/>
  <c r="R19" i="4" s="1"/>
  <c r="J32" i="2"/>
  <c r="M51" i="3"/>
  <c r="N78" i="7" s="1"/>
  <c r="K33" i="2"/>
  <c r="S21" i="4" s="1"/>
  <c r="L35" i="2"/>
  <c r="O41" i="7" s="1"/>
  <c r="L33" i="2"/>
  <c r="T21" i="4" s="1"/>
  <c r="H30" i="7"/>
  <c r="C21" i="4"/>
  <c r="C22" i="4"/>
  <c r="H31" i="7"/>
  <c r="M19" i="4"/>
  <c r="H36" i="7"/>
  <c r="H266" i="7"/>
  <c r="H191" i="7"/>
  <c r="H116" i="7"/>
  <c r="F43" i="8"/>
  <c r="H40" i="7"/>
  <c r="M22" i="4"/>
  <c r="H39" i="7"/>
  <c r="M21" i="4"/>
  <c r="I50" i="3"/>
  <c r="J77" i="7" s="1"/>
  <c r="G32" i="2"/>
  <c r="H41" i="3"/>
  <c r="I68" i="7" s="1"/>
  <c r="F29" i="2"/>
  <c r="F36" i="2"/>
  <c r="N23" i="4" s="1"/>
  <c r="F35" i="2"/>
  <c r="I41" i="7" s="1"/>
  <c r="H30" i="2"/>
  <c r="H33" i="2"/>
  <c r="P21" i="4" s="1"/>
  <c r="I30" i="2"/>
  <c r="Q19" i="4" s="1"/>
  <c r="I31" i="2"/>
  <c r="Q20" i="4" s="1"/>
  <c r="K50" i="3"/>
  <c r="L77" i="7" s="1"/>
  <c r="L51" i="3"/>
  <c r="M78" i="7" s="1"/>
  <c r="M153" i="7" s="1"/>
  <c r="J34" i="2"/>
  <c r="M34" i="2" s="1"/>
  <c r="K29" i="2"/>
  <c r="N35" i="7" s="1"/>
  <c r="L29" i="2"/>
  <c r="O35" i="7" s="1"/>
  <c r="L34" i="2"/>
  <c r="T22" i="4" s="1"/>
  <c r="C27" i="8"/>
  <c r="E100" i="7"/>
  <c r="F25" i="7"/>
  <c r="F34" i="8"/>
  <c r="H257" i="7"/>
  <c r="H182" i="7"/>
  <c r="H107" i="7"/>
  <c r="C23" i="4"/>
  <c r="H33" i="7"/>
  <c r="F40" i="8"/>
  <c r="H263" i="7"/>
  <c r="H188" i="7"/>
  <c r="H113" i="7"/>
  <c r="I42" i="3"/>
  <c r="G35" i="2"/>
  <c r="J41" i="7" s="1"/>
  <c r="G31" i="2"/>
  <c r="O20" i="4" s="1"/>
  <c r="F34" i="2"/>
  <c r="N22" i="4" s="1"/>
  <c r="F31" i="2"/>
  <c r="N20" i="4" s="1"/>
  <c r="J45" i="3"/>
  <c r="P32" i="4" s="1"/>
  <c r="J44" i="3"/>
  <c r="K71" i="7" s="1"/>
  <c r="H31" i="2"/>
  <c r="P20" i="4" s="1"/>
  <c r="I34" i="2"/>
  <c r="I33" i="2"/>
  <c r="I32" i="2"/>
  <c r="K44" i="3"/>
  <c r="L71" i="7" s="1"/>
  <c r="J35" i="2"/>
  <c r="M35" i="2" s="1"/>
  <c r="J31" i="2"/>
  <c r="R20" i="4" s="1"/>
  <c r="M52" i="3"/>
  <c r="N79" i="7" s="1"/>
  <c r="K34" i="2"/>
  <c r="S22" i="4" s="1"/>
  <c r="K35" i="2"/>
  <c r="N41" i="7" s="1"/>
  <c r="K32" i="2"/>
  <c r="N38" i="7" s="1"/>
  <c r="L31" i="2"/>
  <c r="T20" i="4" s="1"/>
  <c r="L32" i="2"/>
  <c r="O38" i="7" s="1"/>
  <c r="H184" i="7"/>
  <c r="F36" i="8"/>
  <c r="H109" i="7"/>
  <c r="H259" i="7"/>
  <c r="H101" i="7"/>
  <c r="F28" i="8"/>
  <c r="H251" i="7"/>
  <c r="H176" i="7"/>
  <c r="C20" i="4"/>
  <c r="H28" i="7"/>
  <c r="M67" i="7"/>
  <c r="M292" i="7" s="1"/>
  <c r="R30" i="4"/>
  <c r="O29" i="4"/>
  <c r="J64" i="7"/>
  <c r="J289" i="7" s="1"/>
  <c r="G45" i="7"/>
  <c r="G195" i="7" s="1"/>
  <c r="B29" i="4"/>
  <c r="H21" i="4"/>
  <c r="M17" i="2"/>
  <c r="N57" i="7"/>
  <c r="N282" i="7" s="1"/>
  <c r="I33" i="4"/>
  <c r="H45" i="7"/>
  <c r="H195" i="7" s="1"/>
  <c r="C29" i="4"/>
  <c r="M40" i="2"/>
  <c r="R24" i="4"/>
  <c r="Q40" i="2"/>
  <c r="P40" i="2"/>
  <c r="M64" i="7"/>
  <c r="I41" i="3"/>
  <c r="J68" i="7" s="1"/>
  <c r="H42" i="3"/>
  <c r="N31" i="4" s="1"/>
  <c r="I64" i="7"/>
  <c r="G66" i="8" s="1"/>
  <c r="N29" i="4"/>
  <c r="K44" i="7"/>
  <c r="K119" i="7" s="1"/>
  <c r="F28" i="4"/>
  <c r="L48" i="7"/>
  <c r="L273" i="7" s="1"/>
  <c r="G30" i="4"/>
  <c r="L50" i="7"/>
  <c r="G31" i="4"/>
  <c r="H23" i="4"/>
  <c r="M20" i="2"/>
  <c r="H19" i="4"/>
  <c r="M14" i="2"/>
  <c r="N53" i="7"/>
  <c r="N128" i="7" s="1"/>
  <c r="I32" i="4"/>
  <c r="H50" i="7"/>
  <c r="H200" i="7" s="1"/>
  <c r="C31" i="4"/>
  <c r="H57" i="7"/>
  <c r="C33" i="4"/>
  <c r="M24" i="2"/>
  <c r="H24" i="4"/>
  <c r="T24" i="4"/>
  <c r="S40" i="2"/>
  <c r="O40" i="2"/>
  <c r="I33" i="7"/>
  <c r="N31" i="7"/>
  <c r="N256" i="7" s="1"/>
  <c r="H42" i="7"/>
  <c r="M23" i="4"/>
  <c r="G48" i="7"/>
  <c r="G123" i="7" s="1"/>
  <c r="B30" i="4"/>
  <c r="G43" i="7"/>
  <c r="G193" i="7" s="1"/>
  <c r="B27" i="4"/>
  <c r="F51" i="3"/>
  <c r="G78" i="7" s="1"/>
  <c r="J48" i="7"/>
  <c r="H50" i="8" s="1"/>
  <c r="O57" i="7"/>
  <c r="O207" i="7" s="1"/>
  <c r="I38" i="3"/>
  <c r="J65" i="7" s="1"/>
  <c r="H51" i="3"/>
  <c r="I78" i="7" s="1"/>
  <c r="H44" i="3"/>
  <c r="I71" i="7" s="1"/>
  <c r="K25" i="7"/>
  <c r="I27" i="8" s="1"/>
  <c r="K50" i="7"/>
  <c r="F31" i="4"/>
  <c r="K53" i="7"/>
  <c r="I55" i="8" s="1"/>
  <c r="F32" i="4"/>
  <c r="K45" i="7"/>
  <c r="K195" i="7" s="1"/>
  <c r="F29" i="4"/>
  <c r="J38" i="3"/>
  <c r="K65" i="7" s="1"/>
  <c r="K47" i="3"/>
  <c r="L74" i="7" s="1"/>
  <c r="K43" i="3"/>
  <c r="L70" i="7" s="1"/>
  <c r="L41" i="3"/>
  <c r="Q26" i="3"/>
  <c r="H33" i="4"/>
  <c r="L42" i="3"/>
  <c r="J36" i="2"/>
  <c r="M36" i="2" s="1"/>
  <c r="M43" i="3"/>
  <c r="N70" i="7" s="1"/>
  <c r="M37" i="3"/>
  <c r="O50" i="7"/>
  <c r="J31" i="4"/>
  <c r="H53" i="7"/>
  <c r="F55" i="8" s="1"/>
  <c r="C32" i="4"/>
  <c r="H44" i="7"/>
  <c r="C28" i="4"/>
  <c r="B24" i="4"/>
  <c r="G50" i="7"/>
  <c r="G200" i="7" s="1"/>
  <c r="B31" i="4"/>
  <c r="J43" i="7"/>
  <c r="J193" i="7" s="1"/>
  <c r="E27" i="4"/>
  <c r="I48" i="7"/>
  <c r="G50" i="8" s="1"/>
  <c r="D30" i="4"/>
  <c r="I43" i="7"/>
  <c r="D27" i="4"/>
  <c r="K57" i="7"/>
  <c r="F33" i="4"/>
  <c r="M44" i="7"/>
  <c r="M194" i="7" s="1"/>
  <c r="H28" i="4"/>
  <c r="R18" i="4"/>
  <c r="M28" i="2"/>
  <c r="N44" i="7"/>
  <c r="N194" i="7" s="1"/>
  <c r="I28" i="4"/>
  <c r="M38" i="3"/>
  <c r="N65" i="7" s="1"/>
  <c r="H48" i="7"/>
  <c r="H198" i="7" s="1"/>
  <c r="C30" i="4"/>
  <c r="J24" i="4"/>
  <c r="J30" i="7"/>
  <c r="H32" i="8" s="1"/>
  <c r="G44" i="7"/>
  <c r="E46" i="8" s="1"/>
  <c r="B28" i="4"/>
  <c r="I45" i="7"/>
  <c r="I195" i="7" s="1"/>
  <c r="D29" i="4"/>
  <c r="J42" i="3"/>
  <c r="P31" i="4" s="1"/>
  <c r="K42" i="3"/>
  <c r="Q31" i="4" s="1"/>
  <c r="R21" i="4"/>
  <c r="H22" i="4"/>
  <c r="M18" i="2"/>
  <c r="N43" i="7"/>
  <c r="L45" i="8" s="1"/>
  <c r="I27" i="4"/>
  <c r="H43" i="7"/>
  <c r="F45" i="8" s="1"/>
  <c r="C27" i="4"/>
  <c r="O48" i="7"/>
  <c r="O198" i="7" s="1"/>
  <c r="J30" i="4"/>
  <c r="L31" i="7"/>
  <c r="J33" i="8" s="1"/>
  <c r="K33" i="7"/>
  <c r="K108" i="7" s="1"/>
  <c r="L27" i="7"/>
  <c r="O30" i="7"/>
  <c r="M32" i="8" s="1"/>
  <c r="F37" i="3"/>
  <c r="N50" i="7"/>
  <c r="N275" i="7" s="1"/>
  <c r="G36" i="2"/>
  <c r="O23" i="4" s="1"/>
  <c r="H47" i="3"/>
  <c r="I74" i="7" s="1"/>
  <c r="H40" i="3"/>
  <c r="S40" i="3" s="1"/>
  <c r="K43" i="7"/>
  <c r="I45" i="8" s="1"/>
  <c r="F27" i="4"/>
  <c r="H36" i="2"/>
  <c r="P23" i="4" s="1"/>
  <c r="I36" i="2"/>
  <c r="Q23" i="4" s="1"/>
  <c r="K41" i="3"/>
  <c r="L68" i="7" s="1"/>
  <c r="M45" i="7"/>
  <c r="H29" i="4"/>
  <c r="H18" i="4"/>
  <c r="M12" i="2"/>
  <c r="M50" i="3"/>
  <c r="N77" i="7" s="1"/>
  <c r="N48" i="7"/>
  <c r="L50" i="8" s="1"/>
  <c r="I30" i="4"/>
  <c r="K36" i="2"/>
  <c r="S23" i="4" s="1"/>
  <c r="L36" i="2"/>
  <c r="T23" i="4" s="1"/>
  <c r="N40" i="2"/>
  <c r="L24" i="4"/>
  <c r="R40" i="2"/>
  <c r="J28" i="8"/>
  <c r="L251" i="7"/>
  <c r="L176" i="7"/>
  <c r="L101" i="7"/>
  <c r="K36" i="8"/>
  <c r="M259" i="7"/>
  <c r="M184" i="7"/>
  <c r="M109" i="7"/>
  <c r="I31" i="8"/>
  <c r="K254" i="7"/>
  <c r="K179" i="7"/>
  <c r="K104" i="7"/>
  <c r="M247" i="7"/>
  <c r="M172" i="7"/>
  <c r="U172" i="7" s="1"/>
  <c r="M97" i="7"/>
  <c r="U97" i="7" s="1"/>
  <c r="J63" i="8"/>
  <c r="L286" i="7"/>
  <c r="L211" i="7"/>
  <c r="L136" i="7"/>
  <c r="J51" i="8"/>
  <c r="L274" i="7"/>
  <c r="L199" i="7"/>
  <c r="L124" i="7"/>
  <c r="E62" i="8"/>
  <c r="G210" i="7"/>
  <c r="G135" i="7"/>
  <c r="E58" i="8"/>
  <c r="G206" i="7"/>
  <c r="G131" i="7"/>
  <c r="E54" i="8"/>
  <c r="G202" i="7"/>
  <c r="G127" i="7"/>
  <c r="L51" i="8"/>
  <c r="N274" i="7"/>
  <c r="N199" i="7"/>
  <c r="N124" i="7"/>
  <c r="K48" i="8"/>
  <c r="M271" i="7"/>
  <c r="M196" i="7"/>
  <c r="M121" i="7"/>
  <c r="G228" i="7"/>
  <c r="K63" i="8"/>
  <c r="M286" i="7"/>
  <c r="M211" i="7"/>
  <c r="M136" i="7"/>
  <c r="M49" i="8"/>
  <c r="O272" i="7"/>
  <c r="O197" i="7"/>
  <c r="O122" i="7"/>
  <c r="I58" i="8"/>
  <c r="K281" i="7"/>
  <c r="K206" i="7"/>
  <c r="K131" i="7"/>
  <c r="G48" i="8"/>
  <c r="I196" i="7"/>
  <c r="I271" i="7"/>
  <c r="I121" i="7"/>
  <c r="K61" i="8"/>
  <c r="M284" i="7"/>
  <c r="M209" i="7"/>
  <c r="M134" i="7"/>
  <c r="L62" i="8"/>
  <c r="N285" i="7"/>
  <c r="N210" i="7"/>
  <c r="N135" i="7"/>
  <c r="H26" i="8"/>
  <c r="J249" i="7"/>
  <c r="J174" i="7"/>
  <c r="J99" i="7"/>
  <c r="E18" i="8"/>
  <c r="G166" i="7"/>
  <c r="G91" i="7"/>
  <c r="I240" i="7"/>
  <c r="I165" i="7"/>
  <c r="V165" i="7" s="1"/>
  <c r="I90" i="7"/>
  <c r="V90" i="7" s="1"/>
  <c r="G174" i="7"/>
  <c r="G99" i="7"/>
  <c r="J25" i="8"/>
  <c r="L248" i="7"/>
  <c r="L173" i="7"/>
  <c r="L98" i="7"/>
  <c r="I16" i="8"/>
  <c r="K239" i="7"/>
  <c r="K164" i="7"/>
  <c r="K89" i="7"/>
  <c r="H25" i="8"/>
  <c r="J248" i="7"/>
  <c r="J173" i="7"/>
  <c r="J98" i="7"/>
  <c r="E137" i="7"/>
  <c r="I14" i="8"/>
  <c r="K237" i="7"/>
  <c r="K162" i="7"/>
  <c r="K87" i="7"/>
  <c r="K93" i="7"/>
  <c r="K94" i="7"/>
  <c r="I60" i="8"/>
  <c r="K283" i="7"/>
  <c r="K208" i="7"/>
  <c r="K133" i="7"/>
  <c r="I63" i="8"/>
  <c r="K286" i="7"/>
  <c r="K211" i="7"/>
  <c r="K136" i="7"/>
  <c r="I10" i="8"/>
  <c r="K233" i="7"/>
  <c r="K158" i="7"/>
  <c r="K83" i="7"/>
  <c r="J10" i="8"/>
  <c r="L233" i="7"/>
  <c r="L158" i="7"/>
  <c r="L83" i="7"/>
  <c r="J48" i="8"/>
  <c r="L271" i="7"/>
  <c r="L196" i="7"/>
  <c r="L121" i="7"/>
  <c r="J14" i="8"/>
  <c r="L237" i="7"/>
  <c r="L162" i="7"/>
  <c r="L87" i="7"/>
  <c r="K49" i="8"/>
  <c r="M272" i="7"/>
  <c r="M197" i="7"/>
  <c r="M122" i="7"/>
  <c r="L16" i="8"/>
  <c r="N239" i="7"/>
  <c r="N164" i="7"/>
  <c r="N89" i="7"/>
  <c r="L48" i="8"/>
  <c r="N271" i="7"/>
  <c r="N196" i="7"/>
  <c r="N121" i="7"/>
  <c r="N94" i="7"/>
  <c r="F58" i="8"/>
  <c r="H281" i="7"/>
  <c r="H206" i="7"/>
  <c r="H131" i="7"/>
  <c r="F48" i="8"/>
  <c r="H271" i="7"/>
  <c r="H196" i="7"/>
  <c r="H121" i="7"/>
  <c r="M63" i="8"/>
  <c r="O286" i="7"/>
  <c r="O211" i="7"/>
  <c r="O136" i="7"/>
  <c r="F53" i="8"/>
  <c r="H276" i="7"/>
  <c r="H201" i="7"/>
  <c r="H126" i="7"/>
  <c r="F56" i="8"/>
  <c r="H279" i="7"/>
  <c r="H204" i="7"/>
  <c r="H129" i="7"/>
  <c r="G242" i="7"/>
  <c r="I177" i="7"/>
  <c r="M28" i="8"/>
  <c r="O251" i="7"/>
  <c r="O176" i="7"/>
  <c r="O101" i="7"/>
  <c r="N102" i="7"/>
  <c r="J34" i="8"/>
  <c r="L257" i="7"/>
  <c r="L182" i="7"/>
  <c r="L107" i="7"/>
  <c r="G28" i="8"/>
  <c r="I251" i="7"/>
  <c r="I176" i="7"/>
  <c r="I101" i="7"/>
  <c r="H28" i="8"/>
  <c r="J251" i="7"/>
  <c r="J176" i="7"/>
  <c r="J101" i="7"/>
  <c r="J61" i="8"/>
  <c r="L284" i="7"/>
  <c r="L209" i="7"/>
  <c r="L134" i="7"/>
  <c r="J49" i="8"/>
  <c r="L272" i="7"/>
  <c r="L197" i="7"/>
  <c r="L122" i="7"/>
  <c r="E61" i="8"/>
  <c r="G209" i="7"/>
  <c r="G134" i="7"/>
  <c r="E57" i="8"/>
  <c r="G205" i="7"/>
  <c r="G130" i="7"/>
  <c r="E53" i="8"/>
  <c r="G201" i="7"/>
  <c r="G126" i="7"/>
  <c r="E49" i="8"/>
  <c r="G197" i="7"/>
  <c r="G122" i="7"/>
  <c r="G53" i="8"/>
  <c r="I276" i="7"/>
  <c r="I201" i="7"/>
  <c r="I126" i="7"/>
  <c r="H51" i="8"/>
  <c r="J274" i="7"/>
  <c r="J199" i="7"/>
  <c r="J124" i="7"/>
  <c r="G60" i="8"/>
  <c r="I283" i="7"/>
  <c r="I208" i="7"/>
  <c r="I133" i="7"/>
  <c r="I61" i="8"/>
  <c r="K284" i="7"/>
  <c r="K209" i="7"/>
  <c r="K134" i="7"/>
  <c r="M56" i="8"/>
  <c r="O279" i="7"/>
  <c r="O204" i="7"/>
  <c r="O129" i="7"/>
  <c r="H63" i="8"/>
  <c r="J286" i="7"/>
  <c r="J211" i="7"/>
  <c r="J136" i="7"/>
  <c r="M54" i="8"/>
  <c r="O277" i="7"/>
  <c r="O202" i="7"/>
  <c r="O127" i="7"/>
  <c r="M60" i="8"/>
  <c r="O283" i="7"/>
  <c r="O208" i="7"/>
  <c r="O133" i="7"/>
  <c r="L52" i="8"/>
  <c r="J168" i="7"/>
  <c r="H18" i="8"/>
  <c r="J241" i="7"/>
  <c r="J166" i="7"/>
  <c r="J91" i="7"/>
  <c r="H21" i="8"/>
  <c r="J244" i="7"/>
  <c r="J169" i="7"/>
  <c r="J94" i="7"/>
  <c r="O163" i="7"/>
  <c r="J26" i="8"/>
  <c r="L249" i="7"/>
  <c r="L174" i="7"/>
  <c r="L99" i="7"/>
  <c r="H17" i="8"/>
  <c r="J240" i="7"/>
  <c r="J165" i="7"/>
  <c r="J90" i="7"/>
  <c r="L18" i="8"/>
  <c r="N241" i="7"/>
  <c r="N166" i="7"/>
  <c r="N91" i="7"/>
  <c r="I49" i="8"/>
  <c r="K272" i="7"/>
  <c r="K197" i="7"/>
  <c r="K122" i="7"/>
  <c r="H62" i="8"/>
  <c r="J285" i="7"/>
  <c r="J210" i="7"/>
  <c r="J135" i="7"/>
  <c r="H54" i="8"/>
  <c r="J277" i="7"/>
  <c r="J202" i="7"/>
  <c r="J127" i="7"/>
  <c r="G56" i="8"/>
  <c r="I204" i="7"/>
  <c r="I279" i="7"/>
  <c r="I129" i="7"/>
  <c r="I160" i="7"/>
  <c r="I26" i="8"/>
  <c r="K249" i="7"/>
  <c r="K174" i="7"/>
  <c r="K99" i="7"/>
  <c r="K166" i="7"/>
  <c r="I53" i="8"/>
  <c r="K276" i="7"/>
  <c r="K201" i="7"/>
  <c r="K126" i="7"/>
  <c r="K268" i="7"/>
  <c r="L94" i="7"/>
  <c r="J18" i="8"/>
  <c r="J11" i="8"/>
  <c r="L234" i="7"/>
  <c r="L159" i="7"/>
  <c r="L84" i="7"/>
  <c r="J60" i="8"/>
  <c r="L283" i="7"/>
  <c r="L208" i="7"/>
  <c r="L133" i="7"/>
  <c r="K56" i="8"/>
  <c r="M279" i="7"/>
  <c r="M204" i="7"/>
  <c r="M129" i="7"/>
  <c r="L60" i="8"/>
  <c r="N283" i="7"/>
  <c r="N208" i="7"/>
  <c r="N133" i="7"/>
  <c r="L25" i="8"/>
  <c r="N248" i="7"/>
  <c r="N173" i="7"/>
  <c r="N98" i="7"/>
  <c r="N93" i="7"/>
  <c r="F63" i="8"/>
  <c r="H286" i="7"/>
  <c r="H211" i="7"/>
  <c r="H136" i="7"/>
  <c r="M53" i="8"/>
  <c r="O276" i="7"/>
  <c r="O201" i="7"/>
  <c r="O126" i="7"/>
  <c r="E103" i="7"/>
  <c r="F51" i="8"/>
  <c r="H274" i="7"/>
  <c r="H199" i="7"/>
  <c r="H124" i="7"/>
  <c r="G248" i="7"/>
  <c r="Q98" i="7"/>
  <c r="J30" i="8"/>
  <c r="O252" i="7"/>
  <c r="H34" i="8"/>
  <c r="J257" i="7"/>
  <c r="J182" i="7"/>
  <c r="J107" i="7"/>
  <c r="K32" i="8"/>
  <c r="M255" i="7"/>
  <c r="M180" i="7"/>
  <c r="M105" i="7"/>
  <c r="M30" i="8"/>
  <c r="O253" i="7"/>
  <c r="O178" i="7"/>
  <c r="O103" i="7"/>
  <c r="L28" i="8"/>
  <c r="N251" i="7"/>
  <c r="N176" i="7"/>
  <c r="N101" i="7"/>
  <c r="L32" i="8"/>
  <c r="N105" i="7"/>
  <c r="M245" i="7"/>
  <c r="M170" i="7"/>
  <c r="M95" i="7"/>
  <c r="U95" i="7" s="1"/>
  <c r="J58" i="8"/>
  <c r="L281" i="7"/>
  <c r="L206" i="7"/>
  <c r="L131" i="7"/>
  <c r="E60" i="8"/>
  <c r="G208" i="7"/>
  <c r="G133" i="7"/>
  <c r="E56" i="8"/>
  <c r="G204" i="7"/>
  <c r="G129" i="7"/>
  <c r="K57" i="8"/>
  <c r="M280" i="7"/>
  <c r="M205" i="7"/>
  <c r="M130" i="7"/>
  <c r="G57" i="8"/>
  <c r="I280" i="7"/>
  <c r="I205" i="7"/>
  <c r="I130" i="7"/>
  <c r="K54" i="8"/>
  <c r="M277" i="7"/>
  <c r="M202" i="7"/>
  <c r="M127" i="7"/>
  <c r="M242" i="7"/>
  <c r="M167" i="7"/>
  <c r="M92" i="7"/>
  <c r="I239" i="7"/>
  <c r="V239" i="7" s="1"/>
  <c r="I164" i="7"/>
  <c r="V164" i="7" s="1"/>
  <c r="I89" i="7"/>
  <c r="V89" i="7" s="1"/>
  <c r="K20" i="8"/>
  <c r="M243" i="7"/>
  <c r="M168" i="7"/>
  <c r="M93" i="7"/>
  <c r="G46" i="8"/>
  <c r="I194" i="7"/>
  <c r="I269" i="7"/>
  <c r="I119" i="7"/>
  <c r="L56" i="8"/>
  <c r="N279" i="7"/>
  <c r="N204" i="7"/>
  <c r="N129" i="7"/>
  <c r="M62" i="8"/>
  <c r="O285" i="7"/>
  <c r="O210" i="7"/>
  <c r="O135" i="7"/>
  <c r="M57" i="8"/>
  <c r="O280" i="7"/>
  <c r="O205" i="7"/>
  <c r="O130" i="7"/>
  <c r="H56" i="8"/>
  <c r="J279" i="7"/>
  <c r="J204" i="7"/>
  <c r="J129" i="7"/>
  <c r="K27" i="8"/>
  <c r="M250" i="7"/>
  <c r="M175" i="7"/>
  <c r="M100" i="7"/>
  <c r="I244" i="7"/>
  <c r="I169" i="7"/>
  <c r="I94" i="7"/>
  <c r="N171" i="7"/>
  <c r="O246" i="7"/>
  <c r="O171" i="7"/>
  <c r="O96" i="7"/>
  <c r="M11" i="8"/>
  <c r="O11" i="8" s="1"/>
  <c r="O234" i="7"/>
  <c r="O159" i="7"/>
  <c r="Q159" i="7" s="1"/>
  <c r="O84" i="7"/>
  <c r="Q84" i="7" s="1"/>
  <c r="L19" i="8"/>
  <c r="N242" i="7"/>
  <c r="N167" i="7"/>
  <c r="N92" i="7"/>
  <c r="O92" i="7"/>
  <c r="Q92" i="7" s="1"/>
  <c r="H22" i="8"/>
  <c r="J245" i="7"/>
  <c r="J170" i="7"/>
  <c r="J95" i="7"/>
  <c r="H61" i="8"/>
  <c r="J284" i="7"/>
  <c r="J209" i="7"/>
  <c r="J134" i="7"/>
  <c r="H57" i="8"/>
  <c r="J280" i="7"/>
  <c r="J205" i="7"/>
  <c r="J130" i="7"/>
  <c r="H53" i="8"/>
  <c r="J276" i="7"/>
  <c r="J201" i="7"/>
  <c r="J126" i="7"/>
  <c r="H49" i="8"/>
  <c r="J272" i="7"/>
  <c r="J197" i="7"/>
  <c r="J122" i="7"/>
  <c r="H9" i="8"/>
  <c r="J157" i="7"/>
  <c r="J232" i="7"/>
  <c r="J82" i="7"/>
  <c r="G49" i="8"/>
  <c r="I272" i="7"/>
  <c r="I197" i="7"/>
  <c r="I122" i="7"/>
  <c r="G63" i="8"/>
  <c r="I286" i="7"/>
  <c r="I211" i="7"/>
  <c r="I136" i="7"/>
  <c r="I12" i="8"/>
  <c r="K235" i="7"/>
  <c r="K160" i="7"/>
  <c r="K85" i="7"/>
  <c r="I24" i="8"/>
  <c r="I25" i="8"/>
  <c r="K248" i="7"/>
  <c r="K173" i="7"/>
  <c r="K98" i="7"/>
  <c r="I15" i="8"/>
  <c r="K238" i="7"/>
  <c r="K163" i="7"/>
  <c r="K88" i="7"/>
  <c r="I56" i="8"/>
  <c r="K279" i="7"/>
  <c r="K204" i="7"/>
  <c r="K129" i="7"/>
  <c r="I48" i="8"/>
  <c r="K271" i="7"/>
  <c r="K196" i="7"/>
  <c r="K121" i="7"/>
  <c r="I51" i="8"/>
  <c r="K274" i="7"/>
  <c r="K199" i="7"/>
  <c r="K124" i="7"/>
  <c r="I13" i="8"/>
  <c r="K236" i="7"/>
  <c r="K161" i="7"/>
  <c r="K86" i="7"/>
  <c r="J24" i="8"/>
  <c r="L247" i="7"/>
  <c r="L172" i="7"/>
  <c r="L97" i="7"/>
  <c r="J23" i="8"/>
  <c r="J20" i="8"/>
  <c r="L243" i="7"/>
  <c r="L168" i="7"/>
  <c r="L93" i="7"/>
  <c r="J54" i="8"/>
  <c r="L277" i="7"/>
  <c r="L202" i="7"/>
  <c r="L127" i="7"/>
  <c r="J57" i="8"/>
  <c r="L280" i="7"/>
  <c r="L205" i="7"/>
  <c r="L130" i="7"/>
  <c r="L14" i="8"/>
  <c r="N237" i="7"/>
  <c r="N162" i="7"/>
  <c r="N87" i="7"/>
  <c r="L61" i="8"/>
  <c r="N284" i="7"/>
  <c r="N209" i="7"/>
  <c r="N134" i="7"/>
  <c r="L26" i="8"/>
  <c r="N249" i="7"/>
  <c r="N174" i="7"/>
  <c r="N99" i="7"/>
  <c r="L11" i="8"/>
  <c r="N234" i="7"/>
  <c r="N159" i="7"/>
  <c r="N84" i="7"/>
  <c r="F54" i="8"/>
  <c r="H277" i="7"/>
  <c r="H202" i="7"/>
  <c r="H127" i="7"/>
  <c r="F62" i="8"/>
  <c r="H285" i="7"/>
  <c r="H210" i="7"/>
  <c r="H135" i="7"/>
  <c r="D36" i="8"/>
  <c r="F109" i="7"/>
  <c r="F60" i="8"/>
  <c r="H283" i="7"/>
  <c r="H208" i="7"/>
  <c r="H133" i="7"/>
  <c r="H273" i="7"/>
  <c r="F57" i="8"/>
  <c r="H280" i="7"/>
  <c r="H205" i="7"/>
  <c r="H130" i="7"/>
  <c r="M51" i="8"/>
  <c r="O274" i="7"/>
  <c r="O199" i="7"/>
  <c r="O124" i="7"/>
  <c r="G234" i="7"/>
  <c r="G245" i="7"/>
  <c r="E184" i="7"/>
  <c r="Q173" i="7"/>
  <c r="G33" i="8"/>
  <c r="H31" i="8"/>
  <c r="J254" i="7"/>
  <c r="J179" i="7"/>
  <c r="J104" i="7"/>
  <c r="M34" i="8"/>
  <c r="O257" i="7"/>
  <c r="O182" i="7"/>
  <c r="O107" i="7"/>
  <c r="L34" i="8"/>
  <c r="N257" i="7"/>
  <c r="N182" i="7"/>
  <c r="N107" i="7"/>
  <c r="N184" i="7"/>
  <c r="G24" i="8"/>
  <c r="I172" i="7"/>
  <c r="I247" i="7"/>
  <c r="I97" i="7"/>
  <c r="J56" i="8"/>
  <c r="L279" i="7"/>
  <c r="L204" i="7"/>
  <c r="L129" i="7"/>
  <c r="E63" i="8"/>
  <c r="G211" i="7"/>
  <c r="G136" i="7"/>
  <c r="E51" i="8"/>
  <c r="G199" i="7"/>
  <c r="G124" i="7"/>
  <c r="L49" i="8"/>
  <c r="N272" i="7"/>
  <c r="N197" i="7"/>
  <c r="N122" i="7"/>
  <c r="I282" i="7"/>
  <c r="M246" i="7"/>
  <c r="K16" i="8"/>
  <c r="Q16" i="8" s="1"/>
  <c r="M239" i="7"/>
  <c r="M164" i="7"/>
  <c r="M89" i="7"/>
  <c r="R89" i="7" s="1"/>
  <c r="K59" i="8"/>
  <c r="M282" i="7"/>
  <c r="M207" i="7"/>
  <c r="M132" i="7"/>
  <c r="E14" i="8"/>
  <c r="L57" i="8"/>
  <c r="N280" i="7"/>
  <c r="N205" i="7"/>
  <c r="N130" i="7"/>
  <c r="E48" i="8"/>
  <c r="G196" i="7"/>
  <c r="G121" i="7"/>
  <c r="L54" i="8"/>
  <c r="N277" i="7"/>
  <c r="N202" i="7"/>
  <c r="N127" i="7"/>
  <c r="L58" i="8"/>
  <c r="N281" i="7"/>
  <c r="N206" i="7"/>
  <c r="N131" i="7"/>
  <c r="M48" i="8"/>
  <c r="O271" i="7"/>
  <c r="O196" i="7"/>
  <c r="O121" i="7"/>
  <c r="G58" i="8"/>
  <c r="I281" i="7"/>
  <c r="I206" i="7"/>
  <c r="I131" i="7"/>
  <c r="H58" i="8"/>
  <c r="J281" i="7"/>
  <c r="J206" i="7"/>
  <c r="J131" i="7"/>
  <c r="L63" i="8"/>
  <c r="N286" i="7"/>
  <c r="N211" i="7"/>
  <c r="N136" i="7"/>
  <c r="L24" i="8"/>
  <c r="N247" i="7"/>
  <c r="N172" i="7"/>
  <c r="N97" i="7"/>
  <c r="O241" i="7"/>
  <c r="K246" i="7"/>
  <c r="M24" i="8"/>
  <c r="O24" i="8" s="1"/>
  <c r="O247" i="7"/>
  <c r="O172" i="7"/>
  <c r="O97" i="7"/>
  <c r="J247" i="7"/>
  <c r="I19" i="8"/>
  <c r="K242" i="7"/>
  <c r="K167" i="7"/>
  <c r="K92" i="7"/>
  <c r="E118" i="7"/>
  <c r="I50" i="8"/>
  <c r="H60" i="8"/>
  <c r="J283" i="7"/>
  <c r="J208" i="7"/>
  <c r="J133" i="7"/>
  <c r="H48" i="8"/>
  <c r="J271" i="7"/>
  <c r="J196" i="7"/>
  <c r="J121" i="7"/>
  <c r="J171" i="7"/>
  <c r="J242" i="7"/>
  <c r="G61" i="8"/>
  <c r="I284" i="7"/>
  <c r="I209" i="7"/>
  <c r="I134" i="7"/>
  <c r="I57" i="8"/>
  <c r="K280" i="7"/>
  <c r="K205" i="7"/>
  <c r="K130" i="7"/>
  <c r="I22" i="8"/>
  <c r="K245" i="7"/>
  <c r="K170" i="7"/>
  <c r="K95" i="7"/>
  <c r="I11" i="8"/>
  <c r="K234" i="7"/>
  <c r="K159" i="7"/>
  <c r="K84" i="7"/>
  <c r="I62" i="8"/>
  <c r="K285" i="7"/>
  <c r="K210" i="7"/>
  <c r="K135" i="7"/>
  <c r="I54" i="8"/>
  <c r="K277" i="7"/>
  <c r="K202" i="7"/>
  <c r="K127" i="7"/>
  <c r="L170" i="7"/>
  <c r="J19" i="8"/>
  <c r="L242" i="7"/>
  <c r="L167" i="7"/>
  <c r="L92" i="7"/>
  <c r="J12" i="8"/>
  <c r="L235" i="7"/>
  <c r="L160" i="7"/>
  <c r="L85" i="7"/>
  <c r="J53" i="8"/>
  <c r="L276" i="7"/>
  <c r="L201" i="7"/>
  <c r="L126" i="7"/>
  <c r="K53" i="8"/>
  <c r="M276" i="7"/>
  <c r="M201" i="7"/>
  <c r="M126" i="7"/>
  <c r="M228" i="7"/>
  <c r="M248" i="7"/>
  <c r="M173" i="7"/>
  <c r="M98" i="7"/>
  <c r="R98" i="7" s="1"/>
  <c r="L53" i="8"/>
  <c r="N276" i="7"/>
  <c r="N201" i="7"/>
  <c r="N126" i="7"/>
  <c r="H193" i="7"/>
  <c r="E27" i="8"/>
  <c r="G175" i="7"/>
  <c r="G100" i="7"/>
  <c r="F49" i="8"/>
  <c r="H272" i="7"/>
  <c r="H197" i="7"/>
  <c r="H122" i="7"/>
  <c r="F61" i="8"/>
  <c r="H284" i="7"/>
  <c r="H209" i="7"/>
  <c r="H134" i="7"/>
  <c r="V240" i="7"/>
  <c r="G247" i="7"/>
  <c r="Q97" i="7"/>
  <c r="M23" i="8"/>
  <c r="Q24" i="7"/>
  <c r="E26" i="8"/>
  <c r="O26" i="8" s="1"/>
  <c r="Q9" i="7"/>
  <c r="J35" i="3"/>
  <c r="P27" i="4" s="1"/>
  <c r="J50" i="3"/>
  <c r="K77" i="7" s="1"/>
  <c r="K49" i="3"/>
  <c r="Q33" i="4" s="1"/>
  <c r="N25" i="7"/>
  <c r="I18" i="4"/>
  <c r="N37" i="3"/>
  <c r="G37" i="3"/>
  <c r="F29" i="7"/>
  <c r="G34" i="7"/>
  <c r="L18" i="4"/>
  <c r="G26" i="7"/>
  <c r="G38" i="7"/>
  <c r="G32" i="7"/>
  <c r="N48" i="3"/>
  <c r="G48" i="3"/>
  <c r="H75" i="7" s="1"/>
  <c r="N46" i="3"/>
  <c r="O73" i="7" s="1"/>
  <c r="G46" i="3"/>
  <c r="H73" i="7" s="1"/>
  <c r="F39" i="3"/>
  <c r="G66" i="7" s="1"/>
  <c r="N39" i="3"/>
  <c r="O66" i="7" s="1"/>
  <c r="G39" i="3"/>
  <c r="H66" i="7" s="1"/>
  <c r="F43" i="7"/>
  <c r="C45" i="8"/>
  <c r="I46" i="3"/>
  <c r="J73" i="7" s="1"/>
  <c r="I29" i="7"/>
  <c r="I34" i="7"/>
  <c r="N18" i="4"/>
  <c r="J39" i="3"/>
  <c r="K66" i="7" s="1"/>
  <c r="J46" i="3"/>
  <c r="K73" i="7" s="1"/>
  <c r="K48" i="3"/>
  <c r="L75" i="7" s="1"/>
  <c r="N29" i="7"/>
  <c r="C42" i="8"/>
  <c r="F38" i="7"/>
  <c r="C40" i="8"/>
  <c r="J33" i="7"/>
  <c r="G30" i="7"/>
  <c r="B21" i="4"/>
  <c r="I32" i="7"/>
  <c r="J28" i="7"/>
  <c r="O29" i="7"/>
  <c r="N35" i="3"/>
  <c r="G35" i="3"/>
  <c r="G36" i="3"/>
  <c r="N36" i="3"/>
  <c r="I79" i="7"/>
  <c r="G52" i="3"/>
  <c r="H79" i="7" s="1"/>
  <c r="N52" i="3"/>
  <c r="G50" i="3"/>
  <c r="H77" i="7" s="1"/>
  <c r="N50" i="3"/>
  <c r="N43" i="3"/>
  <c r="G43" i="3"/>
  <c r="H70" i="7" s="1"/>
  <c r="N53" i="3"/>
  <c r="U53" i="3" s="1"/>
  <c r="G53" i="3"/>
  <c r="H80" i="7" s="1"/>
  <c r="N76" i="7"/>
  <c r="N49" i="3"/>
  <c r="T33" i="4" s="1"/>
  <c r="G49" i="3"/>
  <c r="F62" i="7"/>
  <c r="C64" i="8"/>
  <c r="I53" i="3"/>
  <c r="J80" i="7" s="1"/>
  <c r="I49" i="3"/>
  <c r="H50" i="3"/>
  <c r="I77" i="7" s="1"/>
  <c r="H46" i="3"/>
  <c r="I73" i="7" s="1"/>
  <c r="J53" i="3"/>
  <c r="K80" i="7" s="1"/>
  <c r="J52" i="3"/>
  <c r="K79" i="7" s="1"/>
  <c r="J36" i="3"/>
  <c r="K26" i="7"/>
  <c r="L25" i="7"/>
  <c r="G18" i="4"/>
  <c r="K46" i="3"/>
  <c r="L73" i="7" s="1"/>
  <c r="K53" i="3"/>
  <c r="L80" i="7" s="1"/>
  <c r="K39" i="3"/>
  <c r="L66" i="7" s="1"/>
  <c r="L48" i="3"/>
  <c r="M75" i="7" s="1"/>
  <c r="L52" i="3"/>
  <c r="L43" i="3"/>
  <c r="M70" i="7" s="1"/>
  <c r="L36" i="3"/>
  <c r="R28" i="4" s="1"/>
  <c r="L49" i="3"/>
  <c r="R33" i="4" s="1"/>
  <c r="M29" i="7"/>
  <c r="M28" i="7"/>
  <c r="H20" i="4"/>
  <c r="M46" i="3"/>
  <c r="N73" i="7" s="1"/>
  <c r="M39" i="3"/>
  <c r="N66" i="7" s="1"/>
  <c r="M48" i="3"/>
  <c r="N75" i="7" s="1"/>
  <c r="M53" i="3"/>
  <c r="N80" i="7" s="1"/>
  <c r="N33" i="7"/>
  <c r="I23" i="4"/>
  <c r="F36" i="7"/>
  <c r="C38" i="8"/>
  <c r="O25" i="7"/>
  <c r="F33" i="7"/>
  <c r="M27" i="7"/>
  <c r="M31" i="7"/>
  <c r="J27" i="7"/>
  <c r="L30" i="7"/>
  <c r="G27" i="7"/>
  <c r="Q27" i="7" s="1"/>
  <c r="B19" i="4"/>
  <c r="L29" i="7"/>
  <c r="G29" i="7"/>
  <c r="S20" i="3"/>
  <c r="G40" i="3"/>
  <c r="N40" i="3"/>
  <c r="T30" i="4" s="1"/>
  <c r="M65" i="7"/>
  <c r="N38" i="3"/>
  <c r="G38" i="3"/>
  <c r="H65" i="7" s="1"/>
  <c r="F47" i="3"/>
  <c r="G74" i="7" s="1"/>
  <c r="N47" i="3"/>
  <c r="G47" i="3"/>
  <c r="H74" i="7" s="1"/>
  <c r="I25" i="7"/>
  <c r="I52" i="3"/>
  <c r="J79" i="7" s="1"/>
  <c r="I48" i="3"/>
  <c r="I40" i="3"/>
  <c r="O30" i="4" s="1"/>
  <c r="I36" i="3"/>
  <c r="J25" i="7"/>
  <c r="E18" i="4"/>
  <c r="H38" i="3"/>
  <c r="I65" i="7" s="1"/>
  <c r="H43" i="3"/>
  <c r="I70" i="7" s="1"/>
  <c r="H36" i="3"/>
  <c r="N28" i="4" s="1"/>
  <c r="K35" i="3"/>
  <c r="Q27" i="4" s="1"/>
  <c r="K40" i="3"/>
  <c r="L46" i="3"/>
  <c r="K28" i="7"/>
  <c r="K32" i="7"/>
  <c r="L34" i="7"/>
  <c r="K27" i="7"/>
  <c r="G31" i="7"/>
  <c r="B22" i="4"/>
  <c r="G28" i="7"/>
  <c r="B20" i="4"/>
  <c r="J39" i="7"/>
  <c r="J35" i="7"/>
  <c r="N12" i="2"/>
  <c r="O12" i="2"/>
  <c r="G44" i="3"/>
  <c r="H71" i="7" s="1"/>
  <c r="N44" i="3"/>
  <c r="G33" i="7"/>
  <c r="B23" i="4"/>
  <c r="N41" i="3"/>
  <c r="O68" i="7" s="1"/>
  <c r="G41" i="3"/>
  <c r="H68" i="7" s="1"/>
  <c r="G42" i="3"/>
  <c r="N42" i="3"/>
  <c r="T31" i="4" s="1"/>
  <c r="N51" i="3"/>
  <c r="G51" i="3"/>
  <c r="H78" i="7" s="1"/>
  <c r="N45" i="3"/>
  <c r="G45" i="3"/>
  <c r="I51" i="3"/>
  <c r="J78" i="7" s="1"/>
  <c r="I47" i="3"/>
  <c r="J74" i="7" s="1"/>
  <c r="I43" i="3"/>
  <c r="J70" i="7" s="1"/>
  <c r="I39" i="3"/>
  <c r="J66" i="7" s="1"/>
  <c r="I35" i="3"/>
  <c r="O27" i="4" s="1"/>
  <c r="J31" i="7"/>
  <c r="E22" i="4"/>
  <c r="H45" i="3"/>
  <c r="N32" i="4" s="1"/>
  <c r="H49" i="3"/>
  <c r="H39" i="3"/>
  <c r="I66" i="7" s="1"/>
  <c r="H48" i="3"/>
  <c r="I75" i="7" s="1"/>
  <c r="J49" i="3"/>
  <c r="P33" i="4" s="1"/>
  <c r="J41" i="3"/>
  <c r="K68" i="7" s="1"/>
  <c r="J48" i="3"/>
  <c r="K75" i="7" s="1"/>
  <c r="J40" i="3"/>
  <c r="L33" i="7"/>
  <c r="G23" i="4"/>
  <c r="K38" i="3"/>
  <c r="L65" i="7" s="1"/>
  <c r="K45" i="3"/>
  <c r="Q32" i="4" s="1"/>
  <c r="K51" i="3"/>
  <c r="K52" i="3"/>
  <c r="L79" i="7" s="1"/>
  <c r="K36" i="3"/>
  <c r="Q28" i="4" s="1"/>
  <c r="L47" i="3"/>
  <c r="M74" i="7" s="1"/>
  <c r="L39" i="3"/>
  <c r="L53" i="3"/>
  <c r="L44" i="3"/>
  <c r="L35" i="3"/>
  <c r="M47" i="3"/>
  <c r="N74" i="7" s="1"/>
  <c r="M40" i="3"/>
  <c r="M45" i="3"/>
  <c r="C30" i="8"/>
  <c r="F41" i="7"/>
  <c r="C43" i="8"/>
  <c r="F42" i="7"/>
  <c r="C44" i="8"/>
  <c r="N11" i="7"/>
  <c r="I13" i="4"/>
  <c r="N7" i="7"/>
  <c r="I9" i="4"/>
  <c r="N8" i="7"/>
  <c r="I10" i="4"/>
  <c r="N10" i="7"/>
  <c r="I12" i="4"/>
  <c r="N13" i="7"/>
  <c r="I15" i="4"/>
  <c r="R23" i="7"/>
  <c r="K25" i="8"/>
  <c r="O31" i="6"/>
  <c r="R21" i="7"/>
  <c r="M13" i="7"/>
  <c r="R13" i="7" s="1"/>
  <c r="H15" i="4"/>
  <c r="U22" i="7"/>
  <c r="K24" i="8"/>
  <c r="R20" i="7"/>
  <c r="K22" i="8"/>
  <c r="M11" i="7"/>
  <c r="H13" i="4"/>
  <c r="M8" i="7"/>
  <c r="R8" i="7" s="1"/>
  <c r="H10" i="4"/>
  <c r="U17" i="7"/>
  <c r="K19" i="8"/>
  <c r="O12" i="6"/>
  <c r="H9" i="4"/>
  <c r="M10" i="7"/>
  <c r="H12" i="4"/>
  <c r="L11" i="7"/>
  <c r="G13" i="4"/>
  <c r="P29" i="6"/>
  <c r="L7" i="7"/>
  <c r="G9" i="4"/>
  <c r="K7" i="7"/>
  <c r="F9" i="4"/>
  <c r="V14" i="7"/>
  <c r="G16" i="8"/>
  <c r="G21" i="8"/>
  <c r="I16" i="7"/>
  <c r="Q31" i="6"/>
  <c r="I12" i="7"/>
  <c r="D14" i="4"/>
  <c r="I23" i="7"/>
  <c r="I7" i="7"/>
  <c r="D9" i="4"/>
  <c r="I8" i="7"/>
  <c r="D10" i="4"/>
  <c r="I13" i="7"/>
  <c r="V13" i="7" s="1"/>
  <c r="D15" i="4"/>
  <c r="V15" i="7"/>
  <c r="G17" i="8"/>
  <c r="J38" i="7"/>
  <c r="J10" i="7"/>
  <c r="E12" i="4"/>
  <c r="J8" i="7"/>
  <c r="E10" i="4"/>
  <c r="J12" i="7"/>
  <c r="E14" i="4"/>
  <c r="J11" i="7"/>
  <c r="E13" i="4"/>
  <c r="J9" i="7"/>
  <c r="E11" i="4"/>
  <c r="J13" i="7"/>
  <c r="E15" i="4"/>
  <c r="I80" i="7"/>
  <c r="M77" i="7"/>
  <c r="E37" i="3"/>
  <c r="E64" i="7" s="1"/>
  <c r="E45" i="7"/>
  <c r="E39" i="3"/>
  <c r="E66" i="7" s="1"/>
  <c r="E141" i="7" s="1"/>
  <c r="E216" i="7" s="1"/>
  <c r="E291" i="7" s="1"/>
  <c r="E47" i="7"/>
  <c r="E122" i="7" s="1"/>
  <c r="E197" i="7" s="1"/>
  <c r="E272" i="7" s="1"/>
  <c r="S12" i="2"/>
  <c r="E41" i="3"/>
  <c r="E68" i="7" s="1"/>
  <c r="E143" i="7" s="1"/>
  <c r="E218" i="7" s="1"/>
  <c r="E293" i="7" s="1"/>
  <c r="E49" i="7"/>
  <c r="E124" i="7" s="1"/>
  <c r="E199" i="7" s="1"/>
  <c r="E274" i="7" s="1"/>
  <c r="E38" i="3"/>
  <c r="E65" i="7" s="1"/>
  <c r="E140" i="7" s="1"/>
  <c r="E215" i="7" s="1"/>
  <c r="E290" i="7" s="1"/>
  <c r="E46" i="7"/>
  <c r="E121" i="7" s="1"/>
  <c r="E196" i="7" s="1"/>
  <c r="E271" i="7" s="1"/>
  <c r="U26" i="3"/>
  <c r="E40" i="3"/>
  <c r="E67" i="7" s="1"/>
  <c r="E142" i="7" s="1"/>
  <c r="E217" i="7" s="1"/>
  <c r="E292" i="7" s="1"/>
  <c r="E48" i="7"/>
  <c r="E123" i="7" s="1"/>
  <c r="E198" i="7" s="1"/>
  <c r="E273" i="7" s="1"/>
  <c r="E46" i="3"/>
  <c r="E73" i="7" s="1"/>
  <c r="E148" i="7" s="1"/>
  <c r="E223" i="7" s="1"/>
  <c r="E298" i="7" s="1"/>
  <c r="E54" i="7"/>
  <c r="E129" i="7" s="1"/>
  <c r="E204" i="7" s="1"/>
  <c r="E279" i="7" s="1"/>
  <c r="E51" i="3"/>
  <c r="E78" i="7" s="1"/>
  <c r="E153" i="7" s="1"/>
  <c r="E228" i="7" s="1"/>
  <c r="E303" i="7" s="1"/>
  <c r="E59" i="7"/>
  <c r="E134" i="7" s="1"/>
  <c r="E209" i="7" s="1"/>
  <c r="E284" i="7" s="1"/>
  <c r="E53" i="3"/>
  <c r="E80" i="7" s="1"/>
  <c r="E155" i="7" s="1"/>
  <c r="E230" i="7" s="1"/>
  <c r="E305" i="7" s="1"/>
  <c r="E61" i="7"/>
  <c r="E136" i="7" s="1"/>
  <c r="E211" i="7" s="1"/>
  <c r="E286" i="7" s="1"/>
  <c r="E49" i="3"/>
  <c r="E76" i="7" s="1"/>
  <c r="E57" i="7"/>
  <c r="E44" i="3"/>
  <c r="E71" i="7" s="1"/>
  <c r="E146" i="7" s="1"/>
  <c r="E221" i="7" s="1"/>
  <c r="E296" i="7" s="1"/>
  <c r="E52" i="7"/>
  <c r="E127" i="7" s="1"/>
  <c r="E202" i="7" s="1"/>
  <c r="E277" i="7" s="1"/>
  <c r="E50" i="3"/>
  <c r="E77" i="7" s="1"/>
  <c r="E152" i="7" s="1"/>
  <c r="E227" i="7" s="1"/>
  <c r="E302" i="7" s="1"/>
  <c r="E58" i="7"/>
  <c r="E133" i="7" s="1"/>
  <c r="E208" i="7" s="1"/>
  <c r="E283" i="7" s="1"/>
  <c r="E48" i="3"/>
  <c r="E75" i="7" s="1"/>
  <c r="E150" i="7" s="1"/>
  <c r="E225" i="7" s="1"/>
  <c r="E300" i="7" s="1"/>
  <c r="E56" i="7"/>
  <c r="E131" i="7" s="1"/>
  <c r="E206" i="7" s="1"/>
  <c r="E281" i="7" s="1"/>
  <c r="E43" i="3"/>
  <c r="E70" i="7" s="1"/>
  <c r="E145" i="7" s="1"/>
  <c r="E220" i="7" s="1"/>
  <c r="E295" i="7" s="1"/>
  <c r="E51" i="7"/>
  <c r="E126" i="7" s="1"/>
  <c r="E201" i="7" s="1"/>
  <c r="E276" i="7" s="1"/>
  <c r="E45" i="3"/>
  <c r="E72" i="7" s="1"/>
  <c r="E147" i="7" s="1"/>
  <c r="E222" i="7" s="1"/>
  <c r="E297" i="7" s="1"/>
  <c r="E53" i="7"/>
  <c r="E128" i="7" s="1"/>
  <c r="E203" i="7" s="1"/>
  <c r="E278" i="7" s="1"/>
  <c r="Q12" i="2"/>
  <c r="E36" i="3"/>
  <c r="E63" i="7" s="1"/>
  <c r="E138" i="7" s="1"/>
  <c r="E213" i="7" s="1"/>
  <c r="E288" i="7" s="1"/>
  <c r="E44" i="7"/>
  <c r="E119" i="7" s="1"/>
  <c r="E194" i="7" s="1"/>
  <c r="E269" i="7" s="1"/>
  <c r="E52" i="3"/>
  <c r="E79" i="7" s="1"/>
  <c r="E154" i="7" s="1"/>
  <c r="E229" i="7" s="1"/>
  <c r="E304" i="7" s="1"/>
  <c r="E60" i="7"/>
  <c r="E135" i="7" s="1"/>
  <c r="E210" i="7" s="1"/>
  <c r="E285" i="7" s="1"/>
  <c r="E42" i="3"/>
  <c r="E69" i="7" s="1"/>
  <c r="E50" i="7"/>
  <c r="E47" i="3"/>
  <c r="E74" i="7" s="1"/>
  <c r="E149" i="7" s="1"/>
  <c r="E224" i="7" s="1"/>
  <c r="E299" i="7" s="1"/>
  <c r="E55" i="7"/>
  <c r="E130" i="7" s="1"/>
  <c r="E205" i="7" s="1"/>
  <c r="E280" i="7" s="1"/>
  <c r="V22" i="7"/>
  <c r="P31" i="6"/>
  <c r="R22" i="7"/>
  <c r="S19" i="6"/>
  <c r="S18" i="6"/>
  <c r="P27" i="6"/>
  <c r="P19" i="6"/>
  <c r="S13" i="6"/>
  <c r="P26" i="6"/>
  <c r="Q22" i="7"/>
  <c r="N24" i="6"/>
  <c r="Q19" i="6"/>
  <c r="N30" i="6"/>
  <c r="S12" i="6"/>
  <c r="N17" i="6"/>
  <c r="P20" i="6"/>
  <c r="L15" i="7"/>
  <c r="Q60" i="7"/>
  <c r="U52" i="7"/>
  <c r="Q52" i="7"/>
  <c r="Q18" i="3"/>
  <c r="M49" i="7"/>
  <c r="S14" i="6"/>
  <c r="I9" i="7"/>
  <c r="Q12" i="3"/>
  <c r="M43" i="7"/>
  <c r="R51" i="7"/>
  <c r="V51" i="7"/>
  <c r="S23" i="7"/>
  <c r="Q13" i="6"/>
  <c r="R32" i="6"/>
  <c r="M24" i="7"/>
  <c r="R26" i="3"/>
  <c r="L57" i="7"/>
  <c r="U55" i="7"/>
  <c r="Q55" i="7"/>
  <c r="S51" i="7"/>
  <c r="T51" i="7"/>
  <c r="T54" i="7"/>
  <c r="S54" i="7"/>
  <c r="N13" i="6"/>
  <c r="G8" i="7"/>
  <c r="Q13" i="3"/>
  <c r="O44" i="7"/>
  <c r="R61" i="7"/>
  <c r="V61" i="7"/>
  <c r="R55" i="7"/>
  <c r="V55" i="7"/>
  <c r="S28" i="6"/>
  <c r="I20" i="7"/>
  <c r="Q29" i="3"/>
  <c r="M60" i="7"/>
  <c r="S16" i="6"/>
  <c r="I11" i="7"/>
  <c r="U21" i="3"/>
  <c r="I52" i="7"/>
  <c r="N12" i="6"/>
  <c r="G7" i="7"/>
  <c r="V54" i="7"/>
  <c r="R54" i="7"/>
  <c r="R20" i="2"/>
  <c r="M33" i="7"/>
  <c r="N18" i="6"/>
  <c r="G13" i="7"/>
  <c r="U51" i="7"/>
  <c r="Q51" i="7"/>
  <c r="T46" i="7"/>
  <c r="S46" i="7"/>
  <c r="R52" i="7"/>
  <c r="P16" i="6"/>
  <c r="P13" i="6"/>
  <c r="N19" i="6"/>
  <c r="G14" i="7"/>
  <c r="N20" i="6"/>
  <c r="G15" i="7"/>
  <c r="R12" i="6"/>
  <c r="R29" i="3"/>
  <c r="L60" i="7"/>
  <c r="R13" i="3"/>
  <c r="L44" i="7"/>
  <c r="S28" i="3"/>
  <c r="Q58" i="7"/>
  <c r="Q54" i="7"/>
  <c r="U54" i="7"/>
  <c r="Q22" i="3"/>
  <c r="M53" i="7"/>
  <c r="S25" i="3"/>
  <c r="M56" i="7"/>
  <c r="S27" i="6"/>
  <c r="Q12" i="6"/>
  <c r="M7" i="7"/>
  <c r="S14" i="7"/>
  <c r="T14" i="7"/>
  <c r="U12" i="3"/>
  <c r="Q46" i="7"/>
  <c r="U46" i="7"/>
  <c r="U25" i="7"/>
  <c r="U23" i="7"/>
  <c r="R34" i="7"/>
  <c r="S32" i="6"/>
  <c r="I24" i="7"/>
  <c r="S17" i="7"/>
  <c r="O20" i="6"/>
  <c r="M15" i="7"/>
  <c r="R46" i="7"/>
  <c r="V46" i="7"/>
  <c r="N15" i="6"/>
  <c r="G10" i="7"/>
  <c r="N16" i="6"/>
  <c r="G11" i="7"/>
  <c r="R22" i="3"/>
  <c r="L53" i="7"/>
  <c r="R14" i="3"/>
  <c r="L45" i="7"/>
  <c r="U59" i="7"/>
  <c r="Q47" i="7"/>
  <c r="U47" i="7"/>
  <c r="S19" i="3"/>
  <c r="M50" i="7"/>
  <c r="S29" i="6"/>
  <c r="I21" i="7"/>
  <c r="S18" i="7"/>
  <c r="S59" i="7"/>
  <c r="T59" i="7"/>
  <c r="Q25" i="3"/>
  <c r="O56" i="7"/>
  <c r="Q27" i="6"/>
  <c r="M19" i="7"/>
  <c r="Q16" i="7"/>
  <c r="O28" i="6"/>
  <c r="P12" i="6"/>
  <c r="V26" i="7"/>
  <c r="R18" i="6"/>
  <c r="O26" i="6"/>
  <c r="Q17" i="6"/>
  <c r="P25" i="6"/>
  <c r="O13" i="6"/>
  <c r="R28" i="6"/>
  <c r="O32" i="6"/>
  <c r="S17" i="6"/>
  <c r="Q26" i="6"/>
  <c r="I18" i="7"/>
  <c r="T22" i="7"/>
  <c r="S22" i="7"/>
  <c r="P18" i="6"/>
  <c r="L13" i="7"/>
  <c r="Q14" i="6"/>
  <c r="P24" i="6"/>
  <c r="M16" i="7"/>
  <c r="R27" i="6"/>
  <c r="S16" i="3"/>
  <c r="Q61" i="7"/>
  <c r="U61" i="7"/>
  <c r="P26" i="3"/>
  <c r="G57" i="7"/>
  <c r="P22" i="3"/>
  <c r="G53" i="7"/>
  <c r="Q49" i="7"/>
  <c r="S47" i="7"/>
  <c r="T47" i="7"/>
  <c r="S55" i="7"/>
  <c r="T55" i="7"/>
  <c r="U18" i="3"/>
  <c r="I49" i="7"/>
  <c r="U22" i="3"/>
  <c r="I53" i="7"/>
  <c r="S17" i="3"/>
  <c r="M48" i="7"/>
  <c r="S52" i="7"/>
  <c r="S27" i="3"/>
  <c r="M58" i="7"/>
  <c r="S25" i="6"/>
  <c r="I17" i="7"/>
  <c r="P14" i="6"/>
  <c r="M9" i="7"/>
  <c r="O17" i="6"/>
  <c r="M12" i="7"/>
  <c r="S61" i="7"/>
  <c r="T61" i="7"/>
  <c r="Q28" i="3"/>
  <c r="O59" i="7"/>
  <c r="R47" i="7"/>
  <c r="V47" i="7"/>
  <c r="U29" i="3"/>
  <c r="I60" i="7"/>
  <c r="V58" i="7"/>
  <c r="U20" i="7"/>
  <c r="R14" i="7"/>
  <c r="U21" i="7"/>
  <c r="L38" i="7"/>
  <c r="U25" i="3"/>
  <c r="R23" i="3"/>
  <c r="U28" i="3"/>
  <c r="P30" i="3"/>
  <c r="R16" i="3"/>
  <c r="Q24" i="3"/>
  <c r="F53" i="3"/>
  <c r="G80" i="7" s="1"/>
  <c r="U13" i="3"/>
  <c r="R30" i="3"/>
  <c r="U17" i="3"/>
  <c r="U23" i="3"/>
  <c r="Q15" i="3"/>
  <c r="F41" i="3"/>
  <c r="G68" i="7" s="1"/>
  <c r="N20" i="2"/>
  <c r="R28" i="3"/>
  <c r="T12" i="3"/>
  <c r="F43" i="3"/>
  <c r="G70" i="7" s="1"/>
  <c r="Q17" i="3"/>
  <c r="Q30" i="3"/>
  <c r="R25" i="3"/>
  <c r="S30" i="3"/>
  <c r="U15" i="3"/>
  <c r="I69" i="7"/>
  <c r="P28" i="3"/>
  <c r="P24" i="3"/>
  <c r="U20" i="3"/>
  <c r="Q19" i="3"/>
  <c r="F49" i="3"/>
  <c r="Q14" i="3"/>
  <c r="U27" i="3"/>
  <c r="S22" i="3"/>
  <c r="U14" i="3"/>
  <c r="S13" i="3"/>
  <c r="F45" i="3"/>
  <c r="L32" i="4" s="1"/>
  <c r="J72" i="7"/>
  <c r="Q16" i="3"/>
  <c r="R21" i="3"/>
  <c r="R17" i="3"/>
  <c r="S23" i="3"/>
  <c r="Q21" i="3"/>
  <c r="S24" i="3"/>
  <c r="F40" i="3"/>
  <c r="F50" i="3"/>
  <c r="G77" i="7" s="1"/>
  <c r="K78" i="7"/>
  <c r="R24" i="3"/>
  <c r="U30" i="3"/>
  <c r="Q27" i="3"/>
  <c r="R27" i="3"/>
  <c r="T17" i="3"/>
  <c r="U16" i="3"/>
  <c r="S15" i="3"/>
  <c r="F44" i="3"/>
  <c r="G71" i="7" s="1"/>
  <c r="J71" i="7"/>
  <c r="F38" i="3"/>
  <c r="F36" i="3"/>
  <c r="L28" i="4" s="1"/>
  <c r="N63" i="7"/>
  <c r="F52" i="3"/>
  <c r="G79" i="7" s="1"/>
  <c r="F46" i="3"/>
  <c r="G73" i="7" s="1"/>
  <c r="K74" i="7"/>
  <c r="D29" i="2"/>
  <c r="R29" i="2" s="1"/>
  <c r="D33" i="2"/>
  <c r="T24" i="3"/>
  <c r="F35" i="3"/>
  <c r="L27" i="4" s="1"/>
  <c r="F48" i="3"/>
  <c r="G75" i="7" s="1"/>
  <c r="J75" i="7"/>
  <c r="N68" i="7"/>
  <c r="F42" i="3"/>
  <c r="N69" i="7"/>
  <c r="K70" i="7"/>
  <c r="N62" i="7"/>
  <c r="S12" i="3"/>
  <c r="P12" i="3"/>
  <c r="R12" i="3"/>
  <c r="R19" i="6"/>
  <c r="T28" i="3"/>
  <c r="R20" i="3"/>
  <c r="S26" i="3"/>
  <c r="U24" i="3"/>
  <c r="T13" i="3"/>
  <c r="S29" i="3"/>
  <c r="S18" i="3"/>
  <c r="R18" i="3"/>
  <c r="S14" i="3"/>
  <c r="S21" i="3"/>
  <c r="R17" i="6"/>
  <c r="O24" i="6"/>
  <c r="O16" i="6"/>
  <c r="Q16" i="6"/>
  <c r="Q25" i="6"/>
  <c r="R14" i="6"/>
  <c r="P17" i="6"/>
  <c r="O25" i="6"/>
  <c r="R25" i="6"/>
  <c r="Q24" i="6"/>
  <c r="R24" i="6"/>
  <c r="O14" i="6"/>
  <c r="Q20" i="6"/>
  <c r="Q29" i="6"/>
  <c r="Q23" i="3"/>
  <c r="T19" i="3"/>
  <c r="T15" i="3"/>
  <c r="P17" i="3"/>
  <c r="Q20" i="3"/>
  <c r="R19" i="3"/>
  <c r="R15" i="3"/>
  <c r="S13" i="2"/>
  <c r="O13" i="2"/>
  <c r="O14" i="2"/>
  <c r="S14" i="2"/>
  <c r="S28" i="2"/>
  <c r="O28" i="2"/>
  <c r="R14" i="2"/>
  <c r="N14" i="2"/>
  <c r="R16" i="2"/>
  <c r="N16" i="2"/>
  <c r="S19" i="2"/>
  <c r="O19" i="2"/>
  <c r="P28" i="2"/>
  <c r="Q28" i="2"/>
  <c r="Q17" i="2"/>
  <c r="P17" i="2"/>
  <c r="R18" i="2"/>
  <c r="N18" i="2"/>
  <c r="P14" i="2"/>
  <c r="Q14" i="2"/>
  <c r="N13" i="2"/>
  <c r="R13" i="2"/>
  <c r="P15" i="2"/>
  <c r="Q15" i="2"/>
  <c r="S15" i="2"/>
  <c r="O15" i="2"/>
  <c r="Q18" i="2"/>
  <c r="P18" i="2"/>
  <c r="Q19" i="2"/>
  <c r="P19" i="2"/>
  <c r="R15" i="2"/>
  <c r="N15" i="2"/>
  <c r="Q16" i="2"/>
  <c r="P16" i="2"/>
  <c r="S18" i="2"/>
  <c r="O18" i="2"/>
  <c r="N19" i="2"/>
  <c r="R19" i="2"/>
  <c r="P20" i="2"/>
  <c r="Q20" i="2"/>
  <c r="R28" i="2"/>
  <c r="N28" i="2"/>
  <c r="R17" i="2"/>
  <c r="N17" i="2"/>
  <c r="P13" i="2"/>
  <c r="Q13" i="2"/>
  <c r="S20" i="2"/>
  <c r="O20" i="2"/>
  <c r="S17" i="2"/>
  <c r="O17" i="2"/>
  <c r="S16" i="2"/>
  <c r="O16" i="2"/>
  <c r="T26" i="3"/>
  <c r="P13" i="3"/>
  <c r="P27" i="3"/>
  <c r="T27" i="3"/>
  <c r="P19" i="3"/>
  <c r="T18" i="3"/>
  <c r="P18" i="3"/>
  <c r="P29" i="3"/>
  <c r="T29" i="3"/>
  <c r="T25" i="3"/>
  <c r="P25" i="3"/>
  <c r="P21" i="3"/>
  <c r="T21" i="3"/>
  <c r="T23" i="3"/>
  <c r="P23" i="3"/>
  <c r="T14" i="3"/>
  <c r="P14" i="3"/>
  <c r="T22" i="3"/>
  <c r="T30" i="3"/>
  <c r="P15" i="3"/>
  <c r="P20" i="3"/>
  <c r="T20" i="3"/>
  <c r="T16" i="3"/>
  <c r="P16" i="3"/>
  <c r="P28" i="6"/>
  <c r="Q28" i="6"/>
  <c r="P32" i="6"/>
  <c r="Q32" i="6"/>
  <c r="P30" i="6"/>
  <c r="Q30" i="6"/>
  <c r="R16" i="6"/>
  <c r="O30" i="6"/>
  <c r="R30" i="6"/>
  <c r="D14" i="3"/>
  <c r="B15" i="3"/>
  <c r="N42" i="7"/>
  <c r="D31" i="2"/>
  <c r="K40" i="7"/>
  <c r="D34" i="2"/>
  <c r="D35" i="2"/>
  <c r="J36" i="7"/>
  <c r="D30" i="2"/>
  <c r="O25" i="8" l="1"/>
  <c r="O87" i="7"/>
  <c r="O162" i="7"/>
  <c r="Q24" i="8"/>
  <c r="K23" i="8"/>
  <c r="Q23" i="8" s="1"/>
  <c r="H19" i="8"/>
  <c r="I23" i="8"/>
  <c r="M18" i="8"/>
  <c r="O14" i="8"/>
  <c r="I106" i="7"/>
  <c r="L96" i="7"/>
  <c r="K97" i="7"/>
  <c r="J132" i="7"/>
  <c r="L91" i="7"/>
  <c r="K241" i="7"/>
  <c r="I235" i="7"/>
  <c r="O238" i="7"/>
  <c r="J243" i="7"/>
  <c r="G29" i="8"/>
  <c r="K169" i="7"/>
  <c r="I181" i="7"/>
  <c r="L171" i="7"/>
  <c r="S171" i="7" s="1"/>
  <c r="K172" i="7"/>
  <c r="L103" i="7"/>
  <c r="Q248" i="7"/>
  <c r="L166" i="7"/>
  <c r="I18" i="8"/>
  <c r="G12" i="8"/>
  <c r="M15" i="8"/>
  <c r="H20" i="8"/>
  <c r="I102" i="7"/>
  <c r="K244" i="7"/>
  <c r="U170" i="7"/>
  <c r="J92" i="7"/>
  <c r="K96" i="7"/>
  <c r="O91" i="7"/>
  <c r="M96" i="7"/>
  <c r="R32" i="7"/>
  <c r="S21" i="7"/>
  <c r="R248" i="7"/>
  <c r="J275" i="7"/>
  <c r="Q20" i="8"/>
  <c r="R18" i="7"/>
  <c r="Q12" i="7"/>
  <c r="S20" i="7"/>
  <c r="L245" i="7"/>
  <c r="J246" i="7"/>
  <c r="L36" i="8"/>
  <c r="N246" i="7"/>
  <c r="M29" i="8"/>
  <c r="N168" i="7"/>
  <c r="L169" i="7"/>
  <c r="L29" i="8"/>
  <c r="N169" i="7"/>
  <c r="K168" i="7"/>
  <c r="R22" i="4"/>
  <c r="J22" i="8"/>
  <c r="Q22" i="8" s="1"/>
  <c r="H23" i="8"/>
  <c r="O18" i="8"/>
  <c r="G87" i="7"/>
  <c r="I253" i="7"/>
  <c r="L23" i="8"/>
  <c r="O102" i="7"/>
  <c r="V102" i="7" s="1"/>
  <c r="N243" i="7"/>
  <c r="L244" i="7"/>
  <c r="J269" i="7"/>
  <c r="S61" i="8"/>
  <c r="N244" i="7"/>
  <c r="K243" i="7"/>
  <c r="M30" i="2"/>
  <c r="R37" i="3"/>
  <c r="L36" i="7"/>
  <c r="V27" i="7"/>
  <c r="K123" i="7"/>
  <c r="P32" i="2"/>
  <c r="R17" i="7"/>
  <c r="O167" i="7"/>
  <c r="N95" i="7"/>
  <c r="L22" i="8"/>
  <c r="G94" i="7"/>
  <c r="Q19" i="7"/>
  <c r="G169" i="7"/>
  <c r="E21" i="8"/>
  <c r="M9" i="8"/>
  <c r="O82" i="7"/>
  <c r="O232" i="7"/>
  <c r="O157" i="7"/>
  <c r="G93" i="7"/>
  <c r="G168" i="7"/>
  <c r="U168" i="7" s="1"/>
  <c r="E20" i="8"/>
  <c r="Q18" i="7"/>
  <c r="O85" i="7"/>
  <c r="V85" i="7" s="1"/>
  <c r="M12" i="8"/>
  <c r="T12" i="8" s="1"/>
  <c r="V10" i="7"/>
  <c r="O160" i="7"/>
  <c r="V160" i="7" s="1"/>
  <c r="O235" i="7"/>
  <c r="V235" i="7" s="1"/>
  <c r="P16" i="8"/>
  <c r="Q17" i="7"/>
  <c r="J97" i="7"/>
  <c r="H24" i="8"/>
  <c r="O242" i="7"/>
  <c r="R242" i="7" s="1"/>
  <c r="N170" i="7"/>
  <c r="O243" i="7"/>
  <c r="R243" i="7" s="1"/>
  <c r="O168" i="7"/>
  <c r="M20" i="8"/>
  <c r="P20" i="8" s="1"/>
  <c r="O93" i="7"/>
  <c r="O170" i="7"/>
  <c r="M22" i="8"/>
  <c r="O22" i="8" s="1"/>
  <c r="O95" i="7"/>
  <c r="O245" i="7"/>
  <c r="O169" i="7"/>
  <c r="V169" i="7" s="1"/>
  <c r="O244" i="7"/>
  <c r="V244" i="7" s="1"/>
  <c r="O94" i="7"/>
  <c r="V94" i="7" s="1"/>
  <c r="M21" i="8"/>
  <c r="T21" i="8" s="1"/>
  <c r="E23" i="8"/>
  <c r="O23" i="8" s="1"/>
  <c r="G96" i="7"/>
  <c r="G171" i="7"/>
  <c r="I36" i="8"/>
  <c r="N180" i="7"/>
  <c r="N195" i="7"/>
  <c r="O282" i="7"/>
  <c r="V282" i="7" s="1"/>
  <c r="F30" i="7"/>
  <c r="O259" i="7"/>
  <c r="M120" i="7"/>
  <c r="P56" i="8"/>
  <c r="P63" i="8"/>
  <c r="T37" i="3"/>
  <c r="F28" i="7"/>
  <c r="D30" i="8" s="1"/>
  <c r="J207" i="7"/>
  <c r="N103" i="7"/>
  <c r="Q28" i="8"/>
  <c r="I123" i="7"/>
  <c r="J282" i="7"/>
  <c r="J125" i="7"/>
  <c r="L64" i="7"/>
  <c r="L125" i="7"/>
  <c r="L30" i="8"/>
  <c r="H46" i="8"/>
  <c r="K39" i="7"/>
  <c r="K114" i="7" s="1"/>
  <c r="S26" i="7"/>
  <c r="J52" i="8"/>
  <c r="K132" i="7"/>
  <c r="H52" i="8"/>
  <c r="N178" i="7"/>
  <c r="L253" i="7"/>
  <c r="J119" i="7"/>
  <c r="O105" i="7"/>
  <c r="R105" i="7" s="1"/>
  <c r="K125" i="7"/>
  <c r="O203" i="7"/>
  <c r="S44" i="3"/>
  <c r="C35" i="8"/>
  <c r="F59" i="8"/>
  <c r="J50" i="8"/>
  <c r="L47" i="8"/>
  <c r="J278" i="7"/>
  <c r="I59" i="8"/>
  <c r="J270" i="7"/>
  <c r="P54" i="8"/>
  <c r="O60" i="8"/>
  <c r="M101" i="7"/>
  <c r="S101" i="7" s="1"/>
  <c r="I105" i="7"/>
  <c r="K200" i="7"/>
  <c r="U78" i="7"/>
  <c r="T30" i="7"/>
  <c r="I270" i="7"/>
  <c r="T56" i="8"/>
  <c r="I180" i="7"/>
  <c r="T180" i="7" s="1"/>
  <c r="S38" i="3"/>
  <c r="I62" i="7"/>
  <c r="G64" i="8" s="1"/>
  <c r="M50" i="8"/>
  <c r="T50" i="8" s="1"/>
  <c r="N278" i="7"/>
  <c r="K46" i="8"/>
  <c r="R46" i="8" s="1"/>
  <c r="I193" i="7"/>
  <c r="M251" i="7"/>
  <c r="R251" i="7" s="1"/>
  <c r="N125" i="7"/>
  <c r="K183" i="7"/>
  <c r="I255" i="7"/>
  <c r="T255" i="7" s="1"/>
  <c r="H203" i="7"/>
  <c r="K109" i="7"/>
  <c r="K64" i="7"/>
  <c r="K289" i="7" s="1"/>
  <c r="S48" i="3"/>
  <c r="T26" i="7"/>
  <c r="R26" i="7"/>
  <c r="M176" i="7"/>
  <c r="S176" i="7" s="1"/>
  <c r="K69" i="7"/>
  <c r="I71" i="8" s="1"/>
  <c r="M76" i="7"/>
  <c r="K78" i="8" s="1"/>
  <c r="C32" i="8"/>
  <c r="H207" i="7"/>
  <c r="I214" i="7"/>
  <c r="N120" i="7"/>
  <c r="O62" i="8"/>
  <c r="K193" i="7"/>
  <c r="K258" i="7"/>
  <c r="C41" i="8"/>
  <c r="F39" i="7"/>
  <c r="F114" i="7" s="1"/>
  <c r="F189" i="7" s="1"/>
  <c r="F264" i="7" s="1"/>
  <c r="P30" i="4"/>
  <c r="K67" i="7"/>
  <c r="K217" i="7" s="1"/>
  <c r="F46" i="8"/>
  <c r="H119" i="7"/>
  <c r="M52" i="8"/>
  <c r="G80" i="8"/>
  <c r="I153" i="7"/>
  <c r="T153" i="7" s="1"/>
  <c r="I183" i="7"/>
  <c r="G35" i="8"/>
  <c r="M214" i="7"/>
  <c r="M289" i="7"/>
  <c r="Q22" i="4"/>
  <c r="L40" i="7"/>
  <c r="L190" i="7" s="1"/>
  <c r="O31" i="4"/>
  <c r="J69" i="7"/>
  <c r="J294" i="7" s="1"/>
  <c r="P19" i="4"/>
  <c r="K36" i="7"/>
  <c r="K261" i="7" s="1"/>
  <c r="I293" i="7"/>
  <c r="I218" i="7"/>
  <c r="C39" i="8"/>
  <c r="J109" i="7"/>
  <c r="H36" i="8"/>
  <c r="O193" i="7"/>
  <c r="Q193" i="7" s="1"/>
  <c r="O268" i="7"/>
  <c r="E107" i="7"/>
  <c r="E182" i="7" s="1"/>
  <c r="E257" i="7" s="1"/>
  <c r="F32" i="7"/>
  <c r="D34" i="8" s="1"/>
  <c r="K255" i="7"/>
  <c r="K180" i="7"/>
  <c r="K105" i="7"/>
  <c r="O270" i="7"/>
  <c r="R45" i="7"/>
  <c r="O195" i="7"/>
  <c r="Q195" i="7" s="1"/>
  <c r="V45" i="7"/>
  <c r="M47" i="8"/>
  <c r="O120" i="7"/>
  <c r="M182" i="7"/>
  <c r="S182" i="7" s="1"/>
  <c r="S32" i="7"/>
  <c r="M107" i="7"/>
  <c r="R107" i="7" s="1"/>
  <c r="K34" i="8"/>
  <c r="P34" i="8" s="1"/>
  <c r="I275" i="7"/>
  <c r="I200" i="7"/>
  <c r="F40" i="7"/>
  <c r="F115" i="7" s="1"/>
  <c r="E115" i="7"/>
  <c r="E190" i="7" s="1"/>
  <c r="K76" i="7"/>
  <c r="K226" i="7" s="1"/>
  <c r="T78" i="7"/>
  <c r="C34" i="8"/>
  <c r="G70" i="8"/>
  <c r="I32" i="8"/>
  <c r="I125" i="7"/>
  <c r="R48" i="3"/>
  <c r="F37" i="7"/>
  <c r="F112" i="7" s="1"/>
  <c r="L59" i="8"/>
  <c r="G52" i="8"/>
  <c r="L177" i="7"/>
  <c r="L252" i="7"/>
  <c r="Q49" i="8"/>
  <c r="I40" i="7"/>
  <c r="I190" i="7" s="1"/>
  <c r="F31" i="7"/>
  <c r="Q53" i="8"/>
  <c r="N270" i="7"/>
  <c r="N200" i="7"/>
  <c r="O53" i="8"/>
  <c r="I35" i="8"/>
  <c r="K270" i="7"/>
  <c r="I52" i="8"/>
  <c r="K184" i="7"/>
  <c r="O37" i="7"/>
  <c r="M39" i="8" s="1"/>
  <c r="R43" i="3"/>
  <c r="S37" i="3"/>
  <c r="Q45" i="7"/>
  <c r="C29" i="8"/>
  <c r="C28" i="8"/>
  <c r="H132" i="7"/>
  <c r="N203" i="7"/>
  <c r="L123" i="7"/>
  <c r="I289" i="7"/>
  <c r="S48" i="8"/>
  <c r="J180" i="7"/>
  <c r="M35" i="8"/>
  <c r="O184" i="7"/>
  <c r="R184" i="7" s="1"/>
  <c r="H270" i="7"/>
  <c r="F50" i="8"/>
  <c r="K69" i="8"/>
  <c r="K118" i="7"/>
  <c r="L106" i="7"/>
  <c r="H128" i="7"/>
  <c r="K175" i="7"/>
  <c r="K37" i="7"/>
  <c r="I39" i="8" s="1"/>
  <c r="O108" i="7"/>
  <c r="I33" i="8"/>
  <c r="E52" i="8"/>
  <c r="K250" i="7"/>
  <c r="Q48" i="8"/>
  <c r="E45" i="8"/>
  <c r="M36" i="7"/>
  <c r="M261" i="7" s="1"/>
  <c r="L37" i="7"/>
  <c r="J39" i="8" s="1"/>
  <c r="N37" i="7"/>
  <c r="L39" i="8" s="1"/>
  <c r="R32" i="2"/>
  <c r="O39" i="7"/>
  <c r="O264" i="7" s="1"/>
  <c r="V57" i="7"/>
  <c r="C37" i="8"/>
  <c r="F26" i="7"/>
  <c r="F101" i="7" s="1"/>
  <c r="F176" i="7" s="1"/>
  <c r="F251" i="7" s="1"/>
  <c r="H275" i="7"/>
  <c r="N193" i="7"/>
  <c r="K194" i="7"/>
  <c r="K198" i="7"/>
  <c r="J128" i="7"/>
  <c r="I132" i="7"/>
  <c r="G59" i="8"/>
  <c r="N259" i="7"/>
  <c r="O183" i="7"/>
  <c r="K181" i="7"/>
  <c r="I103" i="7"/>
  <c r="G30" i="8"/>
  <c r="T30" i="8" s="1"/>
  <c r="H120" i="7"/>
  <c r="F47" i="8"/>
  <c r="K282" i="7"/>
  <c r="I273" i="7"/>
  <c r="G120" i="7"/>
  <c r="G125" i="7"/>
  <c r="G275" i="7" s="1"/>
  <c r="M217" i="7"/>
  <c r="M195" i="7"/>
  <c r="T195" i="7" s="1"/>
  <c r="J29" i="8"/>
  <c r="N177" i="7"/>
  <c r="O132" i="7"/>
  <c r="R132" i="7" s="1"/>
  <c r="M59" i="8"/>
  <c r="P59" i="8" s="1"/>
  <c r="G118" i="7"/>
  <c r="N40" i="7"/>
  <c r="N115" i="7" s="1"/>
  <c r="S49" i="8"/>
  <c r="F27" i="7"/>
  <c r="D29" i="8" s="1"/>
  <c r="H55" i="8"/>
  <c r="K106" i="7"/>
  <c r="K207" i="7"/>
  <c r="I198" i="7"/>
  <c r="V198" i="7" s="1"/>
  <c r="R49" i="8"/>
  <c r="E47" i="8"/>
  <c r="E106" i="7"/>
  <c r="M142" i="7"/>
  <c r="Q34" i="8"/>
  <c r="O36" i="7"/>
  <c r="M40" i="7"/>
  <c r="J37" i="7"/>
  <c r="J262" i="7" s="1"/>
  <c r="I39" i="7"/>
  <c r="I189" i="7" s="1"/>
  <c r="J67" i="7"/>
  <c r="R57" i="7"/>
  <c r="T57" i="7"/>
  <c r="U45" i="7"/>
  <c r="V28" i="7"/>
  <c r="V48" i="7"/>
  <c r="F35" i="7"/>
  <c r="D37" i="8" s="1"/>
  <c r="O273" i="7"/>
  <c r="N268" i="7"/>
  <c r="O109" i="7"/>
  <c r="K47" i="8"/>
  <c r="O125" i="7"/>
  <c r="K128" i="7"/>
  <c r="K100" i="7"/>
  <c r="J123" i="7"/>
  <c r="Q32" i="2"/>
  <c r="N36" i="2"/>
  <c r="P48" i="8"/>
  <c r="N269" i="7"/>
  <c r="L118" i="7"/>
  <c r="O106" i="7"/>
  <c r="O180" i="7"/>
  <c r="R180" i="7" s="1"/>
  <c r="M37" i="7"/>
  <c r="M187" i="7" s="1"/>
  <c r="T45" i="7"/>
  <c r="Q48" i="7"/>
  <c r="R30" i="7"/>
  <c r="M72" i="7"/>
  <c r="M147" i="7" s="1"/>
  <c r="K72" i="7"/>
  <c r="K297" i="7" s="1"/>
  <c r="J62" i="7"/>
  <c r="J212" i="7" s="1"/>
  <c r="I38" i="7"/>
  <c r="G40" i="8" s="1"/>
  <c r="G42" i="7"/>
  <c r="G117" i="7" s="1"/>
  <c r="O123" i="7"/>
  <c r="H282" i="7"/>
  <c r="L55" i="8"/>
  <c r="K80" i="8"/>
  <c r="R80" i="8" s="1"/>
  <c r="L198" i="7"/>
  <c r="I120" i="7"/>
  <c r="G47" i="8"/>
  <c r="H123" i="7"/>
  <c r="N132" i="7"/>
  <c r="L46" i="8"/>
  <c r="I143" i="7"/>
  <c r="J120" i="7"/>
  <c r="H47" i="8"/>
  <c r="L193" i="7"/>
  <c r="O181" i="7"/>
  <c r="N123" i="7"/>
  <c r="M270" i="7"/>
  <c r="O118" i="7"/>
  <c r="M45" i="8"/>
  <c r="L102" i="7"/>
  <c r="H278" i="7"/>
  <c r="K120" i="7"/>
  <c r="I47" i="8"/>
  <c r="K275" i="7"/>
  <c r="M55" i="8"/>
  <c r="E50" i="8"/>
  <c r="J259" i="7"/>
  <c r="M31" i="2"/>
  <c r="N36" i="7"/>
  <c r="L38" i="8" s="1"/>
  <c r="M303" i="7"/>
  <c r="G45" i="8"/>
  <c r="T45" i="8" s="1"/>
  <c r="J45" i="8"/>
  <c r="M33" i="8"/>
  <c r="T33" i="8" s="1"/>
  <c r="I228" i="7"/>
  <c r="T228" i="7" s="1"/>
  <c r="O278" i="7"/>
  <c r="G198" i="7"/>
  <c r="Q198" i="7" s="1"/>
  <c r="M41" i="7"/>
  <c r="M116" i="7" s="1"/>
  <c r="J40" i="7"/>
  <c r="J265" i="7" s="1"/>
  <c r="I36" i="7"/>
  <c r="I111" i="7" s="1"/>
  <c r="O40" i="7"/>
  <c r="M42" i="8" s="1"/>
  <c r="I37" i="7"/>
  <c r="T51" i="3"/>
  <c r="N39" i="7"/>
  <c r="N114" i="7" s="1"/>
  <c r="V33" i="7"/>
  <c r="V31" i="7"/>
  <c r="Q43" i="7"/>
  <c r="T64" i="7"/>
  <c r="O42" i="7"/>
  <c r="O267" i="7" s="1"/>
  <c r="J42" i="7"/>
  <c r="J192" i="7" s="1"/>
  <c r="L69" i="7"/>
  <c r="L294" i="7" s="1"/>
  <c r="C31" i="8"/>
  <c r="N118" i="7"/>
  <c r="I139" i="7"/>
  <c r="J105" i="7"/>
  <c r="M269" i="7"/>
  <c r="T269" i="7" s="1"/>
  <c r="I118" i="7"/>
  <c r="J268" i="7"/>
  <c r="N198" i="7"/>
  <c r="G153" i="7"/>
  <c r="G303" i="7" s="1"/>
  <c r="I258" i="7"/>
  <c r="V258" i="7" s="1"/>
  <c r="O57" i="8"/>
  <c r="Q21" i="4"/>
  <c r="L39" i="7"/>
  <c r="D27" i="8"/>
  <c r="F100" i="7"/>
  <c r="H111" i="7"/>
  <c r="F38" i="8"/>
  <c r="H261" i="7"/>
  <c r="H186" i="7"/>
  <c r="E175" i="7"/>
  <c r="H189" i="7"/>
  <c r="H114" i="7"/>
  <c r="F41" i="8"/>
  <c r="H264" i="7"/>
  <c r="H255" i="7"/>
  <c r="H180" i="7"/>
  <c r="H105" i="7"/>
  <c r="F32" i="8"/>
  <c r="H177" i="7"/>
  <c r="H102" i="7"/>
  <c r="F29" i="8"/>
  <c r="H252" i="7"/>
  <c r="O51" i="8"/>
  <c r="F35" i="8"/>
  <c r="H258" i="7"/>
  <c r="H183" i="7"/>
  <c r="H108" i="7"/>
  <c r="F33" i="8"/>
  <c r="H106" i="7"/>
  <c r="H256" i="7"/>
  <c r="H181" i="7"/>
  <c r="M32" i="2"/>
  <c r="M38" i="7"/>
  <c r="U38" i="7" s="1"/>
  <c r="H178" i="7"/>
  <c r="F30" i="8"/>
  <c r="H103" i="7"/>
  <c r="H253" i="7"/>
  <c r="F42" i="8"/>
  <c r="H115" i="7"/>
  <c r="H265" i="7"/>
  <c r="H190" i="7"/>
  <c r="H262" i="7"/>
  <c r="H187" i="7"/>
  <c r="F39" i="8"/>
  <c r="H112" i="7"/>
  <c r="M62" i="7"/>
  <c r="M212" i="7" s="1"/>
  <c r="R27" i="4"/>
  <c r="H69" i="7"/>
  <c r="H219" i="7" s="1"/>
  <c r="M31" i="4"/>
  <c r="H63" i="7"/>
  <c r="M28" i="4"/>
  <c r="I67" i="7"/>
  <c r="N30" i="4"/>
  <c r="G69" i="7"/>
  <c r="L31" i="4"/>
  <c r="N72" i="7"/>
  <c r="N222" i="7" s="1"/>
  <c r="S32" i="4"/>
  <c r="L67" i="7"/>
  <c r="Q30" i="4"/>
  <c r="K63" i="7"/>
  <c r="K138" i="7" s="1"/>
  <c r="P28" i="4"/>
  <c r="H64" i="7"/>
  <c r="M29" i="4"/>
  <c r="H268" i="7"/>
  <c r="L200" i="7"/>
  <c r="K269" i="7"/>
  <c r="G119" i="7"/>
  <c r="G269" i="7" s="1"/>
  <c r="H66" i="8"/>
  <c r="L181" i="7"/>
  <c r="O200" i="7"/>
  <c r="Q200" i="7" s="1"/>
  <c r="J198" i="7"/>
  <c r="N106" i="7"/>
  <c r="N64" i="7"/>
  <c r="S29" i="4"/>
  <c r="R42" i="3"/>
  <c r="S51" i="3"/>
  <c r="L63" i="7"/>
  <c r="G76" i="7"/>
  <c r="G151" i="7" s="1"/>
  <c r="L33" i="4"/>
  <c r="U44" i="7"/>
  <c r="Q50" i="7"/>
  <c r="T44" i="7"/>
  <c r="N67" i="7"/>
  <c r="L69" i="8" s="1"/>
  <c r="S30" i="4"/>
  <c r="I76" i="7"/>
  <c r="N33" i="4"/>
  <c r="J76" i="7"/>
  <c r="J226" i="7" s="1"/>
  <c r="O33" i="4"/>
  <c r="H76" i="7"/>
  <c r="H226" i="7" s="1"/>
  <c r="M33" i="4"/>
  <c r="O62" i="7"/>
  <c r="T27" i="4"/>
  <c r="O64" i="7"/>
  <c r="T29" i="4"/>
  <c r="H125" i="7"/>
  <c r="F52" i="8"/>
  <c r="L275" i="7"/>
  <c r="I46" i="8"/>
  <c r="G194" i="7"/>
  <c r="U194" i="7" s="1"/>
  <c r="M139" i="7"/>
  <c r="K66" i="8"/>
  <c r="R66" i="8" s="1"/>
  <c r="J255" i="7"/>
  <c r="N207" i="7"/>
  <c r="N119" i="7"/>
  <c r="M119" i="7"/>
  <c r="I268" i="7"/>
  <c r="J118" i="7"/>
  <c r="H45" i="8"/>
  <c r="J214" i="7"/>
  <c r="N273" i="7"/>
  <c r="O255" i="7"/>
  <c r="R255" i="7" s="1"/>
  <c r="L256" i="7"/>
  <c r="H269" i="7"/>
  <c r="O275" i="7"/>
  <c r="K278" i="7"/>
  <c r="I303" i="7"/>
  <c r="J273" i="7"/>
  <c r="E80" i="8"/>
  <c r="N181" i="7"/>
  <c r="I108" i="7"/>
  <c r="M69" i="7"/>
  <c r="R31" i="4"/>
  <c r="O72" i="7"/>
  <c r="O147" i="7" s="1"/>
  <c r="T32" i="4"/>
  <c r="J63" i="7"/>
  <c r="J138" i="7" s="1"/>
  <c r="O28" i="4"/>
  <c r="H67" i="7"/>
  <c r="H217" i="7" s="1"/>
  <c r="M30" i="4"/>
  <c r="G64" i="7"/>
  <c r="L29" i="4"/>
  <c r="Q35" i="3"/>
  <c r="V50" i="7"/>
  <c r="Q56" i="8"/>
  <c r="H62" i="7"/>
  <c r="M27" i="4"/>
  <c r="J139" i="7"/>
  <c r="H194" i="7"/>
  <c r="K203" i="7"/>
  <c r="L33" i="8"/>
  <c r="T43" i="3"/>
  <c r="R40" i="3"/>
  <c r="K42" i="7"/>
  <c r="K267" i="7" s="1"/>
  <c r="L42" i="7"/>
  <c r="L117" i="7" s="1"/>
  <c r="G67" i="7"/>
  <c r="L30" i="4"/>
  <c r="P37" i="3"/>
  <c r="K62" i="7"/>
  <c r="K212" i="7" s="1"/>
  <c r="V43" i="7"/>
  <c r="V30" i="7"/>
  <c r="H72" i="7"/>
  <c r="H297" i="7" s="1"/>
  <c r="M32" i="4"/>
  <c r="U44" i="3"/>
  <c r="O63" i="7"/>
  <c r="O138" i="7" s="1"/>
  <c r="T28" i="4"/>
  <c r="H118" i="7"/>
  <c r="S53" i="8"/>
  <c r="P36" i="8"/>
  <c r="S56" i="8"/>
  <c r="T60" i="8"/>
  <c r="T28" i="8"/>
  <c r="R23" i="4"/>
  <c r="H267" i="7"/>
  <c r="H117" i="7"/>
  <c r="F44" i="8"/>
  <c r="H192" i="7"/>
  <c r="T53" i="8"/>
  <c r="P32" i="8"/>
  <c r="O49" i="8"/>
  <c r="S63" i="8"/>
  <c r="Q61" i="8"/>
  <c r="O48" i="8"/>
  <c r="R61" i="8"/>
  <c r="T48" i="8"/>
  <c r="R63" i="8"/>
  <c r="O56" i="8"/>
  <c r="S27" i="8"/>
  <c r="T57" i="8"/>
  <c r="Q57" i="8"/>
  <c r="S57" i="8"/>
  <c r="P28" i="8"/>
  <c r="O54" i="8"/>
  <c r="R28" i="8"/>
  <c r="R48" i="8"/>
  <c r="T32" i="8"/>
  <c r="Q19" i="8"/>
  <c r="P49" i="8"/>
  <c r="R32" i="8"/>
  <c r="T24" i="8"/>
  <c r="R57" i="8"/>
  <c r="R53" i="8"/>
  <c r="R24" i="8"/>
  <c r="T63" i="8"/>
  <c r="Q54" i="8"/>
  <c r="P57" i="8"/>
  <c r="P53" i="8"/>
  <c r="T13" i="7"/>
  <c r="T49" i="8"/>
  <c r="S54" i="8"/>
  <c r="O63" i="8"/>
  <c r="R56" i="8"/>
  <c r="Q25" i="8"/>
  <c r="M37" i="8"/>
  <c r="O260" i="7"/>
  <c r="O185" i="7"/>
  <c r="O110" i="7"/>
  <c r="L270" i="7"/>
  <c r="L195" i="7"/>
  <c r="L120" i="7"/>
  <c r="H15" i="8"/>
  <c r="J238" i="7"/>
  <c r="J163" i="7"/>
  <c r="J88" i="7"/>
  <c r="I237" i="7"/>
  <c r="V237" i="7" s="1"/>
  <c r="I162" i="7"/>
  <c r="V162" i="7" s="1"/>
  <c r="I87" i="7"/>
  <c r="V87" i="7" s="1"/>
  <c r="M235" i="7"/>
  <c r="M160" i="7"/>
  <c r="M85" i="7"/>
  <c r="K72" i="8"/>
  <c r="M295" i="7"/>
  <c r="M220" i="7"/>
  <c r="M145" i="7"/>
  <c r="L15" i="8"/>
  <c r="N238" i="7"/>
  <c r="N163" i="7"/>
  <c r="N88" i="7"/>
  <c r="L10" i="8"/>
  <c r="N233" i="7"/>
  <c r="N158" i="7"/>
  <c r="N83" i="7"/>
  <c r="L13" i="8"/>
  <c r="N236" i="7"/>
  <c r="N161" i="7"/>
  <c r="N86" i="7"/>
  <c r="D43" i="8"/>
  <c r="F116" i="7"/>
  <c r="F191" i="7" s="1"/>
  <c r="F266" i="7" s="1"/>
  <c r="H80" i="8"/>
  <c r="J303" i="7"/>
  <c r="J228" i="7"/>
  <c r="J153" i="7"/>
  <c r="J73" i="8"/>
  <c r="L296" i="7"/>
  <c r="L221" i="7"/>
  <c r="L146" i="7"/>
  <c r="I29" i="8"/>
  <c r="K252" i="7"/>
  <c r="K177" i="7"/>
  <c r="K102" i="7"/>
  <c r="G27" i="8"/>
  <c r="I250" i="7"/>
  <c r="I175" i="7"/>
  <c r="I100" i="7"/>
  <c r="F67" i="8"/>
  <c r="H290" i="7"/>
  <c r="H215" i="7"/>
  <c r="H140" i="7"/>
  <c r="J31" i="8"/>
  <c r="L254" i="7"/>
  <c r="L179" i="7"/>
  <c r="L104" i="7"/>
  <c r="K33" i="8"/>
  <c r="P33" i="8" s="1"/>
  <c r="M256" i="7"/>
  <c r="R256" i="7" s="1"/>
  <c r="M181" i="7"/>
  <c r="M106" i="7"/>
  <c r="M27" i="8"/>
  <c r="O250" i="7"/>
  <c r="O175" i="7"/>
  <c r="Q175" i="7" s="1"/>
  <c r="O100" i="7"/>
  <c r="D41" i="8"/>
  <c r="K30" i="8"/>
  <c r="M253" i="7"/>
  <c r="R253" i="7" s="1"/>
  <c r="M178" i="7"/>
  <c r="R178" i="7" s="1"/>
  <c r="M103" i="7"/>
  <c r="R103" i="7" s="1"/>
  <c r="J82" i="8"/>
  <c r="L305" i="7"/>
  <c r="L230" i="7"/>
  <c r="L155" i="7"/>
  <c r="I28" i="8"/>
  <c r="K251" i="7"/>
  <c r="K176" i="7"/>
  <c r="K101" i="7"/>
  <c r="G75" i="8"/>
  <c r="I298" i="7"/>
  <c r="I223" i="7"/>
  <c r="I148" i="7"/>
  <c r="L78" i="8"/>
  <c r="N301" i="7"/>
  <c r="N226" i="7"/>
  <c r="N151" i="7"/>
  <c r="M31" i="8"/>
  <c r="O254" i="7"/>
  <c r="O179" i="7"/>
  <c r="O104" i="7"/>
  <c r="E32" i="8"/>
  <c r="G180" i="7"/>
  <c r="G105" i="7"/>
  <c r="I75" i="8"/>
  <c r="K298" i="7"/>
  <c r="K223" i="7"/>
  <c r="K148" i="7"/>
  <c r="G31" i="8"/>
  <c r="I179" i="7"/>
  <c r="I254" i="7"/>
  <c r="I104" i="7"/>
  <c r="F68" i="8"/>
  <c r="H291" i="7"/>
  <c r="H216" i="7"/>
  <c r="H141" i="7"/>
  <c r="M75" i="8"/>
  <c r="O298" i="7"/>
  <c r="O223" i="7"/>
  <c r="O148" i="7"/>
  <c r="U247" i="7"/>
  <c r="Q247" i="7"/>
  <c r="G250" i="7"/>
  <c r="U100" i="7"/>
  <c r="S173" i="7"/>
  <c r="S276" i="7"/>
  <c r="T276" i="7"/>
  <c r="V97" i="7"/>
  <c r="R97" i="7"/>
  <c r="V196" i="7"/>
  <c r="R196" i="7"/>
  <c r="U196" i="7"/>
  <c r="Q196" i="7"/>
  <c r="Q162" i="7"/>
  <c r="T282" i="7"/>
  <c r="S164" i="7"/>
  <c r="T164" i="7"/>
  <c r="R257" i="7"/>
  <c r="U173" i="7"/>
  <c r="E259" i="7"/>
  <c r="U245" i="7"/>
  <c r="F184" i="7"/>
  <c r="R167" i="7"/>
  <c r="R96" i="7"/>
  <c r="R280" i="7"/>
  <c r="V280" i="7"/>
  <c r="S127" i="7"/>
  <c r="S130" i="7"/>
  <c r="T130" i="7"/>
  <c r="G279" i="7"/>
  <c r="U129" i="7"/>
  <c r="Q129" i="7"/>
  <c r="Q208" i="7"/>
  <c r="S170" i="7"/>
  <c r="V256" i="7"/>
  <c r="U98" i="7"/>
  <c r="E178" i="7"/>
  <c r="V126" i="7"/>
  <c r="R126" i="7"/>
  <c r="S204" i="7"/>
  <c r="T204" i="7"/>
  <c r="G280" i="7"/>
  <c r="Q130" i="7"/>
  <c r="U130" i="7"/>
  <c r="U209" i="7"/>
  <c r="V176" i="7"/>
  <c r="R164" i="7"/>
  <c r="V286" i="7"/>
  <c r="R286" i="7"/>
  <c r="G249" i="7"/>
  <c r="Q99" i="7"/>
  <c r="S284" i="7"/>
  <c r="T284" i="7"/>
  <c r="V272" i="7"/>
  <c r="R272" i="7"/>
  <c r="T286" i="7"/>
  <c r="S286" i="7"/>
  <c r="G277" i="7"/>
  <c r="U127" i="7"/>
  <c r="Q127" i="7"/>
  <c r="Q63" i="8"/>
  <c r="S257" i="7"/>
  <c r="M43" i="8"/>
  <c r="O266" i="7"/>
  <c r="O191" i="7"/>
  <c r="O116" i="7"/>
  <c r="L44" i="8"/>
  <c r="N267" i="7"/>
  <c r="N192" i="7"/>
  <c r="N117" i="7"/>
  <c r="I68" i="8"/>
  <c r="K291" i="7"/>
  <c r="K216" i="7"/>
  <c r="K141" i="7"/>
  <c r="I37" i="8"/>
  <c r="K260" i="7"/>
  <c r="K185" i="7"/>
  <c r="K110" i="7"/>
  <c r="E72" i="8"/>
  <c r="G220" i="7"/>
  <c r="G145" i="7"/>
  <c r="E144" i="7"/>
  <c r="H10" i="8"/>
  <c r="J233" i="7"/>
  <c r="J158" i="7"/>
  <c r="J83" i="7"/>
  <c r="I43" i="8"/>
  <c r="K266" i="7"/>
  <c r="K191" i="7"/>
  <c r="K116" i="7"/>
  <c r="I42" i="8"/>
  <c r="K265" i="7"/>
  <c r="K190" i="7"/>
  <c r="K115" i="7"/>
  <c r="K262" i="7"/>
  <c r="I72" i="8"/>
  <c r="K295" i="7"/>
  <c r="K220" i="7"/>
  <c r="K145" i="7"/>
  <c r="L77" i="8"/>
  <c r="N300" i="7"/>
  <c r="N225" i="7"/>
  <c r="N150" i="7"/>
  <c r="J81" i="8"/>
  <c r="L304" i="7"/>
  <c r="L229" i="7"/>
  <c r="L154" i="7"/>
  <c r="I76" i="8"/>
  <c r="K299" i="7"/>
  <c r="K224" i="7"/>
  <c r="K149" i="7"/>
  <c r="I81" i="8"/>
  <c r="K304" i="7"/>
  <c r="K229" i="7"/>
  <c r="K154" i="7"/>
  <c r="H68" i="8"/>
  <c r="J291" i="7"/>
  <c r="J216" i="7"/>
  <c r="J141" i="7"/>
  <c r="H67" i="8"/>
  <c r="J290" i="7"/>
  <c r="J215" i="7"/>
  <c r="J140" i="7"/>
  <c r="I73" i="8"/>
  <c r="K296" i="7"/>
  <c r="K221" i="7"/>
  <c r="K146" i="7"/>
  <c r="L80" i="8"/>
  <c r="N303" i="7"/>
  <c r="N228" i="7"/>
  <c r="N153" i="7"/>
  <c r="L79" i="8"/>
  <c r="N302" i="7"/>
  <c r="N227" i="7"/>
  <c r="N152" i="7"/>
  <c r="H74" i="8"/>
  <c r="J297" i="7"/>
  <c r="J222" i="7"/>
  <c r="J147" i="7"/>
  <c r="I290" i="7"/>
  <c r="I215" i="7"/>
  <c r="I140" i="7"/>
  <c r="I82" i="8"/>
  <c r="K305" i="7"/>
  <c r="K230" i="7"/>
  <c r="K155" i="7"/>
  <c r="J37" i="8"/>
  <c r="L260" i="7"/>
  <c r="L185" i="7"/>
  <c r="L110" i="7"/>
  <c r="M226" i="7"/>
  <c r="I40" i="8"/>
  <c r="K263" i="7"/>
  <c r="K188" i="7"/>
  <c r="K113" i="7"/>
  <c r="M273" i="7"/>
  <c r="M198" i="7"/>
  <c r="M123" i="7"/>
  <c r="U123" i="7" s="1"/>
  <c r="I274" i="7"/>
  <c r="V274" i="7" s="1"/>
  <c r="I199" i="7"/>
  <c r="V199" i="7" s="1"/>
  <c r="I124" i="7"/>
  <c r="V124" i="7" s="1"/>
  <c r="E55" i="8"/>
  <c r="G203" i="7"/>
  <c r="G128" i="7"/>
  <c r="L238" i="7"/>
  <c r="L163" i="7"/>
  <c r="L88" i="7"/>
  <c r="I243" i="7"/>
  <c r="T243" i="7" s="1"/>
  <c r="I168" i="7"/>
  <c r="T168" i="7" s="1"/>
  <c r="I93" i="7"/>
  <c r="T93" i="7" s="1"/>
  <c r="T28" i="7"/>
  <c r="I246" i="7"/>
  <c r="V246" i="7" s="1"/>
  <c r="I171" i="7"/>
  <c r="T171" i="7" s="1"/>
  <c r="I96" i="7"/>
  <c r="V96" i="7" s="1"/>
  <c r="K9" i="8"/>
  <c r="M232" i="7"/>
  <c r="M157" i="7"/>
  <c r="M82" i="7"/>
  <c r="M281" i="7"/>
  <c r="M206" i="7"/>
  <c r="U206" i="7" s="1"/>
  <c r="M131" i="7"/>
  <c r="U131" i="7" s="1"/>
  <c r="E17" i="8"/>
  <c r="O17" i="8" s="1"/>
  <c r="G165" i="7"/>
  <c r="G90" i="7"/>
  <c r="I202" i="7"/>
  <c r="T202" i="7" s="1"/>
  <c r="I277" i="7"/>
  <c r="T277" i="7" s="1"/>
  <c r="I127" i="7"/>
  <c r="T127" i="7" s="1"/>
  <c r="M285" i="7"/>
  <c r="R285" i="7" s="1"/>
  <c r="M210" i="7"/>
  <c r="R210" i="7" s="1"/>
  <c r="M135" i="7"/>
  <c r="U135" i="7" s="1"/>
  <c r="T20" i="7"/>
  <c r="I245" i="7"/>
  <c r="T245" i="7" s="1"/>
  <c r="I170" i="7"/>
  <c r="I95" i="7"/>
  <c r="T95" i="7" s="1"/>
  <c r="K26" i="8"/>
  <c r="Q26" i="8" s="1"/>
  <c r="M249" i="7"/>
  <c r="M174" i="7"/>
  <c r="U174" i="7" s="1"/>
  <c r="M99" i="7"/>
  <c r="M268" i="7"/>
  <c r="M193" i="7"/>
  <c r="U193" i="7" s="1"/>
  <c r="M118" i="7"/>
  <c r="K51" i="8"/>
  <c r="Q51" i="8" s="1"/>
  <c r="M274" i="7"/>
  <c r="R274" i="7" s="1"/>
  <c r="M199" i="7"/>
  <c r="R199" i="7" s="1"/>
  <c r="M124" i="7"/>
  <c r="U124" i="7" s="1"/>
  <c r="E120" i="7"/>
  <c r="G82" i="8"/>
  <c r="I230" i="7"/>
  <c r="I305" i="7"/>
  <c r="I155" i="7"/>
  <c r="H40" i="8"/>
  <c r="J263" i="7"/>
  <c r="J188" i="7"/>
  <c r="J113" i="7"/>
  <c r="I232" i="7"/>
  <c r="I157" i="7"/>
  <c r="I82" i="7"/>
  <c r="T23" i="7"/>
  <c r="I248" i="7"/>
  <c r="V248" i="7" s="1"/>
  <c r="I173" i="7"/>
  <c r="V173" i="7" s="1"/>
  <c r="I98" i="7"/>
  <c r="V98" i="7" s="1"/>
  <c r="G18" i="8"/>
  <c r="T18" i="8" s="1"/>
  <c r="I241" i="7"/>
  <c r="I166" i="7"/>
  <c r="I91" i="7"/>
  <c r="I9" i="8"/>
  <c r="K232" i="7"/>
  <c r="K157" i="7"/>
  <c r="K82" i="7"/>
  <c r="J35" i="8"/>
  <c r="L258" i="7"/>
  <c r="L183" i="7"/>
  <c r="L108" i="7"/>
  <c r="F70" i="8"/>
  <c r="H293" i="7"/>
  <c r="H218" i="7"/>
  <c r="H143" i="7"/>
  <c r="E35" i="8"/>
  <c r="G183" i="7"/>
  <c r="G108" i="7"/>
  <c r="E30" i="8"/>
  <c r="O30" i="8" s="1"/>
  <c r="G178" i="7"/>
  <c r="G103" i="7"/>
  <c r="J36" i="8"/>
  <c r="Q36" i="8" s="1"/>
  <c r="L259" i="7"/>
  <c r="L184" i="7"/>
  <c r="L109" i="7"/>
  <c r="F76" i="8"/>
  <c r="H299" i="7"/>
  <c r="H224" i="7"/>
  <c r="H149" i="7"/>
  <c r="K29" i="8"/>
  <c r="P29" i="8" s="1"/>
  <c r="M252" i="7"/>
  <c r="R252" i="7" s="1"/>
  <c r="M177" i="7"/>
  <c r="R177" i="7" s="1"/>
  <c r="M102" i="7"/>
  <c r="K31" i="8"/>
  <c r="M254" i="7"/>
  <c r="M179" i="7"/>
  <c r="M104" i="7"/>
  <c r="J75" i="8"/>
  <c r="L298" i="7"/>
  <c r="L223" i="7"/>
  <c r="L148" i="7"/>
  <c r="D64" i="8"/>
  <c r="F137" i="7"/>
  <c r="F82" i="8"/>
  <c r="H305" i="7"/>
  <c r="H230" i="7"/>
  <c r="H155" i="7"/>
  <c r="F81" i="8"/>
  <c r="H304" i="7"/>
  <c r="H229" i="7"/>
  <c r="H154" i="7"/>
  <c r="H30" i="8"/>
  <c r="J253" i="7"/>
  <c r="J178" i="7"/>
  <c r="J103" i="7"/>
  <c r="H35" i="8"/>
  <c r="J258" i="7"/>
  <c r="J183" i="7"/>
  <c r="J108" i="7"/>
  <c r="D39" i="8"/>
  <c r="F110" i="7"/>
  <c r="F185" i="7" s="1"/>
  <c r="F260" i="7" s="1"/>
  <c r="F77" i="8"/>
  <c r="H300" i="7"/>
  <c r="H225" i="7"/>
  <c r="H150" i="7"/>
  <c r="E34" i="8"/>
  <c r="O34" i="8" s="1"/>
  <c r="G182" i="7"/>
  <c r="G107" i="7"/>
  <c r="E36" i="8"/>
  <c r="O36" i="8" s="1"/>
  <c r="G184" i="7"/>
  <c r="G109" i="7"/>
  <c r="D33" i="8"/>
  <c r="L27" i="8"/>
  <c r="N250" i="7"/>
  <c r="N175" i="7"/>
  <c r="N100" i="7"/>
  <c r="U175" i="7"/>
  <c r="S248" i="7"/>
  <c r="E193" i="7"/>
  <c r="V172" i="7"/>
  <c r="R172" i="7"/>
  <c r="V271" i="7"/>
  <c r="R271" i="7"/>
  <c r="S239" i="7"/>
  <c r="T239" i="7"/>
  <c r="S246" i="7"/>
  <c r="G286" i="7"/>
  <c r="U136" i="7"/>
  <c r="Q136" i="7"/>
  <c r="R171" i="7"/>
  <c r="S93" i="7"/>
  <c r="S92" i="7"/>
  <c r="S202" i="7"/>
  <c r="T205" i="7"/>
  <c r="S205" i="7"/>
  <c r="U204" i="7"/>
  <c r="Q204" i="7"/>
  <c r="S245" i="7"/>
  <c r="V178" i="7"/>
  <c r="T105" i="7"/>
  <c r="T101" i="7"/>
  <c r="U248" i="7"/>
  <c r="R239" i="7"/>
  <c r="Q167" i="7"/>
  <c r="U93" i="7"/>
  <c r="V201" i="7"/>
  <c r="R201" i="7"/>
  <c r="S279" i="7"/>
  <c r="T279" i="7"/>
  <c r="V133" i="7"/>
  <c r="R127" i="7"/>
  <c r="R129" i="7"/>
  <c r="V129" i="7"/>
  <c r="G276" i="7"/>
  <c r="Q126" i="7"/>
  <c r="U126" i="7"/>
  <c r="U205" i="7"/>
  <c r="Q205" i="7"/>
  <c r="V251" i="7"/>
  <c r="S122" i="7"/>
  <c r="T122" i="7"/>
  <c r="Q174" i="7"/>
  <c r="G241" i="7"/>
  <c r="Q91" i="7"/>
  <c r="T121" i="7"/>
  <c r="S121" i="7"/>
  <c r="Q123" i="7"/>
  <c r="G273" i="7"/>
  <c r="U202" i="7"/>
  <c r="Q202" i="7"/>
  <c r="T97" i="7"/>
  <c r="S97" i="7"/>
  <c r="G43" i="8"/>
  <c r="I191" i="7"/>
  <c r="I266" i="7"/>
  <c r="I116" i="7"/>
  <c r="G39" i="8"/>
  <c r="I112" i="7"/>
  <c r="L72" i="8"/>
  <c r="N295" i="7"/>
  <c r="N220" i="7"/>
  <c r="N145" i="7"/>
  <c r="L37" i="8"/>
  <c r="N260" i="7"/>
  <c r="N185" i="7"/>
  <c r="N110" i="7"/>
  <c r="L81" i="8"/>
  <c r="N304" i="7"/>
  <c r="N229" i="7"/>
  <c r="N154" i="7"/>
  <c r="L73" i="8"/>
  <c r="N296" i="7"/>
  <c r="N221" i="7"/>
  <c r="N146" i="7"/>
  <c r="I242" i="7"/>
  <c r="T242" i="7" s="1"/>
  <c r="I167" i="7"/>
  <c r="V167" i="7" s="1"/>
  <c r="I92" i="7"/>
  <c r="T92" i="7" s="1"/>
  <c r="M58" i="8"/>
  <c r="T58" i="8" s="1"/>
  <c r="O281" i="7"/>
  <c r="O206" i="7"/>
  <c r="Q206" i="7" s="1"/>
  <c r="O131" i="7"/>
  <c r="Q131" i="7" s="1"/>
  <c r="L269" i="7"/>
  <c r="L194" i="7"/>
  <c r="S194" i="7" s="1"/>
  <c r="L119" i="7"/>
  <c r="E15" i="8"/>
  <c r="O15" i="8" s="1"/>
  <c r="G163" i="7"/>
  <c r="G88" i="7"/>
  <c r="O269" i="7"/>
  <c r="O194" i="7"/>
  <c r="O119" i="7"/>
  <c r="Q119" i="7" s="1"/>
  <c r="J17" i="8"/>
  <c r="L240" i="7"/>
  <c r="L165" i="7"/>
  <c r="L90" i="7"/>
  <c r="M302" i="7"/>
  <c r="M227" i="7"/>
  <c r="M152" i="7"/>
  <c r="H12" i="8"/>
  <c r="J235" i="7"/>
  <c r="J160" i="7"/>
  <c r="J85" i="7"/>
  <c r="J38" i="8"/>
  <c r="L261" i="7"/>
  <c r="L186" i="7"/>
  <c r="L111" i="7"/>
  <c r="J43" i="8"/>
  <c r="L266" i="7"/>
  <c r="L191" i="7"/>
  <c r="L116" i="7"/>
  <c r="N186" i="7"/>
  <c r="N111" i="7"/>
  <c r="L43" i="8"/>
  <c r="N266" i="7"/>
  <c r="N191" i="7"/>
  <c r="N116" i="7"/>
  <c r="L71" i="8"/>
  <c r="N294" i="7"/>
  <c r="N219" i="7"/>
  <c r="N144" i="7"/>
  <c r="L70" i="8"/>
  <c r="N293" i="7"/>
  <c r="N218" i="7"/>
  <c r="N143" i="7"/>
  <c r="H77" i="8"/>
  <c r="J300" i="7"/>
  <c r="J225" i="7"/>
  <c r="J150" i="7"/>
  <c r="H75" i="8"/>
  <c r="J298" i="7"/>
  <c r="J223" i="7"/>
  <c r="J148" i="7"/>
  <c r="E81" i="8"/>
  <c r="G229" i="7"/>
  <c r="G154" i="7"/>
  <c r="M68" i="8"/>
  <c r="O291" i="7"/>
  <c r="O216" i="7"/>
  <c r="O141" i="7"/>
  <c r="H73" i="8"/>
  <c r="J296" i="7"/>
  <c r="J221" i="7"/>
  <c r="J146" i="7"/>
  <c r="I80" i="8"/>
  <c r="K303" i="7"/>
  <c r="K228" i="7"/>
  <c r="K153" i="7"/>
  <c r="I79" i="8"/>
  <c r="K302" i="7"/>
  <c r="K227" i="7"/>
  <c r="K152" i="7"/>
  <c r="G226" i="7"/>
  <c r="G73" i="8"/>
  <c r="I296" i="7"/>
  <c r="I221" i="7"/>
  <c r="I146" i="7"/>
  <c r="I295" i="7"/>
  <c r="I220" i="7"/>
  <c r="I145" i="7"/>
  <c r="E70" i="8"/>
  <c r="G218" i="7"/>
  <c r="G143" i="7"/>
  <c r="H82" i="8"/>
  <c r="J305" i="7"/>
  <c r="J230" i="7"/>
  <c r="J155" i="7"/>
  <c r="E82" i="8"/>
  <c r="G230" i="7"/>
  <c r="G155" i="7"/>
  <c r="M40" i="8"/>
  <c r="O263" i="7"/>
  <c r="O188" i="7"/>
  <c r="O113" i="7"/>
  <c r="L40" i="8"/>
  <c r="N263" i="7"/>
  <c r="N188" i="7"/>
  <c r="N113" i="7"/>
  <c r="K11" i="8"/>
  <c r="Q11" i="8" s="1"/>
  <c r="M234" i="7"/>
  <c r="U234" i="7" s="1"/>
  <c r="M159" i="7"/>
  <c r="R159" i="7" s="1"/>
  <c r="M84" i="7"/>
  <c r="R84" i="7" s="1"/>
  <c r="M283" i="7"/>
  <c r="R283" i="7" s="1"/>
  <c r="M208" i="7"/>
  <c r="R208" i="7" s="1"/>
  <c r="M133" i="7"/>
  <c r="U133" i="7" s="1"/>
  <c r="K18" i="8"/>
  <c r="S18" i="8" s="1"/>
  <c r="M241" i="7"/>
  <c r="R241" i="7" s="1"/>
  <c r="M166" i="7"/>
  <c r="R166" i="7" s="1"/>
  <c r="M91" i="7"/>
  <c r="U91" i="7" s="1"/>
  <c r="Q30" i="7"/>
  <c r="K21" i="8"/>
  <c r="S21" i="8" s="1"/>
  <c r="M244" i="7"/>
  <c r="M169" i="7"/>
  <c r="M94" i="7"/>
  <c r="J55" i="8"/>
  <c r="L278" i="7"/>
  <c r="L203" i="7"/>
  <c r="L128" i="7"/>
  <c r="E12" i="8"/>
  <c r="G160" i="7"/>
  <c r="G85" i="7"/>
  <c r="K17" i="8"/>
  <c r="S17" i="8" s="1"/>
  <c r="M240" i="7"/>
  <c r="M165" i="7"/>
  <c r="M90" i="7"/>
  <c r="I249" i="7"/>
  <c r="V249" i="7" s="1"/>
  <c r="I174" i="7"/>
  <c r="V174" i="7" s="1"/>
  <c r="I99" i="7"/>
  <c r="V99" i="7" s="1"/>
  <c r="J62" i="8"/>
  <c r="L285" i="7"/>
  <c r="L210" i="7"/>
  <c r="L135" i="7"/>
  <c r="E10" i="8"/>
  <c r="O10" i="8" s="1"/>
  <c r="G158" i="7"/>
  <c r="G83" i="7"/>
  <c r="E132" i="7"/>
  <c r="E139" i="7"/>
  <c r="J79" i="8"/>
  <c r="L302" i="7"/>
  <c r="L227" i="7"/>
  <c r="L152" i="7"/>
  <c r="H11" i="8"/>
  <c r="J234" i="7"/>
  <c r="J159" i="7"/>
  <c r="J84" i="7"/>
  <c r="H14" i="8"/>
  <c r="J237" i="7"/>
  <c r="J162" i="7"/>
  <c r="J87" i="7"/>
  <c r="H44" i="8"/>
  <c r="J267" i="7"/>
  <c r="G15" i="8"/>
  <c r="T15" i="8" s="1"/>
  <c r="I238" i="7"/>
  <c r="I163" i="7"/>
  <c r="I88" i="7"/>
  <c r="I233" i="7"/>
  <c r="V233" i="7" s="1"/>
  <c r="I158" i="7"/>
  <c r="V158" i="7" s="1"/>
  <c r="I83" i="7"/>
  <c r="V83" i="7" s="1"/>
  <c r="V25" i="7"/>
  <c r="J13" i="8"/>
  <c r="L236" i="7"/>
  <c r="L161" i="7"/>
  <c r="L86" i="7"/>
  <c r="M236" i="7"/>
  <c r="M161" i="7"/>
  <c r="M86" i="7"/>
  <c r="K15" i="8"/>
  <c r="P15" i="8" s="1"/>
  <c r="M238" i="7"/>
  <c r="M163" i="7"/>
  <c r="M88" i="7"/>
  <c r="L12" i="8"/>
  <c r="N235" i="7"/>
  <c r="N160" i="7"/>
  <c r="N85" i="7"/>
  <c r="L9" i="8"/>
  <c r="N232" i="7"/>
  <c r="N157" i="7"/>
  <c r="N82" i="7"/>
  <c r="D44" i="8"/>
  <c r="F117" i="7"/>
  <c r="F192" i="7" s="1"/>
  <c r="F267" i="7" s="1"/>
  <c r="F103" i="7"/>
  <c r="D32" i="8"/>
  <c r="F105" i="7"/>
  <c r="F180" i="7" s="1"/>
  <c r="F255" i="7" s="1"/>
  <c r="M299" i="7"/>
  <c r="M224" i="7"/>
  <c r="M149" i="7"/>
  <c r="G77" i="8"/>
  <c r="I300" i="7"/>
  <c r="I225" i="7"/>
  <c r="I150" i="7"/>
  <c r="H72" i="8"/>
  <c r="J295" i="7"/>
  <c r="J220" i="7"/>
  <c r="J145" i="7"/>
  <c r="M70" i="8"/>
  <c r="O293" i="7"/>
  <c r="O218" i="7"/>
  <c r="O143" i="7"/>
  <c r="H37" i="8"/>
  <c r="J260" i="7"/>
  <c r="J185" i="7"/>
  <c r="J110" i="7"/>
  <c r="I34" i="8"/>
  <c r="K257" i="7"/>
  <c r="K182" i="7"/>
  <c r="K107" i="7"/>
  <c r="K67" i="8"/>
  <c r="M290" i="7"/>
  <c r="M215" i="7"/>
  <c r="M140" i="7"/>
  <c r="J32" i="8"/>
  <c r="Q32" i="8" s="1"/>
  <c r="L255" i="7"/>
  <c r="S255" i="7" s="1"/>
  <c r="L180" i="7"/>
  <c r="S180" i="7" s="1"/>
  <c r="L105" i="7"/>
  <c r="S105" i="7" s="1"/>
  <c r="D38" i="8"/>
  <c r="F111" i="7"/>
  <c r="F186" i="7" s="1"/>
  <c r="F261" i="7" s="1"/>
  <c r="L35" i="8"/>
  <c r="N258" i="7"/>
  <c r="N183" i="7"/>
  <c r="N108" i="7"/>
  <c r="L75" i="8"/>
  <c r="N298" i="7"/>
  <c r="N223" i="7"/>
  <c r="N148" i="7"/>
  <c r="M300" i="7"/>
  <c r="M225" i="7"/>
  <c r="M150" i="7"/>
  <c r="F79" i="8"/>
  <c r="H302" i="7"/>
  <c r="H227" i="7"/>
  <c r="H152" i="7"/>
  <c r="G81" i="8"/>
  <c r="I304" i="7"/>
  <c r="I229" i="7"/>
  <c r="I154" i="7"/>
  <c r="G34" i="8"/>
  <c r="I257" i="7"/>
  <c r="V257" i="7" s="1"/>
  <c r="I182" i="7"/>
  <c r="V182" i="7" s="1"/>
  <c r="I107" i="7"/>
  <c r="V107" i="7" s="1"/>
  <c r="L31" i="8"/>
  <c r="N254" i="7"/>
  <c r="N179" i="7"/>
  <c r="N104" i="7"/>
  <c r="E68" i="8"/>
  <c r="G216" i="7"/>
  <c r="G141" i="7"/>
  <c r="E40" i="8"/>
  <c r="G188" i="7"/>
  <c r="G113" i="7"/>
  <c r="S126" i="7"/>
  <c r="T126" i="7"/>
  <c r="V247" i="7"/>
  <c r="R247" i="7"/>
  <c r="V166" i="7"/>
  <c r="G274" i="7"/>
  <c r="Q124" i="7"/>
  <c r="U211" i="7"/>
  <c r="Q211" i="7"/>
  <c r="R173" i="7"/>
  <c r="E187" i="7"/>
  <c r="T194" i="7"/>
  <c r="R246" i="7"/>
  <c r="R130" i="7"/>
  <c r="V130" i="7"/>
  <c r="S168" i="7"/>
  <c r="T167" i="7"/>
  <c r="S167" i="7"/>
  <c r="S277" i="7"/>
  <c r="T280" i="7"/>
  <c r="S280" i="7"/>
  <c r="V253" i="7"/>
  <c r="V177" i="7"/>
  <c r="R170" i="7"/>
  <c r="U167" i="7"/>
  <c r="R276" i="7"/>
  <c r="V276" i="7"/>
  <c r="R238" i="7"/>
  <c r="V208" i="7"/>
  <c r="R202" i="7"/>
  <c r="V204" i="7"/>
  <c r="R204" i="7"/>
  <c r="G272" i="7"/>
  <c r="Q122" i="7"/>
  <c r="U122" i="7"/>
  <c r="U201" i="7"/>
  <c r="Q201" i="7"/>
  <c r="Q172" i="7"/>
  <c r="U92" i="7"/>
  <c r="R136" i="7"/>
  <c r="V136" i="7"/>
  <c r="T197" i="7"/>
  <c r="S197" i="7"/>
  <c r="E212" i="7"/>
  <c r="Q166" i="7"/>
  <c r="V207" i="7"/>
  <c r="R207" i="7"/>
  <c r="S134" i="7"/>
  <c r="T134" i="7"/>
  <c r="R122" i="7"/>
  <c r="V122" i="7"/>
  <c r="S136" i="7"/>
  <c r="T136" i="7"/>
  <c r="S196" i="7"/>
  <c r="T196" i="7"/>
  <c r="G285" i="7"/>
  <c r="Q135" i="7"/>
  <c r="S172" i="7"/>
  <c r="T172" i="7"/>
  <c r="H70" i="8"/>
  <c r="J293" i="7"/>
  <c r="J218" i="7"/>
  <c r="J143" i="7"/>
  <c r="J76" i="8"/>
  <c r="L299" i="7"/>
  <c r="L224" i="7"/>
  <c r="L149" i="7"/>
  <c r="I67" i="8"/>
  <c r="K290" i="7"/>
  <c r="K215" i="7"/>
  <c r="K140" i="7"/>
  <c r="E79" i="8"/>
  <c r="G227" i="7"/>
  <c r="G152" i="7"/>
  <c r="L263" i="7"/>
  <c r="L188" i="7"/>
  <c r="L113" i="7"/>
  <c r="K14" i="8"/>
  <c r="Q14" i="8" s="1"/>
  <c r="M237" i="7"/>
  <c r="M162" i="7"/>
  <c r="M87" i="7"/>
  <c r="U87" i="7" s="1"/>
  <c r="E13" i="8"/>
  <c r="O13" i="8" s="1"/>
  <c r="G161" i="7"/>
  <c r="G86" i="7"/>
  <c r="H13" i="8"/>
  <c r="J236" i="7"/>
  <c r="J161" i="7"/>
  <c r="J86" i="7"/>
  <c r="H38" i="8"/>
  <c r="J261" i="7"/>
  <c r="J186" i="7"/>
  <c r="J111" i="7"/>
  <c r="M266" i="7"/>
  <c r="M191" i="7"/>
  <c r="H43" i="8"/>
  <c r="J266" i="7"/>
  <c r="J191" i="7"/>
  <c r="J116" i="7"/>
  <c r="L64" i="8"/>
  <c r="N287" i="7"/>
  <c r="N212" i="7"/>
  <c r="N137" i="7"/>
  <c r="K219" i="7"/>
  <c r="I70" i="8"/>
  <c r="K293" i="7"/>
  <c r="K218" i="7"/>
  <c r="K143" i="7"/>
  <c r="E77" i="8"/>
  <c r="G225" i="7"/>
  <c r="G150" i="7"/>
  <c r="G76" i="8"/>
  <c r="I299" i="7"/>
  <c r="I224" i="7"/>
  <c r="I149" i="7"/>
  <c r="K117" i="7"/>
  <c r="L76" i="8"/>
  <c r="N299" i="7"/>
  <c r="N224" i="7"/>
  <c r="N149" i="7"/>
  <c r="E75" i="8"/>
  <c r="G223" i="7"/>
  <c r="G148" i="7"/>
  <c r="L65" i="8"/>
  <c r="N288" i="7"/>
  <c r="N213" i="7"/>
  <c r="N138" i="7"/>
  <c r="L68" i="8"/>
  <c r="N291" i="7"/>
  <c r="N216" i="7"/>
  <c r="N141" i="7"/>
  <c r="L67" i="8"/>
  <c r="N290" i="7"/>
  <c r="N215" i="7"/>
  <c r="N140" i="7"/>
  <c r="E73" i="8"/>
  <c r="G221" i="7"/>
  <c r="G146" i="7"/>
  <c r="K264" i="7"/>
  <c r="K189" i="7"/>
  <c r="H79" i="8"/>
  <c r="J302" i="7"/>
  <c r="J227" i="7"/>
  <c r="J152" i="7"/>
  <c r="I294" i="7"/>
  <c r="I219" i="7"/>
  <c r="I144" i="7"/>
  <c r="K301" i="7"/>
  <c r="R25" i="7"/>
  <c r="I210" i="7"/>
  <c r="V210" i="7" s="1"/>
  <c r="I285" i="7"/>
  <c r="V285" i="7" s="1"/>
  <c r="I135" i="7"/>
  <c r="V135" i="7" s="1"/>
  <c r="O284" i="7"/>
  <c r="O209" i="7"/>
  <c r="Q209" i="7" s="1"/>
  <c r="O134" i="7"/>
  <c r="Q134" i="7" s="1"/>
  <c r="I278" i="7"/>
  <c r="I203" i="7"/>
  <c r="I128" i="7"/>
  <c r="V128" i="7" s="1"/>
  <c r="E59" i="8"/>
  <c r="G207" i="7"/>
  <c r="G132" i="7"/>
  <c r="R31" i="7"/>
  <c r="K52" i="8"/>
  <c r="M275" i="7"/>
  <c r="M200" i="7"/>
  <c r="U200" i="7" s="1"/>
  <c r="M125" i="7"/>
  <c r="M278" i="7"/>
  <c r="M203" i="7"/>
  <c r="R203" i="7" s="1"/>
  <c r="M128" i="7"/>
  <c r="R128" i="7" s="1"/>
  <c r="E16" i="8"/>
  <c r="O16" i="8" s="1"/>
  <c r="G164" i="7"/>
  <c r="G89" i="7"/>
  <c r="K35" i="8"/>
  <c r="M258" i="7"/>
  <c r="M183" i="7"/>
  <c r="M108" i="7"/>
  <c r="E9" i="8"/>
  <c r="G157" i="7"/>
  <c r="G82" i="7"/>
  <c r="I236" i="7"/>
  <c r="I161" i="7"/>
  <c r="I86" i="7"/>
  <c r="L282" i="7"/>
  <c r="L207" i="7"/>
  <c r="L132" i="7"/>
  <c r="Q29" i="7"/>
  <c r="I234" i="7"/>
  <c r="I159" i="7"/>
  <c r="I84" i="7"/>
  <c r="E125" i="7"/>
  <c r="E151" i="7"/>
  <c r="J72" i="8"/>
  <c r="L295" i="7"/>
  <c r="L220" i="7"/>
  <c r="L145" i="7"/>
  <c r="J9" i="8"/>
  <c r="Q9" i="8" s="1"/>
  <c r="L232" i="7"/>
  <c r="L157" i="7"/>
  <c r="L82" i="7"/>
  <c r="K10" i="8"/>
  <c r="Q10" i="8" s="1"/>
  <c r="M233" i="7"/>
  <c r="M158" i="7"/>
  <c r="M83" i="7"/>
  <c r="L290" i="7"/>
  <c r="L215" i="7"/>
  <c r="L140" i="7"/>
  <c r="I77" i="8"/>
  <c r="K300" i="7"/>
  <c r="K225" i="7"/>
  <c r="K150" i="7"/>
  <c r="G68" i="8"/>
  <c r="I291" i="7"/>
  <c r="I216" i="7"/>
  <c r="I141" i="7"/>
  <c r="H33" i="8"/>
  <c r="J256" i="7"/>
  <c r="J181" i="7"/>
  <c r="J106" i="7"/>
  <c r="H76" i="8"/>
  <c r="J299" i="7"/>
  <c r="J224" i="7"/>
  <c r="J149" i="7"/>
  <c r="F80" i="8"/>
  <c r="H303" i="7"/>
  <c r="H228" i="7"/>
  <c r="H153" i="7"/>
  <c r="J70" i="8"/>
  <c r="L293" i="7"/>
  <c r="L218" i="7"/>
  <c r="L143" i="7"/>
  <c r="F73" i="8"/>
  <c r="H296" i="7"/>
  <c r="H221" i="7"/>
  <c r="H146" i="7"/>
  <c r="H41" i="8"/>
  <c r="J264" i="7"/>
  <c r="J189" i="7"/>
  <c r="J114" i="7"/>
  <c r="E33" i="8"/>
  <c r="O33" i="8" s="1"/>
  <c r="G181" i="7"/>
  <c r="G106" i="7"/>
  <c r="I30" i="8"/>
  <c r="K253" i="7"/>
  <c r="K178" i="7"/>
  <c r="K103" i="7"/>
  <c r="H27" i="8"/>
  <c r="J250" i="7"/>
  <c r="J175" i="7"/>
  <c r="J100" i="7"/>
  <c r="H81" i="8"/>
  <c r="J304" i="7"/>
  <c r="J229" i="7"/>
  <c r="J154" i="7"/>
  <c r="E76" i="8"/>
  <c r="G224" i="7"/>
  <c r="G149" i="7"/>
  <c r="E31" i="8"/>
  <c r="G179" i="7"/>
  <c r="G104" i="7"/>
  <c r="E29" i="8"/>
  <c r="O29" i="8" s="1"/>
  <c r="G177" i="7"/>
  <c r="G102" i="7"/>
  <c r="H29" i="8"/>
  <c r="J252" i="7"/>
  <c r="J177" i="7"/>
  <c r="J102" i="7"/>
  <c r="D35" i="8"/>
  <c r="F108" i="7"/>
  <c r="F183" i="7" s="1"/>
  <c r="F258" i="7" s="1"/>
  <c r="L82" i="8"/>
  <c r="N305" i="7"/>
  <c r="N230" i="7"/>
  <c r="N155" i="7"/>
  <c r="J68" i="8"/>
  <c r="L291" i="7"/>
  <c r="L216" i="7"/>
  <c r="L141" i="7"/>
  <c r="J27" i="8"/>
  <c r="Q27" i="8" s="1"/>
  <c r="L250" i="7"/>
  <c r="L175" i="7"/>
  <c r="L100" i="7"/>
  <c r="F72" i="8"/>
  <c r="H295" i="7"/>
  <c r="H220" i="7"/>
  <c r="H145" i="7"/>
  <c r="G79" i="8"/>
  <c r="I302" i="7"/>
  <c r="I227" i="7"/>
  <c r="I152" i="7"/>
  <c r="D40" i="8"/>
  <c r="F113" i="7"/>
  <c r="F188" i="7" s="1"/>
  <c r="F263" i="7" s="1"/>
  <c r="L300" i="7"/>
  <c r="L225" i="7"/>
  <c r="L150" i="7"/>
  <c r="G36" i="8"/>
  <c r="R36" i="8" s="1"/>
  <c r="I259" i="7"/>
  <c r="I184" i="7"/>
  <c r="I109" i="7"/>
  <c r="D45" i="8"/>
  <c r="F118" i="7"/>
  <c r="F75" i="8"/>
  <c r="H298" i="7"/>
  <c r="H223" i="7"/>
  <c r="H148" i="7"/>
  <c r="E28" i="8"/>
  <c r="O28" i="8" s="1"/>
  <c r="G176" i="7"/>
  <c r="G101" i="7"/>
  <c r="D31" i="8"/>
  <c r="F104" i="7"/>
  <c r="F179" i="7" s="1"/>
  <c r="F254" i="7" s="1"/>
  <c r="T98" i="7"/>
  <c r="S98" i="7"/>
  <c r="T201" i="7"/>
  <c r="S201" i="7"/>
  <c r="R121" i="7"/>
  <c r="V121" i="7"/>
  <c r="G271" i="7"/>
  <c r="U121" i="7"/>
  <c r="Q121" i="7"/>
  <c r="G237" i="7"/>
  <c r="Q87" i="7"/>
  <c r="T207" i="7"/>
  <c r="T89" i="7"/>
  <c r="S89" i="7"/>
  <c r="Q199" i="7"/>
  <c r="R259" i="7"/>
  <c r="R182" i="7"/>
  <c r="Q234" i="7"/>
  <c r="V92" i="7"/>
  <c r="R92" i="7"/>
  <c r="V84" i="7"/>
  <c r="V205" i="7"/>
  <c r="R205" i="7"/>
  <c r="S243" i="7"/>
  <c r="S242" i="7"/>
  <c r="G283" i="7"/>
  <c r="Q133" i="7"/>
  <c r="S95" i="7"/>
  <c r="S251" i="7"/>
  <c r="V252" i="7"/>
  <c r="T129" i="7"/>
  <c r="S129" i="7"/>
  <c r="V283" i="7"/>
  <c r="R277" i="7"/>
  <c r="V279" i="7"/>
  <c r="R279" i="7"/>
  <c r="U197" i="7"/>
  <c r="Q197" i="7"/>
  <c r="G284" i="7"/>
  <c r="U134" i="7"/>
  <c r="V101" i="7"/>
  <c r="U242" i="7"/>
  <c r="R211" i="7"/>
  <c r="V211" i="7"/>
  <c r="T272" i="7"/>
  <c r="S272" i="7"/>
  <c r="T209" i="7"/>
  <c r="S209" i="7"/>
  <c r="V197" i="7"/>
  <c r="R197" i="7"/>
  <c r="T211" i="7"/>
  <c r="S211" i="7"/>
  <c r="U228" i="7"/>
  <c r="T271" i="7"/>
  <c r="S271" i="7"/>
  <c r="G281" i="7"/>
  <c r="Q210" i="7"/>
  <c r="S247" i="7"/>
  <c r="T247" i="7"/>
  <c r="T27" i="7"/>
  <c r="U28" i="7"/>
  <c r="S8" i="7"/>
  <c r="S11" i="7"/>
  <c r="R27" i="7"/>
  <c r="V32" i="7"/>
  <c r="Q34" i="7"/>
  <c r="T32" i="7"/>
  <c r="Q33" i="7"/>
  <c r="U32" i="7"/>
  <c r="S27" i="7"/>
  <c r="U30" i="7"/>
  <c r="T31" i="7"/>
  <c r="S25" i="7"/>
  <c r="R28" i="7"/>
  <c r="Q26" i="7"/>
  <c r="T25" i="7"/>
  <c r="S34" i="7"/>
  <c r="S28" i="7"/>
  <c r="S31" i="7"/>
  <c r="Q28" i="7"/>
  <c r="V29" i="7"/>
  <c r="V16" i="7"/>
  <c r="Q25" i="7"/>
  <c r="K77" i="8"/>
  <c r="T75" i="7"/>
  <c r="G39" i="7"/>
  <c r="L21" i="4"/>
  <c r="F50" i="7"/>
  <c r="C52" i="8"/>
  <c r="F44" i="7"/>
  <c r="C46" i="8"/>
  <c r="F53" i="7"/>
  <c r="C55" i="8"/>
  <c r="F56" i="7"/>
  <c r="C58" i="8"/>
  <c r="F77" i="7"/>
  <c r="C79" i="8"/>
  <c r="F76" i="7"/>
  <c r="C78" i="8"/>
  <c r="F78" i="7"/>
  <c r="C80" i="8"/>
  <c r="F67" i="7"/>
  <c r="C69" i="8"/>
  <c r="F46" i="7"/>
  <c r="C48" i="8"/>
  <c r="F64" i="7"/>
  <c r="C66" i="8"/>
  <c r="Q37" i="3"/>
  <c r="T49" i="3"/>
  <c r="U46" i="3"/>
  <c r="G35" i="7"/>
  <c r="Q59" i="7"/>
  <c r="M61" i="8"/>
  <c r="T29" i="7"/>
  <c r="U34" i="7"/>
  <c r="U33" i="7"/>
  <c r="Q44" i="7"/>
  <c r="M46" i="8"/>
  <c r="U29" i="7"/>
  <c r="T34" i="7"/>
  <c r="F69" i="7"/>
  <c r="C71" i="8"/>
  <c r="F63" i="7"/>
  <c r="C65" i="8"/>
  <c r="F72" i="7"/>
  <c r="C74" i="8"/>
  <c r="F75" i="7"/>
  <c r="C77" i="8"/>
  <c r="F52" i="7"/>
  <c r="C54" i="8"/>
  <c r="F61" i="7"/>
  <c r="C63" i="8"/>
  <c r="F54" i="7"/>
  <c r="C56" i="8"/>
  <c r="F65" i="7"/>
  <c r="C67" i="8"/>
  <c r="F47" i="7"/>
  <c r="C49" i="8"/>
  <c r="G36" i="7"/>
  <c r="L19" i="4"/>
  <c r="G41" i="7"/>
  <c r="G40" i="7"/>
  <c r="L22" i="4"/>
  <c r="G37" i="7"/>
  <c r="L20" i="4"/>
  <c r="U37" i="3"/>
  <c r="R33" i="7"/>
  <c r="S29" i="7"/>
  <c r="V34" i="7"/>
  <c r="S30" i="7"/>
  <c r="R29" i="7"/>
  <c r="U31" i="7"/>
  <c r="F55" i="7"/>
  <c r="C57" i="8"/>
  <c r="F60" i="7"/>
  <c r="C62" i="8"/>
  <c r="F51" i="7"/>
  <c r="C53" i="8"/>
  <c r="F71" i="7"/>
  <c r="C73" i="8"/>
  <c r="F80" i="7"/>
  <c r="C82" i="8"/>
  <c r="F73" i="7"/>
  <c r="C75" i="8"/>
  <c r="F49" i="7"/>
  <c r="C51" i="8"/>
  <c r="F66" i="7"/>
  <c r="C68" i="8"/>
  <c r="T39" i="3"/>
  <c r="Q32" i="7"/>
  <c r="U27" i="7"/>
  <c r="Q31" i="7"/>
  <c r="U26" i="7"/>
  <c r="F74" i="7"/>
  <c r="C76" i="8"/>
  <c r="F79" i="7"/>
  <c r="C81" i="8"/>
  <c r="F70" i="7"/>
  <c r="C72" i="8"/>
  <c r="F58" i="7"/>
  <c r="C60" i="8"/>
  <c r="F57" i="7"/>
  <c r="C59" i="8"/>
  <c r="F59" i="7"/>
  <c r="C61" i="8"/>
  <c r="F48" i="7"/>
  <c r="C50" i="8"/>
  <c r="F68" i="7"/>
  <c r="C70" i="8"/>
  <c r="F45" i="7"/>
  <c r="C47" i="8"/>
  <c r="R48" i="7"/>
  <c r="K50" i="8"/>
  <c r="U60" i="7"/>
  <c r="K62" i="8"/>
  <c r="U58" i="7"/>
  <c r="K60" i="8"/>
  <c r="U56" i="7"/>
  <c r="K58" i="8"/>
  <c r="S22" i="8"/>
  <c r="P22" i="8"/>
  <c r="S24" i="8"/>
  <c r="P24" i="8"/>
  <c r="P23" i="8"/>
  <c r="R43" i="7"/>
  <c r="K45" i="8"/>
  <c r="P19" i="8"/>
  <c r="S19" i="8"/>
  <c r="U74" i="7"/>
  <c r="K76" i="8"/>
  <c r="S25" i="8"/>
  <c r="P25" i="8"/>
  <c r="R53" i="7"/>
  <c r="K55" i="8"/>
  <c r="T77" i="7"/>
  <c r="K79" i="8"/>
  <c r="K12" i="8"/>
  <c r="R10" i="7"/>
  <c r="T10" i="7"/>
  <c r="S10" i="7"/>
  <c r="R11" i="7"/>
  <c r="K13" i="8"/>
  <c r="Q21" i="8"/>
  <c r="S75" i="7"/>
  <c r="J77" i="8"/>
  <c r="S44" i="7"/>
  <c r="J46" i="8"/>
  <c r="S65" i="7"/>
  <c r="J67" i="8"/>
  <c r="S13" i="7"/>
  <c r="J15" i="8"/>
  <c r="S57" i="7"/>
  <c r="J59" i="8"/>
  <c r="Q59" i="8" s="1"/>
  <c r="S70" i="7"/>
  <c r="J40" i="8"/>
  <c r="S45" i="7"/>
  <c r="J47" i="8"/>
  <c r="V7" i="7"/>
  <c r="G9" i="8"/>
  <c r="G71" i="8"/>
  <c r="T70" i="7"/>
  <c r="G72" i="8"/>
  <c r="V53" i="7"/>
  <c r="G55" i="8"/>
  <c r="V11" i="7"/>
  <c r="G13" i="8"/>
  <c r="G25" i="8"/>
  <c r="V23" i="7"/>
  <c r="V12" i="7"/>
  <c r="G14" i="8"/>
  <c r="V18" i="7"/>
  <c r="G20" i="8"/>
  <c r="T65" i="7"/>
  <c r="G67" i="8"/>
  <c r="V17" i="7"/>
  <c r="G19" i="8"/>
  <c r="V21" i="7"/>
  <c r="G23" i="8"/>
  <c r="V24" i="7"/>
  <c r="G26" i="8"/>
  <c r="V60" i="7"/>
  <c r="G62" i="8"/>
  <c r="V8" i="7"/>
  <c r="G10" i="8"/>
  <c r="T16" i="8"/>
  <c r="R16" i="8"/>
  <c r="V49" i="7"/>
  <c r="G51" i="8"/>
  <c r="V52" i="7"/>
  <c r="G54" i="8"/>
  <c r="V20" i="7"/>
  <c r="G22" i="8"/>
  <c r="T8" i="7"/>
  <c r="V9" i="7"/>
  <c r="G11" i="8"/>
  <c r="T17" i="8"/>
  <c r="S43" i="3"/>
  <c r="R50" i="3"/>
  <c r="R38" i="3"/>
  <c r="R58" i="7"/>
  <c r="S77" i="7"/>
  <c r="S35" i="3"/>
  <c r="S42" i="3"/>
  <c r="S50" i="3"/>
  <c r="T40" i="3"/>
  <c r="S53" i="3"/>
  <c r="U35" i="3"/>
  <c r="O32" i="2"/>
  <c r="T52" i="7"/>
  <c r="R60" i="7"/>
  <c r="U48" i="7"/>
  <c r="T50" i="3"/>
  <c r="T11" i="7"/>
  <c r="O36" i="2"/>
  <c r="M42" i="7"/>
  <c r="U52" i="3"/>
  <c r="O79" i="7"/>
  <c r="Q50" i="3"/>
  <c r="O77" i="7"/>
  <c r="R45" i="3"/>
  <c r="L72" i="7"/>
  <c r="S41" i="3"/>
  <c r="M68" i="7"/>
  <c r="V56" i="7"/>
  <c r="R56" i="7"/>
  <c r="T50" i="7"/>
  <c r="S50" i="7"/>
  <c r="Q11" i="7"/>
  <c r="U11" i="7"/>
  <c r="S15" i="7"/>
  <c r="T15" i="7"/>
  <c r="R15" i="7"/>
  <c r="S7" i="7"/>
  <c r="T7" i="7"/>
  <c r="R7" i="7"/>
  <c r="U50" i="7"/>
  <c r="T43" i="7"/>
  <c r="S43" i="7"/>
  <c r="T49" i="7"/>
  <c r="S49" i="7"/>
  <c r="R49" i="7"/>
  <c r="V73" i="7"/>
  <c r="Q38" i="3"/>
  <c r="O65" i="7"/>
  <c r="U77" i="7"/>
  <c r="U40" i="3"/>
  <c r="O67" i="7"/>
  <c r="S45" i="3"/>
  <c r="I72" i="7"/>
  <c r="P53" i="3"/>
  <c r="O80" i="7"/>
  <c r="R59" i="7"/>
  <c r="V59" i="7"/>
  <c r="T9" i="7"/>
  <c r="S9" i="7"/>
  <c r="R9" i="7"/>
  <c r="U9" i="7"/>
  <c r="T56" i="7"/>
  <c r="S56" i="7"/>
  <c r="V44" i="7"/>
  <c r="R44" i="7"/>
  <c r="S41" i="7"/>
  <c r="T41" i="7"/>
  <c r="T44" i="3"/>
  <c r="N33" i="2"/>
  <c r="N32" i="2"/>
  <c r="U36" i="3"/>
  <c r="I63" i="7"/>
  <c r="P33" i="2"/>
  <c r="M39" i="7"/>
  <c r="Q73" i="7"/>
  <c r="T38" i="3"/>
  <c r="G65" i="7"/>
  <c r="S36" i="2"/>
  <c r="I42" i="7"/>
  <c r="Q51" i="3"/>
  <c r="O78" i="7"/>
  <c r="R35" i="3"/>
  <c r="L62" i="7"/>
  <c r="U49" i="7"/>
  <c r="T19" i="7"/>
  <c r="S19" i="7"/>
  <c r="U19" i="7"/>
  <c r="R19" i="7"/>
  <c r="Q10" i="7"/>
  <c r="U10" i="7"/>
  <c r="T21" i="7"/>
  <c r="U43" i="7"/>
  <c r="U48" i="3"/>
  <c r="O75" i="7"/>
  <c r="S52" i="3"/>
  <c r="M79" i="7"/>
  <c r="R46" i="3"/>
  <c r="M73" i="7"/>
  <c r="T41" i="3"/>
  <c r="S32" i="2"/>
  <c r="V68" i="7"/>
  <c r="U75" i="7"/>
  <c r="V66" i="7"/>
  <c r="T74" i="7"/>
  <c r="S74" i="7"/>
  <c r="R51" i="3"/>
  <c r="L78" i="7"/>
  <c r="S39" i="3"/>
  <c r="M66" i="7"/>
  <c r="T58" i="7"/>
  <c r="S58" i="7"/>
  <c r="T48" i="7"/>
  <c r="S48" i="7"/>
  <c r="U57" i="7"/>
  <c r="Q57" i="7"/>
  <c r="T16" i="7"/>
  <c r="S16" i="7"/>
  <c r="R16" i="7"/>
  <c r="T18" i="7"/>
  <c r="Q15" i="7"/>
  <c r="U15" i="7"/>
  <c r="Q13" i="7"/>
  <c r="U13" i="7"/>
  <c r="T60" i="7"/>
  <c r="S60" i="7"/>
  <c r="R41" i="7"/>
  <c r="V41" i="7"/>
  <c r="Q45" i="3"/>
  <c r="P43" i="3"/>
  <c r="O70" i="7"/>
  <c r="U42" i="3"/>
  <c r="O69" i="7"/>
  <c r="P35" i="3"/>
  <c r="G62" i="7"/>
  <c r="Q29" i="2"/>
  <c r="I35" i="7"/>
  <c r="P47" i="3"/>
  <c r="O74" i="7"/>
  <c r="P36" i="3"/>
  <c r="G63" i="7"/>
  <c r="Q44" i="3"/>
  <c r="O71" i="7"/>
  <c r="Q36" i="3"/>
  <c r="M63" i="7"/>
  <c r="P29" i="2"/>
  <c r="M35" i="7"/>
  <c r="R49" i="3"/>
  <c r="L76" i="7"/>
  <c r="T45" i="3"/>
  <c r="G72" i="7"/>
  <c r="Q53" i="3"/>
  <c r="M80" i="7"/>
  <c r="U70" i="7"/>
  <c r="R44" i="3"/>
  <c r="M71" i="7"/>
  <c r="Q68" i="7"/>
  <c r="Q49" i="3"/>
  <c r="O76" i="7"/>
  <c r="Q66" i="7"/>
  <c r="S12" i="7"/>
  <c r="T12" i="7"/>
  <c r="R12" i="7"/>
  <c r="Q53" i="7"/>
  <c r="U53" i="7"/>
  <c r="U16" i="7"/>
  <c r="Q38" i="7"/>
  <c r="T17" i="7"/>
  <c r="R50" i="7"/>
  <c r="U12" i="7"/>
  <c r="S53" i="7"/>
  <c r="T53" i="7"/>
  <c r="Q14" i="7"/>
  <c r="U14" i="7"/>
  <c r="S33" i="7"/>
  <c r="T33" i="7"/>
  <c r="Q7" i="7"/>
  <c r="U7" i="7"/>
  <c r="Q56" i="7"/>
  <c r="U8" i="7"/>
  <c r="Q8" i="7"/>
  <c r="T24" i="7"/>
  <c r="S24" i="7"/>
  <c r="U24" i="7"/>
  <c r="R24" i="7"/>
  <c r="R53" i="3"/>
  <c r="P42" i="3"/>
  <c r="P52" i="3"/>
  <c r="S47" i="3"/>
  <c r="P49" i="3"/>
  <c r="U49" i="3"/>
  <c r="T35" i="3"/>
  <c r="P41" i="3"/>
  <c r="T53" i="3"/>
  <c r="P40" i="3"/>
  <c r="R39" i="3"/>
  <c r="O33" i="2"/>
  <c r="P48" i="3"/>
  <c r="R41" i="3"/>
  <c r="R47" i="3"/>
  <c r="Q40" i="3"/>
  <c r="Q48" i="3"/>
  <c r="Q43" i="3"/>
  <c r="P44" i="3"/>
  <c r="T47" i="3"/>
  <c r="S49" i="3"/>
  <c r="R52" i="3"/>
  <c r="T52" i="3"/>
  <c r="T42" i="3"/>
  <c r="R33" i="2"/>
  <c r="N29" i="2"/>
  <c r="T48" i="3"/>
  <c r="O29" i="2"/>
  <c r="U51" i="3"/>
  <c r="P51" i="3"/>
  <c r="P45" i="3"/>
  <c r="T36" i="3"/>
  <c r="S33" i="2"/>
  <c r="Q42" i="3"/>
  <c r="U41" i="3"/>
  <c r="U45" i="3"/>
  <c r="U38" i="3"/>
  <c r="S29" i="2"/>
  <c r="Q52" i="3"/>
  <c r="P38" i="3"/>
  <c r="U50" i="3"/>
  <c r="P50" i="3"/>
  <c r="R36" i="3"/>
  <c r="Q33" i="2"/>
  <c r="U47" i="3"/>
  <c r="Q46" i="3"/>
  <c r="Q47" i="3"/>
  <c r="Q41" i="3"/>
  <c r="S46" i="3"/>
  <c r="U39" i="3"/>
  <c r="P39" i="3"/>
  <c r="Q39" i="3"/>
  <c r="S36" i="3"/>
  <c r="T46" i="3"/>
  <c r="P46" i="3"/>
  <c r="U43" i="3"/>
  <c r="R36" i="2"/>
  <c r="R30" i="2"/>
  <c r="N30" i="2"/>
  <c r="R35" i="2"/>
  <c r="N35" i="2"/>
  <c r="R34" i="2"/>
  <c r="N34" i="2"/>
  <c r="R31" i="2"/>
  <c r="N31" i="2"/>
  <c r="S30" i="2"/>
  <c r="O30" i="2"/>
  <c r="O35" i="2"/>
  <c r="S35" i="2"/>
  <c r="S34" i="2"/>
  <c r="O34" i="2"/>
  <c r="O31" i="2"/>
  <c r="S31" i="2"/>
  <c r="P30" i="2"/>
  <c r="Q30" i="2"/>
  <c r="Q35" i="2"/>
  <c r="P35" i="2"/>
  <c r="P34" i="2"/>
  <c r="Q34" i="2"/>
  <c r="Q31" i="2"/>
  <c r="P31" i="2"/>
  <c r="P36" i="2"/>
  <c r="Q36" i="2"/>
  <c r="B16" i="3"/>
  <c r="D15" i="3"/>
  <c r="S96" i="7" l="1"/>
  <c r="U120" i="7"/>
  <c r="T29" i="8"/>
  <c r="M262" i="7"/>
  <c r="O115" i="7"/>
  <c r="O117" i="7"/>
  <c r="U195" i="7"/>
  <c r="I212" i="7"/>
  <c r="T212" i="7" s="1"/>
  <c r="N142" i="7"/>
  <c r="O45" i="8"/>
  <c r="T47" i="8"/>
  <c r="I287" i="7"/>
  <c r="V106" i="7"/>
  <c r="R15" i="8"/>
  <c r="M44" i="8"/>
  <c r="V203" i="7"/>
  <c r="S107" i="7"/>
  <c r="U166" i="7"/>
  <c r="J301" i="7"/>
  <c r="V171" i="7"/>
  <c r="M222" i="7"/>
  <c r="J42" i="8"/>
  <c r="S241" i="7"/>
  <c r="K111" i="7"/>
  <c r="R176" i="7"/>
  <c r="S46" i="8"/>
  <c r="P9" i="8"/>
  <c r="P21" i="8"/>
  <c r="N112" i="7"/>
  <c r="Q242" i="7"/>
  <c r="L115" i="7"/>
  <c r="I38" i="8"/>
  <c r="V123" i="7"/>
  <c r="O52" i="8"/>
  <c r="V38" i="7"/>
  <c r="R21" i="8"/>
  <c r="T176" i="7"/>
  <c r="R102" i="7"/>
  <c r="I113" i="7"/>
  <c r="V113" i="7" s="1"/>
  <c r="R47" i="8"/>
  <c r="V273" i="7"/>
  <c r="V105" i="7"/>
  <c r="Q94" i="7"/>
  <c r="G244" i="7"/>
  <c r="V241" i="7"/>
  <c r="R93" i="7"/>
  <c r="O21" i="8"/>
  <c r="S23" i="8"/>
  <c r="Q171" i="7"/>
  <c r="U171" i="7"/>
  <c r="Q95" i="7"/>
  <c r="Q168" i="7"/>
  <c r="Q169" i="7"/>
  <c r="R245" i="7"/>
  <c r="Q170" i="7"/>
  <c r="O9" i="8"/>
  <c r="O20" i="8"/>
  <c r="S20" i="8"/>
  <c r="P26" i="8"/>
  <c r="S9" i="8"/>
  <c r="Q245" i="7"/>
  <c r="V238" i="7"/>
  <c r="O12" i="8"/>
  <c r="V242" i="7"/>
  <c r="Q96" i="7"/>
  <c r="G246" i="7"/>
  <c r="R168" i="7"/>
  <c r="R95" i="7"/>
  <c r="Q93" i="7"/>
  <c r="G243" i="7"/>
  <c r="U96" i="7"/>
  <c r="R282" i="7"/>
  <c r="J187" i="7"/>
  <c r="M115" i="7"/>
  <c r="T120" i="7"/>
  <c r="E181" i="7"/>
  <c r="F106" i="7"/>
  <c r="L187" i="7"/>
  <c r="P47" i="8"/>
  <c r="S64" i="7"/>
  <c r="T270" i="7"/>
  <c r="R36" i="7"/>
  <c r="J66" i="8"/>
  <c r="Q66" i="8" s="1"/>
  <c r="S38" i="7"/>
  <c r="Q46" i="8"/>
  <c r="T182" i="7"/>
  <c r="K42" i="8"/>
  <c r="V195" i="7"/>
  <c r="K292" i="7"/>
  <c r="R268" i="7"/>
  <c r="I137" i="7"/>
  <c r="H71" i="8"/>
  <c r="V125" i="7"/>
  <c r="L139" i="7"/>
  <c r="S139" i="7" s="1"/>
  <c r="T59" i="8"/>
  <c r="R270" i="7"/>
  <c r="T35" i="8"/>
  <c r="T52" i="8"/>
  <c r="K214" i="7"/>
  <c r="V120" i="7"/>
  <c r="M301" i="7"/>
  <c r="T37" i="7"/>
  <c r="Q47" i="8"/>
  <c r="V270" i="7"/>
  <c r="F107" i="7"/>
  <c r="F182" i="7" s="1"/>
  <c r="F257" i="7" s="1"/>
  <c r="P52" i="8"/>
  <c r="K151" i="7"/>
  <c r="I78" i="8"/>
  <c r="I41" i="8"/>
  <c r="H39" i="8"/>
  <c r="K39" i="8"/>
  <c r="Q39" i="8" s="1"/>
  <c r="N187" i="7"/>
  <c r="R120" i="7"/>
  <c r="G192" i="7"/>
  <c r="M297" i="7"/>
  <c r="R273" i="7"/>
  <c r="L265" i="7"/>
  <c r="K186" i="7"/>
  <c r="V255" i="7"/>
  <c r="F102" i="7"/>
  <c r="F177" i="7" s="1"/>
  <c r="F252" i="7" s="1"/>
  <c r="V183" i="7"/>
  <c r="V39" i="7"/>
  <c r="T251" i="7"/>
  <c r="V200" i="7"/>
  <c r="R101" i="7"/>
  <c r="O213" i="7"/>
  <c r="R35" i="8"/>
  <c r="O59" i="8"/>
  <c r="J112" i="7"/>
  <c r="M112" i="7"/>
  <c r="T132" i="7"/>
  <c r="O222" i="7"/>
  <c r="R222" i="7" s="1"/>
  <c r="G41" i="8"/>
  <c r="N189" i="7"/>
  <c r="N262" i="7"/>
  <c r="E44" i="8"/>
  <c r="K74" i="8"/>
  <c r="M151" i="7"/>
  <c r="K187" i="7"/>
  <c r="H292" i="7"/>
  <c r="R59" i="8"/>
  <c r="L214" i="7"/>
  <c r="L289" i="7"/>
  <c r="Q42" i="7"/>
  <c r="K294" i="7"/>
  <c r="O112" i="7"/>
  <c r="O192" i="7"/>
  <c r="R40" i="7"/>
  <c r="U76" i="7"/>
  <c r="D28" i="8"/>
  <c r="D42" i="8"/>
  <c r="S31" i="8"/>
  <c r="R108" i="7"/>
  <c r="O187" i="7"/>
  <c r="O265" i="7"/>
  <c r="T107" i="7"/>
  <c r="U153" i="7"/>
  <c r="M74" i="8"/>
  <c r="E78" i="8"/>
  <c r="S78" i="8" s="1"/>
  <c r="I69" i="8"/>
  <c r="V193" i="7"/>
  <c r="K147" i="7"/>
  <c r="J144" i="7"/>
  <c r="H142" i="7"/>
  <c r="I66" i="8"/>
  <c r="O50" i="8"/>
  <c r="R37" i="7"/>
  <c r="O190" i="7"/>
  <c r="V190" i="7" s="1"/>
  <c r="O297" i="7"/>
  <c r="S269" i="7"/>
  <c r="T214" i="7"/>
  <c r="F69" i="8"/>
  <c r="K144" i="7"/>
  <c r="I264" i="7"/>
  <c r="V264" i="7" s="1"/>
  <c r="U198" i="7"/>
  <c r="K139" i="7"/>
  <c r="V180" i="7"/>
  <c r="E69" i="8"/>
  <c r="S69" i="8" s="1"/>
  <c r="U67" i="7"/>
  <c r="H287" i="7"/>
  <c r="V275" i="7"/>
  <c r="M66" i="8"/>
  <c r="T66" i="8" s="1"/>
  <c r="R64" i="7"/>
  <c r="I151" i="7"/>
  <c r="L138" i="7"/>
  <c r="L213" i="7"/>
  <c r="H289" i="7"/>
  <c r="L217" i="7"/>
  <c r="S217" i="7" s="1"/>
  <c r="L142" i="7"/>
  <c r="S142" i="7" s="1"/>
  <c r="S67" i="7"/>
  <c r="G219" i="7"/>
  <c r="H288" i="7"/>
  <c r="F65" i="8"/>
  <c r="M287" i="7"/>
  <c r="I186" i="7"/>
  <c r="G78" i="8"/>
  <c r="R78" i="8" s="1"/>
  <c r="H301" i="7"/>
  <c r="O214" i="7"/>
  <c r="J217" i="7"/>
  <c r="H69" i="8"/>
  <c r="J292" i="7"/>
  <c r="M38" i="8"/>
  <c r="O186" i="7"/>
  <c r="V186" i="7" s="1"/>
  <c r="O111" i="7"/>
  <c r="V111" i="7" s="1"/>
  <c r="S47" i="8"/>
  <c r="O47" i="8"/>
  <c r="N265" i="7"/>
  <c r="L42" i="8"/>
  <c r="O189" i="7"/>
  <c r="V189" i="7" s="1"/>
  <c r="M41" i="8"/>
  <c r="M111" i="7"/>
  <c r="T111" i="7" s="1"/>
  <c r="M186" i="7"/>
  <c r="S186" i="7" s="1"/>
  <c r="S36" i="7"/>
  <c r="O262" i="7"/>
  <c r="G42" i="8"/>
  <c r="R42" i="8" s="1"/>
  <c r="I115" i="7"/>
  <c r="V40" i="7"/>
  <c r="I265" i="7"/>
  <c r="Q36" i="7"/>
  <c r="T289" i="7"/>
  <c r="O68" i="8"/>
  <c r="T70" i="8"/>
  <c r="I114" i="7"/>
  <c r="K142" i="7"/>
  <c r="G268" i="7"/>
  <c r="U268" i="7" s="1"/>
  <c r="I74" i="8"/>
  <c r="J219" i="7"/>
  <c r="V103" i="7"/>
  <c r="Q125" i="7"/>
  <c r="P31" i="8"/>
  <c r="V108" i="7"/>
  <c r="S37" i="7"/>
  <c r="R72" i="7"/>
  <c r="U125" i="7"/>
  <c r="I44" i="8"/>
  <c r="O137" i="7"/>
  <c r="H144" i="7"/>
  <c r="I262" i="7"/>
  <c r="O35" i="8"/>
  <c r="U118" i="7"/>
  <c r="O55" i="8"/>
  <c r="K112" i="7"/>
  <c r="T75" i="8"/>
  <c r="V132" i="7"/>
  <c r="R195" i="7"/>
  <c r="Q120" i="7"/>
  <c r="G217" i="7"/>
  <c r="U217" i="7" s="1"/>
  <c r="M265" i="7"/>
  <c r="S265" i="7" s="1"/>
  <c r="K38" i="8"/>
  <c r="O261" i="7"/>
  <c r="R261" i="7" s="1"/>
  <c r="R106" i="7"/>
  <c r="H151" i="7"/>
  <c r="F78" i="8"/>
  <c r="M137" i="7"/>
  <c r="K64" i="8"/>
  <c r="R64" i="8" s="1"/>
  <c r="L41" i="8"/>
  <c r="J65" i="8"/>
  <c r="N190" i="7"/>
  <c r="G38" i="8"/>
  <c r="R109" i="7"/>
  <c r="H212" i="7"/>
  <c r="I263" i="7"/>
  <c r="V263" i="7" s="1"/>
  <c r="L292" i="7"/>
  <c r="S292" i="7" s="1"/>
  <c r="J287" i="7"/>
  <c r="J142" i="7"/>
  <c r="O114" i="7"/>
  <c r="G144" i="7"/>
  <c r="H214" i="7"/>
  <c r="H213" i="7"/>
  <c r="I226" i="7"/>
  <c r="S80" i="8"/>
  <c r="V36" i="7"/>
  <c r="S40" i="7"/>
  <c r="T62" i="7"/>
  <c r="J69" i="8"/>
  <c r="Q69" i="8" s="1"/>
  <c r="R275" i="7"/>
  <c r="G142" i="7"/>
  <c r="U142" i="7" s="1"/>
  <c r="M190" i="7"/>
  <c r="T190" i="7" s="1"/>
  <c r="V268" i="7"/>
  <c r="R198" i="7"/>
  <c r="N264" i="7"/>
  <c r="L288" i="7"/>
  <c r="I261" i="7"/>
  <c r="R193" i="7"/>
  <c r="O289" i="7"/>
  <c r="R289" i="7" s="1"/>
  <c r="H137" i="7"/>
  <c r="F64" i="8"/>
  <c r="I188" i="7"/>
  <c r="V188" i="7" s="1"/>
  <c r="E71" i="8"/>
  <c r="L262" i="7"/>
  <c r="G270" i="7"/>
  <c r="Q270" i="7" s="1"/>
  <c r="H139" i="7"/>
  <c r="F66" i="8"/>
  <c r="H138" i="7"/>
  <c r="I301" i="7"/>
  <c r="Q64" i="7"/>
  <c r="T40" i="7"/>
  <c r="T36" i="7"/>
  <c r="V64" i="7"/>
  <c r="V181" i="7"/>
  <c r="T76" i="7"/>
  <c r="Q67" i="7"/>
  <c r="Q67" i="8"/>
  <c r="P35" i="8"/>
  <c r="V278" i="7"/>
  <c r="K287" i="7"/>
  <c r="O139" i="7"/>
  <c r="R139" i="7" s="1"/>
  <c r="L112" i="7"/>
  <c r="R181" i="7"/>
  <c r="J71" i="8"/>
  <c r="J115" i="7"/>
  <c r="S120" i="7"/>
  <c r="Q118" i="7"/>
  <c r="T303" i="7"/>
  <c r="R38" i="7"/>
  <c r="S52" i="8"/>
  <c r="P51" i="8"/>
  <c r="S77" i="8"/>
  <c r="R200" i="7"/>
  <c r="O288" i="7"/>
  <c r="L219" i="7"/>
  <c r="T68" i="8"/>
  <c r="N297" i="7"/>
  <c r="J190" i="7"/>
  <c r="K43" i="8"/>
  <c r="P43" i="8" s="1"/>
  <c r="O212" i="7"/>
  <c r="R212" i="7" s="1"/>
  <c r="F71" i="8"/>
  <c r="J117" i="7"/>
  <c r="N261" i="7"/>
  <c r="S119" i="7"/>
  <c r="I187" i="7"/>
  <c r="K213" i="7"/>
  <c r="F74" i="8"/>
  <c r="J137" i="7"/>
  <c r="H64" i="8"/>
  <c r="K222" i="7"/>
  <c r="V118" i="7"/>
  <c r="T139" i="7"/>
  <c r="N217" i="7"/>
  <c r="S51" i="8"/>
  <c r="T38" i="7"/>
  <c r="L144" i="7"/>
  <c r="L192" i="7"/>
  <c r="H42" i="8"/>
  <c r="V37" i="7"/>
  <c r="S59" i="8"/>
  <c r="L74" i="8"/>
  <c r="M64" i="8"/>
  <c r="K288" i="7"/>
  <c r="J213" i="7"/>
  <c r="L189" i="7"/>
  <c r="L114" i="7"/>
  <c r="J41" i="8"/>
  <c r="L264" i="7"/>
  <c r="R77" i="8"/>
  <c r="O70" i="8"/>
  <c r="Q35" i="8"/>
  <c r="F175" i="7"/>
  <c r="U119" i="7"/>
  <c r="M188" i="7"/>
  <c r="S188" i="7" s="1"/>
  <c r="M113" i="7"/>
  <c r="R113" i="7" s="1"/>
  <c r="K40" i="8"/>
  <c r="Q40" i="8" s="1"/>
  <c r="M263" i="7"/>
  <c r="S263" i="7" s="1"/>
  <c r="E250" i="7"/>
  <c r="M219" i="7"/>
  <c r="M294" i="7"/>
  <c r="K71" i="8"/>
  <c r="M144" i="7"/>
  <c r="S34" i="8"/>
  <c r="U199" i="7"/>
  <c r="L267" i="7"/>
  <c r="J288" i="7"/>
  <c r="U69" i="7"/>
  <c r="R62" i="7"/>
  <c r="Q55" i="8"/>
  <c r="V277" i="7"/>
  <c r="R135" i="7"/>
  <c r="M65" i="8"/>
  <c r="N147" i="7"/>
  <c r="K137" i="7"/>
  <c r="I64" i="8"/>
  <c r="J44" i="8"/>
  <c r="K192" i="7"/>
  <c r="V202" i="7"/>
  <c r="O287" i="7"/>
  <c r="J151" i="7"/>
  <c r="H78" i="8"/>
  <c r="H294" i="7"/>
  <c r="T43" i="8"/>
  <c r="T119" i="7"/>
  <c r="I65" i="8"/>
  <c r="H222" i="7"/>
  <c r="H65" i="8"/>
  <c r="N292" i="7"/>
  <c r="E66" i="8"/>
  <c r="S66" i="8" s="1"/>
  <c r="U64" i="7"/>
  <c r="G139" i="7"/>
  <c r="G214" i="7"/>
  <c r="T69" i="7"/>
  <c r="S69" i="7"/>
  <c r="H147" i="7"/>
  <c r="I292" i="7"/>
  <c r="T292" i="7" s="1"/>
  <c r="G69" i="8"/>
  <c r="R69" i="8" s="1"/>
  <c r="I217" i="7"/>
  <c r="T217" i="7" s="1"/>
  <c r="T67" i="7"/>
  <c r="I142" i="7"/>
  <c r="T142" i="7" s="1"/>
  <c r="V62" i="7"/>
  <c r="Q79" i="8"/>
  <c r="S35" i="8"/>
  <c r="N289" i="7"/>
  <c r="L66" i="8"/>
  <c r="N214" i="7"/>
  <c r="N139" i="7"/>
  <c r="R17" i="8"/>
  <c r="Q17" i="8"/>
  <c r="P17" i="8"/>
  <c r="Q72" i="8"/>
  <c r="Q31" i="8"/>
  <c r="S15" i="8"/>
  <c r="S72" i="8"/>
  <c r="Q15" i="8"/>
  <c r="R123" i="7"/>
  <c r="O75" i="8"/>
  <c r="R124" i="7"/>
  <c r="T246" i="7"/>
  <c r="V127" i="7"/>
  <c r="S28" i="8"/>
  <c r="T36" i="8"/>
  <c r="S16" i="8"/>
  <c r="S30" i="8"/>
  <c r="O58" i="8"/>
  <c r="P14" i="8"/>
  <c r="Q52" i="8"/>
  <c r="R52" i="8"/>
  <c r="T40" i="8"/>
  <c r="T184" i="7"/>
  <c r="T250" i="7"/>
  <c r="T27" i="8"/>
  <c r="S14" i="8"/>
  <c r="T39" i="8"/>
  <c r="S29" i="8"/>
  <c r="S33" i="8"/>
  <c r="R27" i="8"/>
  <c r="P10" i="8"/>
  <c r="S26" i="8"/>
  <c r="P18" i="8"/>
  <c r="P11" i="8"/>
  <c r="Q62" i="8"/>
  <c r="S36" i="8"/>
  <c r="R31" i="8"/>
  <c r="Q29" i="8"/>
  <c r="S184" i="7"/>
  <c r="U210" i="7"/>
  <c r="V259" i="7"/>
  <c r="S207" i="7"/>
  <c r="S270" i="7"/>
  <c r="R18" i="8"/>
  <c r="Q76" i="8"/>
  <c r="S11" i="8"/>
  <c r="S10" i="8"/>
  <c r="Q18" i="8"/>
  <c r="O40" i="8"/>
  <c r="R29" i="8"/>
  <c r="S195" i="7"/>
  <c r="T100" i="7"/>
  <c r="T96" i="7"/>
  <c r="O31" i="8"/>
  <c r="S109" i="7"/>
  <c r="V91" i="7"/>
  <c r="T248" i="7"/>
  <c r="T175" i="7"/>
  <c r="M304" i="7"/>
  <c r="M229" i="7"/>
  <c r="U229" i="7" s="1"/>
  <c r="M154" i="7"/>
  <c r="U154" i="7" s="1"/>
  <c r="M80" i="8"/>
  <c r="O80" i="8" s="1"/>
  <c r="O303" i="7"/>
  <c r="Q303" i="7" s="1"/>
  <c r="O228" i="7"/>
  <c r="O153" i="7"/>
  <c r="E67" i="8"/>
  <c r="S67" i="8" s="1"/>
  <c r="G215" i="7"/>
  <c r="G140" i="7"/>
  <c r="I222" i="7"/>
  <c r="T222" i="7" s="1"/>
  <c r="I297" i="7"/>
  <c r="T297" i="7" s="1"/>
  <c r="I147" i="7"/>
  <c r="T147" i="7" s="1"/>
  <c r="L297" i="7"/>
  <c r="L222" i="7"/>
  <c r="S222" i="7" s="1"/>
  <c r="L147" i="7"/>
  <c r="S147" i="7" s="1"/>
  <c r="O304" i="7"/>
  <c r="O229" i="7"/>
  <c r="Q229" i="7" s="1"/>
  <c r="O154" i="7"/>
  <c r="Q154" i="7" s="1"/>
  <c r="D47" i="8"/>
  <c r="F120" i="7"/>
  <c r="D50" i="8"/>
  <c r="F123" i="7"/>
  <c r="F198" i="7" s="1"/>
  <c r="F273" i="7" s="1"/>
  <c r="D59" i="8"/>
  <c r="F132" i="7"/>
  <c r="D72" i="8"/>
  <c r="F145" i="7"/>
  <c r="F220" i="7" s="1"/>
  <c r="F295" i="7" s="1"/>
  <c r="D81" i="8"/>
  <c r="F154" i="7"/>
  <c r="F229" i="7" s="1"/>
  <c r="F304" i="7" s="1"/>
  <c r="D51" i="8"/>
  <c r="F124" i="7"/>
  <c r="F199" i="7" s="1"/>
  <c r="F274" i="7" s="1"/>
  <c r="D82" i="8"/>
  <c r="F155" i="7"/>
  <c r="F230" i="7" s="1"/>
  <c r="F305" i="7" s="1"/>
  <c r="D53" i="8"/>
  <c r="F126" i="7"/>
  <c r="F201" i="7" s="1"/>
  <c r="F276" i="7" s="1"/>
  <c r="D57" i="8"/>
  <c r="F130" i="7"/>
  <c r="F205" i="7" s="1"/>
  <c r="F280" i="7" s="1"/>
  <c r="E42" i="8"/>
  <c r="O42" i="8" s="1"/>
  <c r="G190" i="7"/>
  <c r="G115" i="7"/>
  <c r="D49" i="8"/>
  <c r="F122" i="7"/>
  <c r="F197" i="7" s="1"/>
  <c r="F272" i="7" s="1"/>
  <c r="D56" i="8"/>
  <c r="F129" i="7"/>
  <c r="F204" i="7" s="1"/>
  <c r="F279" i="7" s="1"/>
  <c r="D54" i="8"/>
  <c r="F127" i="7"/>
  <c r="F202" i="7" s="1"/>
  <c r="F277" i="7" s="1"/>
  <c r="D74" i="8"/>
  <c r="F147" i="7"/>
  <c r="F222" i="7" s="1"/>
  <c r="F297" i="7" s="1"/>
  <c r="D71" i="8"/>
  <c r="F144" i="7"/>
  <c r="D66" i="8"/>
  <c r="F139" i="7"/>
  <c r="D69" i="8"/>
  <c r="F142" i="7"/>
  <c r="F217" i="7" s="1"/>
  <c r="F292" i="7" s="1"/>
  <c r="D78" i="8"/>
  <c r="F151" i="7"/>
  <c r="D58" i="8"/>
  <c r="F131" i="7"/>
  <c r="F206" i="7" s="1"/>
  <c r="F281" i="7" s="1"/>
  <c r="D46" i="8"/>
  <c r="F119" i="7"/>
  <c r="F194" i="7" s="1"/>
  <c r="F269" i="7" s="1"/>
  <c r="Q281" i="7"/>
  <c r="U281" i="7"/>
  <c r="U269" i="7"/>
  <c r="Q269" i="7"/>
  <c r="U176" i="7"/>
  <c r="Q176" i="7"/>
  <c r="G254" i="7"/>
  <c r="U104" i="7"/>
  <c r="Q104" i="7"/>
  <c r="U224" i="7"/>
  <c r="G256" i="7"/>
  <c r="Q106" i="7"/>
  <c r="U106" i="7"/>
  <c r="E200" i="7"/>
  <c r="V161" i="7"/>
  <c r="U157" i="7"/>
  <c r="Q157" i="7"/>
  <c r="T183" i="7"/>
  <c r="S183" i="7"/>
  <c r="U164" i="7"/>
  <c r="Q164" i="7"/>
  <c r="S278" i="7"/>
  <c r="T278" i="7"/>
  <c r="U207" i="7"/>
  <c r="Q207" i="7"/>
  <c r="V284" i="7"/>
  <c r="R284" i="7"/>
  <c r="G300" i="7"/>
  <c r="U150" i="7"/>
  <c r="T237" i="7"/>
  <c r="S237" i="7"/>
  <c r="R237" i="7"/>
  <c r="U285" i="7"/>
  <c r="Q285" i="7"/>
  <c r="E256" i="7"/>
  <c r="G291" i="7"/>
  <c r="Q141" i="7"/>
  <c r="S300" i="7"/>
  <c r="T300" i="7"/>
  <c r="T215" i="7"/>
  <c r="S215" i="7"/>
  <c r="V218" i="7"/>
  <c r="R147" i="7"/>
  <c r="S149" i="7"/>
  <c r="T149" i="7"/>
  <c r="T88" i="7"/>
  <c r="S88" i="7"/>
  <c r="E214" i="7"/>
  <c r="U158" i="7"/>
  <c r="Q158" i="7"/>
  <c r="T94" i="7"/>
  <c r="S94" i="7"/>
  <c r="U94" i="7"/>
  <c r="R94" i="7"/>
  <c r="T283" i="7"/>
  <c r="S283" i="7"/>
  <c r="T234" i="7"/>
  <c r="S234" i="7"/>
  <c r="U226" i="7"/>
  <c r="V216" i="7"/>
  <c r="V119" i="7"/>
  <c r="R119" i="7"/>
  <c r="U163" i="7"/>
  <c r="Q163" i="7"/>
  <c r="R281" i="7"/>
  <c r="V281" i="7"/>
  <c r="U276" i="7"/>
  <c r="Q276" i="7"/>
  <c r="S250" i="7"/>
  <c r="R234" i="7"/>
  <c r="V109" i="7"/>
  <c r="E265" i="7"/>
  <c r="U184" i="7"/>
  <c r="Q184" i="7"/>
  <c r="U182" i="7"/>
  <c r="Q182" i="7"/>
  <c r="F187" i="7"/>
  <c r="S104" i="7"/>
  <c r="T104" i="7"/>
  <c r="T102" i="7"/>
  <c r="S102" i="7"/>
  <c r="G267" i="7"/>
  <c r="Q117" i="7"/>
  <c r="U178" i="7"/>
  <c r="Q178" i="7"/>
  <c r="U183" i="7"/>
  <c r="Q183" i="7"/>
  <c r="S124" i="7"/>
  <c r="T124" i="7"/>
  <c r="S118" i="7"/>
  <c r="T118" i="7"/>
  <c r="T99" i="7"/>
  <c r="S99" i="7"/>
  <c r="R99" i="7"/>
  <c r="V95" i="7"/>
  <c r="U165" i="7"/>
  <c r="Q165" i="7"/>
  <c r="S281" i="7"/>
  <c r="T281" i="7"/>
  <c r="V243" i="7"/>
  <c r="S123" i="7"/>
  <c r="T123" i="7"/>
  <c r="V266" i="7"/>
  <c r="R266" i="7"/>
  <c r="T259" i="7"/>
  <c r="Q280" i="7"/>
  <c r="U280" i="7"/>
  <c r="R183" i="7"/>
  <c r="V223" i="7"/>
  <c r="U180" i="7"/>
  <c r="Q180" i="7"/>
  <c r="V254" i="7"/>
  <c r="R254" i="7"/>
  <c r="S178" i="7"/>
  <c r="T178" i="7"/>
  <c r="V250" i="7"/>
  <c r="R250" i="7"/>
  <c r="T181" i="7"/>
  <c r="S181" i="7"/>
  <c r="T145" i="7"/>
  <c r="S145" i="7"/>
  <c r="T85" i="7"/>
  <c r="S85" i="7"/>
  <c r="R85" i="7"/>
  <c r="L301" i="7"/>
  <c r="L226" i="7"/>
  <c r="L151" i="7"/>
  <c r="K65" i="8"/>
  <c r="M288" i="7"/>
  <c r="M213" i="7"/>
  <c r="R213" i="7" s="1"/>
  <c r="M138" i="7"/>
  <c r="R138" i="7" s="1"/>
  <c r="I260" i="7"/>
  <c r="V260" i="7" s="1"/>
  <c r="I185" i="7"/>
  <c r="V185" i="7" s="1"/>
  <c r="I110" i="7"/>
  <c r="V110" i="7" s="1"/>
  <c r="M71" i="8"/>
  <c r="O294" i="7"/>
  <c r="O219" i="7"/>
  <c r="O144" i="7"/>
  <c r="L303" i="7"/>
  <c r="S303" i="7" s="1"/>
  <c r="L228" i="7"/>
  <c r="S228" i="7" s="1"/>
  <c r="L153" i="7"/>
  <c r="S153" i="7" s="1"/>
  <c r="I288" i="7"/>
  <c r="I213" i="7"/>
  <c r="I138" i="7"/>
  <c r="V138" i="7" s="1"/>
  <c r="M82" i="8"/>
  <c r="O82" i="8" s="1"/>
  <c r="O305" i="7"/>
  <c r="O230" i="7"/>
  <c r="Q230" i="7" s="1"/>
  <c r="O155" i="7"/>
  <c r="Q155" i="7" s="1"/>
  <c r="M67" i="8"/>
  <c r="P67" i="8" s="1"/>
  <c r="O290" i="7"/>
  <c r="O215" i="7"/>
  <c r="O140" i="7"/>
  <c r="E43" i="8"/>
  <c r="O43" i="8" s="1"/>
  <c r="G191" i="7"/>
  <c r="G116" i="7"/>
  <c r="E41" i="8"/>
  <c r="G189" i="7"/>
  <c r="G114" i="7"/>
  <c r="U283" i="7"/>
  <c r="Q283" i="7"/>
  <c r="U271" i="7"/>
  <c r="Q271" i="7"/>
  <c r="F190" i="7"/>
  <c r="G252" i="7"/>
  <c r="U102" i="7"/>
  <c r="Q102" i="7"/>
  <c r="U179" i="7"/>
  <c r="Q179" i="7"/>
  <c r="U181" i="7"/>
  <c r="Q181" i="7"/>
  <c r="T83" i="7"/>
  <c r="S83" i="7"/>
  <c r="R83" i="7"/>
  <c r="S258" i="7"/>
  <c r="T258" i="7"/>
  <c r="T125" i="7"/>
  <c r="S125" i="7"/>
  <c r="G298" i="7"/>
  <c r="Q148" i="7"/>
  <c r="U225" i="7"/>
  <c r="S116" i="7"/>
  <c r="T116" i="7"/>
  <c r="G302" i="7"/>
  <c r="U152" i="7"/>
  <c r="R187" i="7"/>
  <c r="E287" i="7"/>
  <c r="R125" i="7"/>
  <c r="S132" i="7"/>
  <c r="G263" i="7"/>
  <c r="Q113" i="7"/>
  <c r="Q216" i="7"/>
  <c r="S290" i="7"/>
  <c r="T290" i="7"/>
  <c r="V293" i="7"/>
  <c r="S224" i="7"/>
  <c r="T224" i="7"/>
  <c r="T163" i="7"/>
  <c r="S163" i="7"/>
  <c r="T86" i="7"/>
  <c r="S86" i="7"/>
  <c r="R86" i="7"/>
  <c r="T90" i="7"/>
  <c r="S90" i="7"/>
  <c r="R90" i="7"/>
  <c r="G235" i="7"/>
  <c r="U85" i="7"/>
  <c r="Q85" i="7"/>
  <c r="T169" i="7"/>
  <c r="S169" i="7"/>
  <c r="R169" i="7"/>
  <c r="U169" i="7"/>
  <c r="T91" i="7"/>
  <c r="S91" i="7"/>
  <c r="T84" i="7"/>
  <c r="S84" i="7"/>
  <c r="U84" i="7"/>
  <c r="G293" i="7"/>
  <c r="Q143" i="7"/>
  <c r="V291" i="7"/>
  <c r="S152" i="7"/>
  <c r="T152" i="7"/>
  <c r="V194" i="7"/>
  <c r="R194" i="7"/>
  <c r="Q241" i="7"/>
  <c r="U241" i="7"/>
  <c r="V234" i="7"/>
  <c r="E268" i="7"/>
  <c r="F212" i="7"/>
  <c r="T179" i="7"/>
  <c r="S179" i="7"/>
  <c r="T177" i="7"/>
  <c r="S177" i="7"/>
  <c r="V82" i="7"/>
  <c r="T199" i="7"/>
  <c r="S199" i="7"/>
  <c r="T193" i="7"/>
  <c r="S193" i="7"/>
  <c r="S174" i="7"/>
  <c r="T174" i="7"/>
  <c r="R174" i="7"/>
  <c r="V170" i="7"/>
  <c r="T135" i="7"/>
  <c r="S135" i="7"/>
  <c r="T82" i="7"/>
  <c r="S82" i="7"/>
  <c r="R82" i="7"/>
  <c r="S198" i="7"/>
  <c r="T198" i="7"/>
  <c r="S259" i="7"/>
  <c r="T257" i="7"/>
  <c r="Q277" i="7"/>
  <c r="U277" i="7"/>
  <c r="U99" i="7"/>
  <c r="U275" i="7"/>
  <c r="Q275" i="7"/>
  <c r="V159" i="7"/>
  <c r="F259" i="7"/>
  <c r="Q194" i="7"/>
  <c r="Q250" i="7"/>
  <c r="U250" i="7"/>
  <c r="V298" i="7"/>
  <c r="O32" i="8"/>
  <c r="S32" i="8"/>
  <c r="T31" i="8"/>
  <c r="T253" i="7"/>
  <c r="S253" i="7"/>
  <c r="T256" i="7"/>
  <c r="S256" i="7"/>
  <c r="S220" i="7"/>
  <c r="T220" i="7"/>
  <c r="S160" i="7"/>
  <c r="T160" i="7"/>
  <c r="R160" i="7"/>
  <c r="K82" i="8"/>
  <c r="S82" i="8" s="1"/>
  <c r="M305" i="7"/>
  <c r="M230" i="7"/>
  <c r="U230" i="7" s="1"/>
  <c r="M155" i="7"/>
  <c r="U155" i="7" s="1"/>
  <c r="K75" i="8"/>
  <c r="S75" i="8" s="1"/>
  <c r="M298" i="7"/>
  <c r="M223" i="7"/>
  <c r="R223" i="7" s="1"/>
  <c r="M148" i="7"/>
  <c r="R148" i="7" s="1"/>
  <c r="K44" i="8"/>
  <c r="M267" i="7"/>
  <c r="R267" i="7" s="1"/>
  <c r="M192" i="7"/>
  <c r="M117" i="7"/>
  <c r="D70" i="8"/>
  <c r="F143" i="7"/>
  <c r="F218" i="7" s="1"/>
  <c r="F293" i="7" s="1"/>
  <c r="D61" i="8"/>
  <c r="F134" i="7"/>
  <c r="F209" i="7" s="1"/>
  <c r="F284" i="7" s="1"/>
  <c r="D60" i="8"/>
  <c r="F133" i="7"/>
  <c r="F208" i="7" s="1"/>
  <c r="F283" i="7" s="1"/>
  <c r="D76" i="8"/>
  <c r="F149" i="7"/>
  <c r="F224" i="7" s="1"/>
  <c r="F299" i="7" s="1"/>
  <c r="D68" i="8"/>
  <c r="F141" i="7"/>
  <c r="F216" i="7" s="1"/>
  <c r="F291" i="7" s="1"/>
  <c r="D75" i="8"/>
  <c r="F148" i="7"/>
  <c r="F223" i="7" s="1"/>
  <c r="F298" i="7" s="1"/>
  <c r="D73" i="8"/>
  <c r="F146" i="7"/>
  <c r="F221" i="7" s="1"/>
  <c r="F296" i="7" s="1"/>
  <c r="D62" i="8"/>
  <c r="F135" i="7"/>
  <c r="F210" i="7" s="1"/>
  <c r="F285" i="7" s="1"/>
  <c r="E39" i="8"/>
  <c r="O39" i="8" s="1"/>
  <c r="G187" i="7"/>
  <c r="G112" i="7"/>
  <c r="D67" i="8"/>
  <c r="F140" i="7"/>
  <c r="F215" i="7" s="1"/>
  <c r="F290" i="7" s="1"/>
  <c r="D63" i="8"/>
  <c r="F136" i="7"/>
  <c r="F211" i="7" s="1"/>
  <c r="F286" i="7" s="1"/>
  <c r="D77" i="8"/>
  <c r="F150" i="7"/>
  <c r="F225" i="7" s="1"/>
  <c r="F300" i="7" s="1"/>
  <c r="D65" i="8"/>
  <c r="F138" i="7"/>
  <c r="F213" i="7" s="1"/>
  <c r="F288" i="7" s="1"/>
  <c r="D48" i="8"/>
  <c r="F121" i="7"/>
  <c r="F196" i="7" s="1"/>
  <c r="F271" i="7" s="1"/>
  <c r="D80" i="8"/>
  <c r="F153" i="7"/>
  <c r="F228" i="7" s="1"/>
  <c r="F303" i="7" s="1"/>
  <c r="D79" i="8"/>
  <c r="F152" i="7"/>
  <c r="F227" i="7" s="1"/>
  <c r="F302" i="7" s="1"/>
  <c r="D55" i="8"/>
  <c r="F128" i="7"/>
  <c r="F203" i="7" s="1"/>
  <c r="F278" i="7" s="1"/>
  <c r="D52" i="8"/>
  <c r="F125" i="7"/>
  <c r="U284" i="7"/>
  <c r="Q284" i="7"/>
  <c r="U237" i="7"/>
  <c r="Q237" i="7"/>
  <c r="F193" i="7"/>
  <c r="U177" i="7"/>
  <c r="Q177" i="7"/>
  <c r="S158" i="7"/>
  <c r="T158" i="7"/>
  <c r="R158" i="7"/>
  <c r="E226" i="7"/>
  <c r="V236" i="7"/>
  <c r="S128" i="7"/>
  <c r="T128" i="7"/>
  <c r="S200" i="7"/>
  <c r="T200" i="7"/>
  <c r="V134" i="7"/>
  <c r="R134" i="7"/>
  <c r="G296" i="7"/>
  <c r="Q223" i="7"/>
  <c r="T191" i="7"/>
  <c r="S191" i="7"/>
  <c r="G236" i="7"/>
  <c r="U86" i="7"/>
  <c r="Q86" i="7"/>
  <c r="T87" i="7"/>
  <c r="S87" i="7"/>
  <c r="R87" i="7"/>
  <c r="U227" i="7"/>
  <c r="U303" i="7"/>
  <c r="U272" i="7"/>
  <c r="Q272" i="7"/>
  <c r="E262" i="7"/>
  <c r="V184" i="7"/>
  <c r="Q188" i="7"/>
  <c r="T34" i="8"/>
  <c r="R34" i="8"/>
  <c r="S150" i="7"/>
  <c r="T150" i="7"/>
  <c r="T299" i="7"/>
  <c r="S299" i="7"/>
  <c r="F178" i="7"/>
  <c r="T161" i="7"/>
  <c r="S161" i="7"/>
  <c r="R161" i="7"/>
  <c r="E207" i="7"/>
  <c r="T165" i="7"/>
  <c r="S165" i="7"/>
  <c r="R165" i="7"/>
  <c r="U160" i="7"/>
  <c r="Q160" i="7"/>
  <c r="T244" i="7"/>
  <c r="S244" i="7"/>
  <c r="R244" i="7"/>
  <c r="S166" i="7"/>
  <c r="T166" i="7"/>
  <c r="T133" i="7"/>
  <c r="S133" i="7"/>
  <c r="T159" i="7"/>
  <c r="S159" i="7"/>
  <c r="U159" i="7"/>
  <c r="G305" i="7"/>
  <c r="Q218" i="7"/>
  <c r="T227" i="7"/>
  <c r="S227" i="7"/>
  <c r="R269" i="7"/>
  <c r="V269" i="7"/>
  <c r="R131" i="7"/>
  <c r="V131" i="7"/>
  <c r="R133" i="7"/>
  <c r="V163" i="7"/>
  <c r="Q286" i="7"/>
  <c r="U286" i="7"/>
  <c r="T254" i="7"/>
  <c r="S254" i="7"/>
  <c r="T252" i="7"/>
  <c r="S252" i="7"/>
  <c r="V157" i="7"/>
  <c r="E195" i="7"/>
  <c r="T274" i="7"/>
  <c r="S274" i="7"/>
  <c r="T268" i="7"/>
  <c r="S268" i="7"/>
  <c r="S249" i="7"/>
  <c r="T249" i="7"/>
  <c r="R249" i="7"/>
  <c r="V245" i="7"/>
  <c r="S210" i="7"/>
  <c r="T210" i="7"/>
  <c r="S131" i="7"/>
  <c r="T131" i="7"/>
  <c r="T157" i="7"/>
  <c r="S157" i="7"/>
  <c r="R157" i="7"/>
  <c r="V93" i="7"/>
  <c r="G278" i="7"/>
  <c r="U128" i="7"/>
  <c r="Q128" i="7"/>
  <c r="S273" i="7"/>
  <c r="T273" i="7"/>
  <c r="G295" i="7"/>
  <c r="U145" i="7"/>
  <c r="R116" i="7"/>
  <c r="V116" i="7"/>
  <c r="R278" i="7"/>
  <c r="U249" i="7"/>
  <c r="Q249" i="7"/>
  <c r="R88" i="7"/>
  <c r="E253" i="7"/>
  <c r="U279" i="7"/>
  <c r="Q279" i="7"/>
  <c r="T173" i="7"/>
  <c r="R104" i="7"/>
  <c r="V104" i="7"/>
  <c r="V100" i="7"/>
  <c r="R100" i="7"/>
  <c r="O27" i="8"/>
  <c r="P27" i="8"/>
  <c r="T295" i="7"/>
  <c r="S295" i="7"/>
  <c r="T235" i="7"/>
  <c r="S235" i="7"/>
  <c r="R235" i="7"/>
  <c r="E65" i="8"/>
  <c r="G213" i="7"/>
  <c r="G138" i="7"/>
  <c r="K73" i="8"/>
  <c r="R73" i="8" s="1"/>
  <c r="M296" i="7"/>
  <c r="M221" i="7"/>
  <c r="U221" i="7" s="1"/>
  <c r="M146" i="7"/>
  <c r="O300" i="7"/>
  <c r="O225" i="7"/>
  <c r="O150" i="7"/>
  <c r="L287" i="7"/>
  <c r="L212" i="7"/>
  <c r="L137" i="7"/>
  <c r="I267" i="7"/>
  <c r="V267" i="7" s="1"/>
  <c r="I192" i="7"/>
  <c r="I117" i="7"/>
  <c r="V117" i="7" s="1"/>
  <c r="M69" i="8"/>
  <c r="O292" i="7"/>
  <c r="O217" i="7"/>
  <c r="O142" i="7"/>
  <c r="M293" i="7"/>
  <c r="M218" i="7"/>
  <c r="M143" i="7"/>
  <c r="R143" i="7" s="1"/>
  <c r="O302" i="7"/>
  <c r="O227" i="7"/>
  <c r="Q227" i="7" s="1"/>
  <c r="O152" i="7"/>
  <c r="O301" i="7"/>
  <c r="O226" i="7"/>
  <c r="Q226" i="7" s="1"/>
  <c r="O151" i="7"/>
  <c r="Q151" i="7" s="1"/>
  <c r="E74" i="8"/>
  <c r="G222" i="7"/>
  <c r="G147" i="7"/>
  <c r="M260" i="7"/>
  <c r="M185" i="7"/>
  <c r="M110" i="7"/>
  <c r="R110" i="7" s="1"/>
  <c r="O296" i="7"/>
  <c r="O221" i="7"/>
  <c r="Q221" i="7" s="1"/>
  <c r="O146" i="7"/>
  <c r="M76" i="8"/>
  <c r="O76" i="8" s="1"/>
  <c r="O299" i="7"/>
  <c r="O224" i="7"/>
  <c r="O149" i="7"/>
  <c r="Q149" i="7" s="1"/>
  <c r="E64" i="8"/>
  <c r="G212" i="7"/>
  <c r="G137" i="7"/>
  <c r="M72" i="8"/>
  <c r="P72" i="8" s="1"/>
  <c r="O295" i="7"/>
  <c r="O220" i="7"/>
  <c r="Q220" i="7" s="1"/>
  <c r="O145" i="7"/>
  <c r="M291" i="7"/>
  <c r="R291" i="7" s="1"/>
  <c r="M216" i="7"/>
  <c r="U216" i="7" s="1"/>
  <c r="M141" i="7"/>
  <c r="R141" i="7" s="1"/>
  <c r="M264" i="7"/>
  <c r="M189" i="7"/>
  <c r="M114" i="7"/>
  <c r="E38" i="8"/>
  <c r="G186" i="7"/>
  <c r="G111" i="7"/>
  <c r="E37" i="8"/>
  <c r="O37" i="8" s="1"/>
  <c r="G185" i="7"/>
  <c r="G110" i="7"/>
  <c r="S100" i="7"/>
  <c r="G251" i="7"/>
  <c r="U101" i="7"/>
  <c r="Q101" i="7"/>
  <c r="G299" i="7"/>
  <c r="U149" i="7"/>
  <c r="S233" i="7"/>
  <c r="T233" i="7"/>
  <c r="R233" i="7"/>
  <c r="V86" i="7"/>
  <c r="G232" i="7"/>
  <c r="U82" i="7"/>
  <c r="Q82" i="7"/>
  <c r="S108" i="7"/>
  <c r="T108" i="7"/>
  <c r="G239" i="7"/>
  <c r="U89" i="7"/>
  <c r="Q89" i="7"/>
  <c r="T203" i="7"/>
  <c r="S203" i="7"/>
  <c r="T275" i="7"/>
  <c r="S275" i="7"/>
  <c r="G282" i="7"/>
  <c r="Q132" i="7"/>
  <c r="U132" i="7"/>
  <c r="V209" i="7"/>
  <c r="R209" i="7"/>
  <c r="T266" i="7"/>
  <c r="S266" i="7"/>
  <c r="T261" i="7"/>
  <c r="S261" i="7"/>
  <c r="U161" i="7"/>
  <c r="Q161" i="7"/>
  <c r="S162" i="7"/>
  <c r="T162" i="7"/>
  <c r="R162" i="7"/>
  <c r="T109" i="7"/>
  <c r="Q274" i="7"/>
  <c r="U274" i="7"/>
  <c r="T225" i="7"/>
  <c r="S225" i="7"/>
  <c r="S140" i="7"/>
  <c r="T140" i="7"/>
  <c r="V143" i="7"/>
  <c r="T238" i="7"/>
  <c r="S238" i="7"/>
  <c r="T236" i="7"/>
  <c r="S236" i="7"/>
  <c r="R236" i="7"/>
  <c r="G233" i="7"/>
  <c r="U83" i="7"/>
  <c r="Q83" i="7"/>
  <c r="T240" i="7"/>
  <c r="S240" i="7"/>
  <c r="R240" i="7"/>
  <c r="T241" i="7"/>
  <c r="S208" i="7"/>
  <c r="T208" i="7"/>
  <c r="G301" i="7"/>
  <c r="U151" i="7"/>
  <c r="V141" i="7"/>
  <c r="G304" i="7"/>
  <c r="T302" i="7"/>
  <c r="S302" i="7"/>
  <c r="G238" i="7"/>
  <c r="U88" i="7"/>
  <c r="Q88" i="7"/>
  <c r="V206" i="7"/>
  <c r="R206" i="7"/>
  <c r="Q273" i="7"/>
  <c r="U273" i="7"/>
  <c r="R163" i="7"/>
  <c r="R258" i="7"/>
  <c r="R91" i="7"/>
  <c r="G259" i="7"/>
  <c r="U109" i="7"/>
  <c r="Q109" i="7"/>
  <c r="G257" i="7"/>
  <c r="U107" i="7"/>
  <c r="Q107" i="7"/>
  <c r="G253" i="7"/>
  <c r="U103" i="7"/>
  <c r="Q103" i="7"/>
  <c r="G258" i="7"/>
  <c r="Q108" i="7"/>
  <c r="U108" i="7"/>
  <c r="V232" i="7"/>
  <c r="S285" i="7"/>
  <c r="T285" i="7"/>
  <c r="G240" i="7"/>
  <c r="U90" i="7"/>
  <c r="Q90" i="7"/>
  <c r="S206" i="7"/>
  <c r="T206" i="7"/>
  <c r="T232" i="7"/>
  <c r="S232" i="7"/>
  <c r="R232" i="7"/>
  <c r="V168" i="7"/>
  <c r="U203" i="7"/>
  <c r="Q203" i="7"/>
  <c r="E219" i="7"/>
  <c r="U220" i="7"/>
  <c r="V191" i="7"/>
  <c r="R191" i="7"/>
  <c r="R118" i="7"/>
  <c r="V88" i="7"/>
  <c r="T170" i="7"/>
  <c r="U208" i="7"/>
  <c r="S175" i="7"/>
  <c r="S282" i="7"/>
  <c r="U162" i="7"/>
  <c r="Q100" i="7"/>
  <c r="V148" i="7"/>
  <c r="G255" i="7"/>
  <c r="U105" i="7"/>
  <c r="Q105" i="7"/>
  <c r="R179" i="7"/>
  <c r="V179" i="7"/>
  <c r="T103" i="7"/>
  <c r="S103" i="7"/>
  <c r="R30" i="8"/>
  <c r="P30" i="8"/>
  <c r="Q30" i="8"/>
  <c r="V175" i="7"/>
  <c r="R175" i="7"/>
  <c r="S106" i="7"/>
  <c r="T106" i="7"/>
  <c r="Q33" i="8"/>
  <c r="R33" i="8"/>
  <c r="Q39" i="7"/>
  <c r="Q35" i="7"/>
  <c r="U36" i="7"/>
  <c r="U40" i="7"/>
  <c r="Q77" i="8"/>
  <c r="Q40" i="7"/>
  <c r="Q79" i="7"/>
  <c r="M81" i="8"/>
  <c r="P46" i="8"/>
  <c r="O46" i="8"/>
  <c r="T46" i="8"/>
  <c r="Q75" i="7"/>
  <c r="M77" i="8"/>
  <c r="Q37" i="7"/>
  <c r="Q41" i="7"/>
  <c r="Q77" i="7"/>
  <c r="M79" i="8"/>
  <c r="P79" i="8" s="1"/>
  <c r="R76" i="8"/>
  <c r="O61" i="8"/>
  <c r="P61" i="8"/>
  <c r="T61" i="8"/>
  <c r="Q76" i="7"/>
  <c r="M78" i="8"/>
  <c r="Q71" i="7"/>
  <c r="M73" i="8"/>
  <c r="U37" i="7"/>
  <c r="U41" i="7"/>
  <c r="U79" i="7"/>
  <c r="K81" i="8"/>
  <c r="S45" i="8"/>
  <c r="P45" i="8"/>
  <c r="Q45" i="8"/>
  <c r="R45" i="8"/>
  <c r="S60" i="8"/>
  <c r="P60" i="8"/>
  <c r="R60" i="8"/>
  <c r="Q60" i="8"/>
  <c r="S13" i="8"/>
  <c r="P13" i="8"/>
  <c r="S12" i="8"/>
  <c r="P12" i="8"/>
  <c r="R12" i="8"/>
  <c r="Q12" i="8"/>
  <c r="P55" i="8"/>
  <c r="S55" i="8"/>
  <c r="R75" i="8"/>
  <c r="R68" i="7"/>
  <c r="K70" i="8"/>
  <c r="S79" i="8"/>
  <c r="R79" i="8"/>
  <c r="S58" i="8"/>
  <c r="P58" i="8"/>
  <c r="R58" i="8"/>
  <c r="Q58" i="8"/>
  <c r="S62" i="8"/>
  <c r="P62" i="8"/>
  <c r="R35" i="7"/>
  <c r="K37" i="8"/>
  <c r="R66" i="7"/>
  <c r="K68" i="8"/>
  <c r="U39" i="7"/>
  <c r="K41" i="8"/>
  <c r="S76" i="8"/>
  <c r="Q13" i="8"/>
  <c r="S50" i="8"/>
  <c r="P50" i="8"/>
  <c r="R50" i="8"/>
  <c r="Q50" i="8"/>
  <c r="S72" i="7"/>
  <c r="J74" i="8"/>
  <c r="S76" i="7"/>
  <c r="J78" i="8"/>
  <c r="Q78" i="8" s="1"/>
  <c r="S78" i="7"/>
  <c r="J80" i="8"/>
  <c r="Q80" i="8" s="1"/>
  <c r="S62" i="7"/>
  <c r="J64" i="8"/>
  <c r="V35" i="7"/>
  <c r="G37" i="8"/>
  <c r="T22" i="8"/>
  <c r="R22" i="8"/>
  <c r="T26" i="8"/>
  <c r="R26" i="8"/>
  <c r="T14" i="8"/>
  <c r="R14" i="8"/>
  <c r="V42" i="7"/>
  <c r="G44" i="8"/>
  <c r="R11" i="8"/>
  <c r="T11" i="8"/>
  <c r="V63" i="7"/>
  <c r="G65" i="8"/>
  <c r="T51" i="8"/>
  <c r="R51" i="8"/>
  <c r="T10" i="8"/>
  <c r="R10" i="8"/>
  <c r="R19" i="8"/>
  <c r="T19" i="8"/>
  <c r="T55" i="8"/>
  <c r="R55" i="8"/>
  <c r="R54" i="8"/>
  <c r="T54" i="8"/>
  <c r="R62" i="8"/>
  <c r="T62" i="8"/>
  <c r="R23" i="8"/>
  <c r="T23" i="8"/>
  <c r="R67" i="8"/>
  <c r="T20" i="8"/>
  <c r="R20" i="8"/>
  <c r="R13" i="8"/>
  <c r="T13" i="8"/>
  <c r="R72" i="8"/>
  <c r="R9" i="8"/>
  <c r="T9" i="8"/>
  <c r="T72" i="7"/>
  <c r="G74" i="8"/>
  <c r="R25" i="8"/>
  <c r="T25" i="8"/>
  <c r="U68" i="7"/>
  <c r="S71" i="7"/>
  <c r="T71" i="7"/>
  <c r="T80" i="7"/>
  <c r="S80" i="7"/>
  <c r="S63" i="7"/>
  <c r="T63" i="7"/>
  <c r="R63" i="7"/>
  <c r="U63" i="7"/>
  <c r="Q63" i="7"/>
  <c r="R69" i="7"/>
  <c r="V69" i="7"/>
  <c r="T73" i="7"/>
  <c r="S73" i="7"/>
  <c r="U73" i="7"/>
  <c r="V80" i="7"/>
  <c r="R80" i="7"/>
  <c r="Q80" i="7"/>
  <c r="U72" i="7"/>
  <c r="Q72" i="7"/>
  <c r="T35" i="7"/>
  <c r="S35" i="7"/>
  <c r="R71" i="7"/>
  <c r="V71" i="7"/>
  <c r="V74" i="7"/>
  <c r="R74" i="7"/>
  <c r="Q74" i="7"/>
  <c r="Q62" i="7"/>
  <c r="U62" i="7"/>
  <c r="V70" i="7"/>
  <c r="R70" i="7"/>
  <c r="Q69" i="7"/>
  <c r="V78" i="7"/>
  <c r="R78" i="7"/>
  <c r="Q78" i="7"/>
  <c r="U65" i="7"/>
  <c r="Q65" i="7"/>
  <c r="S39" i="7"/>
  <c r="T39" i="7"/>
  <c r="R39" i="7"/>
  <c r="U80" i="7"/>
  <c r="U71" i="7"/>
  <c r="R76" i="7"/>
  <c r="V76" i="7"/>
  <c r="S79" i="7"/>
  <c r="T79" i="7"/>
  <c r="Q70" i="7"/>
  <c r="T66" i="7"/>
  <c r="S66" i="7"/>
  <c r="U66" i="7"/>
  <c r="R75" i="7"/>
  <c r="V75" i="7"/>
  <c r="R67" i="7"/>
  <c r="V67" i="7"/>
  <c r="R65" i="7"/>
  <c r="V65" i="7"/>
  <c r="T68" i="7"/>
  <c r="S68" i="7"/>
  <c r="R77" i="7"/>
  <c r="V77" i="7"/>
  <c r="R79" i="7"/>
  <c r="V79" i="7"/>
  <c r="T42" i="7"/>
  <c r="S42" i="7"/>
  <c r="U42" i="7"/>
  <c r="R42" i="7"/>
  <c r="V72" i="7"/>
  <c r="R73" i="7"/>
  <c r="U35" i="7"/>
  <c r="B17" i="3"/>
  <c r="D16" i="3"/>
  <c r="V137" i="7" l="1"/>
  <c r="R262" i="7"/>
  <c r="P75" i="8"/>
  <c r="Q82" i="8"/>
  <c r="Q42" i="8"/>
  <c r="O44" i="8"/>
  <c r="R111" i="7"/>
  <c r="P44" i="8"/>
  <c r="P42" i="8"/>
  <c r="S115" i="7"/>
  <c r="P39" i="8"/>
  <c r="P74" i="8"/>
  <c r="R43" i="8"/>
  <c r="U244" i="7"/>
  <c r="Q244" i="7"/>
  <c r="Q243" i="7"/>
  <c r="U243" i="7"/>
  <c r="Q246" i="7"/>
  <c r="U246" i="7"/>
  <c r="R39" i="8"/>
  <c r="Q74" i="8"/>
  <c r="S39" i="8"/>
  <c r="F181" i="7"/>
  <c r="T112" i="7"/>
  <c r="R115" i="7"/>
  <c r="S289" i="7"/>
  <c r="V192" i="7"/>
  <c r="V265" i="7"/>
  <c r="S187" i="7"/>
  <c r="V213" i="7"/>
  <c r="T226" i="7"/>
  <c r="V112" i="7"/>
  <c r="T262" i="7"/>
  <c r="Q43" i="8"/>
  <c r="T41" i="8"/>
  <c r="V262" i="7"/>
  <c r="S111" i="7"/>
  <c r="R265" i="7"/>
  <c r="G292" i="7"/>
  <c r="Q142" i="7"/>
  <c r="Q268" i="7"/>
  <c r="S297" i="7"/>
  <c r="P66" i="8"/>
  <c r="T38" i="8"/>
  <c r="R297" i="7"/>
  <c r="Q192" i="7"/>
  <c r="R114" i="7"/>
  <c r="S262" i="7"/>
  <c r="O74" i="8"/>
  <c r="S294" i="7"/>
  <c r="S214" i="7"/>
  <c r="Q144" i="7"/>
  <c r="R214" i="7"/>
  <c r="T137" i="7"/>
  <c r="R186" i="7"/>
  <c r="O69" i="8"/>
  <c r="U188" i="7"/>
  <c r="T287" i="7"/>
  <c r="V287" i="7"/>
  <c r="U113" i="7"/>
  <c r="V212" i="7"/>
  <c r="R112" i="7"/>
  <c r="T115" i="7"/>
  <c r="T151" i="7"/>
  <c r="V214" i="7"/>
  <c r="R189" i="7"/>
  <c r="O64" i="8"/>
  <c r="O65" i="8"/>
  <c r="S190" i="7"/>
  <c r="T42" i="8"/>
  <c r="T186" i="7"/>
  <c r="T82" i="8"/>
  <c r="R137" i="7"/>
  <c r="S112" i="7"/>
  <c r="O41" i="8"/>
  <c r="Q64" i="8"/>
  <c r="V139" i="7"/>
  <c r="V289" i="7"/>
  <c r="R287" i="7"/>
  <c r="S71" i="8"/>
  <c r="P38" i="8"/>
  <c r="R71" i="8"/>
  <c r="O38" i="8"/>
  <c r="T265" i="7"/>
  <c r="U270" i="7"/>
  <c r="V115" i="7"/>
  <c r="V261" i="7"/>
  <c r="V114" i="7"/>
  <c r="G294" i="7"/>
  <c r="T301" i="7"/>
  <c r="T294" i="7"/>
  <c r="R190" i="7"/>
  <c r="S301" i="7"/>
  <c r="U219" i="7"/>
  <c r="R263" i="7"/>
  <c r="S219" i="7"/>
  <c r="T219" i="7"/>
  <c r="Q38" i="8"/>
  <c r="R38" i="8"/>
  <c r="S40" i="8"/>
  <c r="T67" i="8"/>
  <c r="R82" i="8"/>
  <c r="Q75" i="8"/>
  <c r="P82" i="8"/>
  <c r="S74" i="8"/>
  <c r="S43" i="8"/>
  <c r="T187" i="7"/>
  <c r="P65" i="8"/>
  <c r="P64" i="8"/>
  <c r="T64" i="8"/>
  <c r="Q44" i="8"/>
  <c r="R288" i="7"/>
  <c r="S44" i="8"/>
  <c r="R188" i="7"/>
  <c r="T69" i="8"/>
  <c r="V187" i="7"/>
  <c r="V288" i="7"/>
  <c r="T188" i="7"/>
  <c r="T263" i="7"/>
  <c r="F250" i="7"/>
  <c r="T113" i="7"/>
  <c r="S113" i="7"/>
  <c r="P40" i="8"/>
  <c r="R40" i="8"/>
  <c r="Q214" i="7"/>
  <c r="U214" i="7"/>
  <c r="Q71" i="8"/>
  <c r="P69" i="8"/>
  <c r="T144" i="7"/>
  <c r="U144" i="7"/>
  <c r="S137" i="7"/>
  <c r="P71" i="8"/>
  <c r="U139" i="7"/>
  <c r="G289" i="7"/>
  <c r="Q139" i="7"/>
  <c r="O66" i="8"/>
  <c r="V297" i="7"/>
  <c r="S144" i="7"/>
  <c r="O67" i="8"/>
  <c r="T71" i="8"/>
  <c r="V147" i="7"/>
  <c r="O71" i="8"/>
  <c r="V222" i="7"/>
  <c r="Q65" i="8"/>
  <c r="S38" i="8"/>
  <c r="T80" i="8"/>
  <c r="T72" i="8"/>
  <c r="Q73" i="8"/>
  <c r="S65" i="8"/>
  <c r="P80" i="8"/>
  <c r="S64" i="8"/>
  <c r="S151" i="7"/>
  <c r="U223" i="7"/>
  <c r="P76" i="8"/>
  <c r="S42" i="8"/>
  <c r="T76" i="8"/>
  <c r="S73" i="8"/>
  <c r="O72" i="8"/>
  <c r="U233" i="7"/>
  <c r="Q233" i="7"/>
  <c r="Q232" i="7"/>
  <c r="U232" i="7"/>
  <c r="G260" i="7"/>
  <c r="Q110" i="7"/>
  <c r="U110" i="7"/>
  <c r="U186" i="7"/>
  <c r="Q186" i="7"/>
  <c r="T264" i="7"/>
  <c r="S264" i="7"/>
  <c r="R145" i="7"/>
  <c r="V145" i="7"/>
  <c r="G287" i="7"/>
  <c r="U137" i="7"/>
  <c r="Q137" i="7"/>
  <c r="R149" i="7"/>
  <c r="V149" i="7"/>
  <c r="R146" i="7"/>
  <c r="V146" i="7"/>
  <c r="T185" i="7"/>
  <c r="S185" i="7"/>
  <c r="T143" i="7"/>
  <c r="S143" i="7"/>
  <c r="V217" i="7"/>
  <c r="R217" i="7"/>
  <c r="S287" i="7"/>
  <c r="V300" i="7"/>
  <c r="R300" i="7"/>
  <c r="Q145" i="7"/>
  <c r="E270" i="7"/>
  <c r="Q305" i="7"/>
  <c r="U305" i="7"/>
  <c r="F268" i="7"/>
  <c r="F287" i="7"/>
  <c r="Q293" i="7"/>
  <c r="U293" i="7"/>
  <c r="Q263" i="7"/>
  <c r="U263" i="7"/>
  <c r="F265" i="7"/>
  <c r="G264" i="7"/>
  <c r="Q114" i="7"/>
  <c r="U114" i="7"/>
  <c r="U191" i="7"/>
  <c r="Q191" i="7"/>
  <c r="V290" i="7"/>
  <c r="R290" i="7"/>
  <c r="R305" i="7"/>
  <c r="V305" i="7"/>
  <c r="R144" i="7"/>
  <c r="V144" i="7"/>
  <c r="S138" i="7"/>
  <c r="T138" i="7"/>
  <c r="R185" i="7"/>
  <c r="F262" i="7"/>
  <c r="E289" i="7"/>
  <c r="U300" i="7"/>
  <c r="Q300" i="7"/>
  <c r="Q259" i="7"/>
  <c r="U259" i="7"/>
  <c r="U304" i="7"/>
  <c r="Q304" i="7"/>
  <c r="Q292" i="7"/>
  <c r="U292" i="7"/>
  <c r="U299" i="7"/>
  <c r="Q299" i="7"/>
  <c r="U185" i="7"/>
  <c r="Q185" i="7"/>
  <c r="T141" i="7"/>
  <c r="S141" i="7"/>
  <c r="V220" i="7"/>
  <c r="R220" i="7"/>
  <c r="U212" i="7"/>
  <c r="Q212" i="7"/>
  <c r="V224" i="7"/>
  <c r="R224" i="7"/>
  <c r="V221" i="7"/>
  <c r="R221" i="7"/>
  <c r="T260" i="7"/>
  <c r="S260" i="7"/>
  <c r="V151" i="7"/>
  <c r="R151" i="7"/>
  <c r="V152" i="7"/>
  <c r="R152" i="7"/>
  <c r="S218" i="7"/>
  <c r="T218" i="7"/>
  <c r="R292" i="7"/>
  <c r="V292" i="7"/>
  <c r="S146" i="7"/>
  <c r="T146" i="7"/>
  <c r="G288" i="7"/>
  <c r="Q138" i="7"/>
  <c r="U138" i="7"/>
  <c r="Q278" i="7"/>
  <c r="U278" i="7"/>
  <c r="U218" i="7"/>
  <c r="U146" i="7"/>
  <c r="E301" i="7"/>
  <c r="G262" i="7"/>
  <c r="U112" i="7"/>
  <c r="Q112" i="7"/>
  <c r="T117" i="7"/>
  <c r="S117" i="7"/>
  <c r="S148" i="7"/>
  <c r="T148" i="7"/>
  <c r="S155" i="7"/>
  <c r="T155" i="7"/>
  <c r="R260" i="7"/>
  <c r="R264" i="7"/>
  <c r="Q302" i="7"/>
  <c r="U302" i="7"/>
  <c r="U148" i="7"/>
  <c r="U189" i="7"/>
  <c r="Q189" i="7"/>
  <c r="R219" i="7"/>
  <c r="V219" i="7"/>
  <c r="T213" i="7"/>
  <c r="S213" i="7"/>
  <c r="Q219" i="7"/>
  <c r="S212" i="7"/>
  <c r="U141" i="7"/>
  <c r="Q217" i="7"/>
  <c r="E275" i="7"/>
  <c r="U256" i="7"/>
  <c r="Q256" i="7"/>
  <c r="G265" i="7"/>
  <c r="U115" i="7"/>
  <c r="Q115" i="7"/>
  <c r="F207" i="7"/>
  <c r="V154" i="7"/>
  <c r="R154" i="7"/>
  <c r="V153" i="7"/>
  <c r="R153" i="7"/>
  <c r="Q153" i="7"/>
  <c r="S154" i="7"/>
  <c r="T154" i="7"/>
  <c r="Q255" i="7"/>
  <c r="U255" i="7"/>
  <c r="Q240" i="7"/>
  <c r="U240" i="7"/>
  <c r="U253" i="7"/>
  <c r="Q253" i="7"/>
  <c r="U257" i="7"/>
  <c r="Q257" i="7"/>
  <c r="F256" i="7"/>
  <c r="Q301" i="7"/>
  <c r="U301" i="7"/>
  <c r="Q282" i="7"/>
  <c r="U282" i="7"/>
  <c r="U251" i="7"/>
  <c r="Q251" i="7"/>
  <c r="S114" i="7"/>
  <c r="T114" i="7"/>
  <c r="S216" i="7"/>
  <c r="T216" i="7"/>
  <c r="V295" i="7"/>
  <c r="R295" i="7"/>
  <c r="R299" i="7"/>
  <c r="V299" i="7"/>
  <c r="R296" i="7"/>
  <c r="V296" i="7"/>
  <c r="G297" i="7"/>
  <c r="U147" i="7"/>
  <c r="Q147" i="7"/>
  <c r="V226" i="7"/>
  <c r="R226" i="7"/>
  <c r="R227" i="7"/>
  <c r="V227" i="7"/>
  <c r="T293" i="7"/>
  <c r="S293" i="7"/>
  <c r="V150" i="7"/>
  <c r="R150" i="7"/>
  <c r="T221" i="7"/>
  <c r="S221" i="7"/>
  <c r="U213" i="7"/>
  <c r="Q213" i="7"/>
  <c r="Q295" i="7"/>
  <c r="U295" i="7"/>
  <c r="E282" i="7"/>
  <c r="F253" i="7"/>
  <c r="Q146" i="7"/>
  <c r="F200" i="7"/>
  <c r="U187" i="7"/>
  <c r="Q187" i="7"/>
  <c r="S192" i="7"/>
  <c r="T192" i="7"/>
  <c r="T223" i="7"/>
  <c r="S223" i="7"/>
  <c r="S230" i="7"/>
  <c r="T230" i="7"/>
  <c r="U235" i="7"/>
  <c r="Q235" i="7"/>
  <c r="R192" i="7"/>
  <c r="R293" i="7"/>
  <c r="R140" i="7"/>
  <c r="V140" i="7"/>
  <c r="R155" i="7"/>
  <c r="V155" i="7"/>
  <c r="V294" i="7"/>
  <c r="R294" i="7"/>
  <c r="S288" i="7"/>
  <c r="T288" i="7"/>
  <c r="U117" i="7"/>
  <c r="R216" i="7"/>
  <c r="U291" i="7"/>
  <c r="Q291" i="7"/>
  <c r="F226" i="7"/>
  <c r="F219" i="7"/>
  <c r="U190" i="7"/>
  <c r="Q190" i="7"/>
  <c r="F195" i="7"/>
  <c r="V229" i="7"/>
  <c r="R229" i="7"/>
  <c r="G290" i="7"/>
  <c r="Q140" i="7"/>
  <c r="U140" i="7"/>
  <c r="V228" i="7"/>
  <c r="R228" i="7"/>
  <c r="Q228" i="7"/>
  <c r="T229" i="7"/>
  <c r="S229" i="7"/>
  <c r="E294" i="7"/>
  <c r="Q294" i="7"/>
  <c r="U294" i="7"/>
  <c r="Q258" i="7"/>
  <c r="U258" i="7"/>
  <c r="Q238" i="7"/>
  <c r="U238" i="7"/>
  <c r="U239" i="7"/>
  <c r="Q239" i="7"/>
  <c r="G261" i="7"/>
  <c r="U111" i="7"/>
  <c r="Q111" i="7"/>
  <c r="T189" i="7"/>
  <c r="S189" i="7"/>
  <c r="S291" i="7"/>
  <c r="T291" i="7"/>
  <c r="S110" i="7"/>
  <c r="T110" i="7"/>
  <c r="U222" i="7"/>
  <c r="Q222" i="7"/>
  <c r="V301" i="7"/>
  <c r="R301" i="7"/>
  <c r="R302" i="7"/>
  <c r="V302" i="7"/>
  <c r="V142" i="7"/>
  <c r="R142" i="7"/>
  <c r="V225" i="7"/>
  <c r="R225" i="7"/>
  <c r="S296" i="7"/>
  <c r="T296" i="7"/>
  <c r="U236" i="7"/>
  <c r="Q236" i="7"/>
  <c r="U296" i="7"/>
  <c r="Q296" i="7"/>
  <c r="S267" i="7"/>
  <c r="T267" i="7"/>
  <c r="T298" i="7"/>
  <c r="S298" i="7"/>
  <c r="S305" i="7"/>
  <c r="T305" i="7"/>
  <c r="R298" i="7"/>
  <c r="U192" i="7"/>
  <c r="U143" i="7"/>
  <c r="Q152" i="7"/>
  <c r="Q225" i="7"/>
  <c r="Q298" i="7"/>
  <c r="U298" i="7"/>
  <c r="U252" i="7"/>
  <c r="Q252" i="7"/>
  <c r="G266" i="7"/>
  <c r="Q116" i="7"/>
  <c r="U116" i="7"/>
  <c r="V215" i="7"/>
  <c r="R215" i="7"/>
  <c r="V230" i="7"/>
  <c r="R230" i="7"/>
  <c r="S226" i="7"/>
  <c r="U267" i="7"/>
  <c r="Q267" i="7"/>
  <c r="R117" i="7"/>
  <c r="R218" i="7"/>
  <c r="Q150" i="7"/>
  <c r="Q224" i="7"/>
  <c r="U254" i="7"/>
  <c r="Q254" i="7"/>
  <c r="F214" i="7"/>
  <c r="R304" i="7"/>
  <c r="V304" i="7"/>
  <c r="U215" i="7"/>
  <c r="Q215" i="7"/>
  <c r="V303" i="7"/>
  <c r="R303" i="7"/>
  <c r="T304" i="7"/>
  <c r="S304" i="7"/>
  <c r="T73" i="8"/>
  <c r="O73" i="8"/>
  <c r="T79" i="8"/>
  <c r="O79" i="8"/>
  <c r="T81" i="8"/>
  <c r="O81" i="8"/>
  <c r="P73" i="8"/>
  <c r="O78" i="8"/>
  <c r="T78" i="8"/>
  <c r="P78" i="8"/>
  <c r="P77" i="8"/>
  <c r="O77" i="8"/>
  <c r="T77" i="8"/>
  <c r="S68" i="8"/>
  <c r="P68" i="8"/>
  <c r="R68" i="8"/>
  <c r="Q68" i="8"/>
  <c r="S81" i="8"/>
  <c r="P81" i="8"/>
  <c r="R81" i="8"/>
  <c r="Q81" i="8"/>
  <c r="S41" i="8"/>
  <c r="P41" i="8"/>
  <c r="Q41" i="8"/>
  <c r="R41" i="8"/>
  <c r="S37" i="8"/>
  <c r="P37" i="8"/>
  <c r="Q37" i="8"/>
  <c r="S70" i="8"/>
  <c r="P70" i="8"/>
  <c r="R70" i="8"/>
  <c r="Q70" i="8"/>
  <c r="R74" i="8"/>
  <c r="T74" i="8"/>
  <c r="T65" i="8"/>
  <c r="R65" i="8"/>
  <c r="T44" i="8"/>
  <c r="R44" i="8"/>
  <c r="R37" i="8"/>
  <c r="T37" i="8"/>
  <c r="B18" i="3"/>
  <c r="D17" i="3"/>
  <c r="U289" i="7" l="1"/>
  <c r="Q289" i="7"/>
  <c r="F289" i="7"/>
  <c r="U261" i="7"/>
  <c r="Q261" i="7"/>
  <c r="Q290" i="7"/>
  <c r="U290" i="7"/>
  <c r="F294" i="7"/>
  <c r="U264" i="7"/>
  <c r="Q264" i="7"/>
  <c r="U266" i="7"/>
  <c r="Q266" i="7"/>
  <c r="F275" i="7"/>
  <c r="Q262" i="7"/>
  <c r="U262" i="7"/>
  <c r="Q287" i="7"/>
  <c r="U287" i="7"/>
  <c r="F301" i="7"/>
  <c r="U297" i="7"/>
  <c r="Q297" i="7"/>
  <c r="F270" i="7"/>
  <c r="F282" i="7"/>
  <c r="U265" i="7"/>
  <c r="Q265" i="7"/>
  <c r="U288" i="7"/>
  <c r="Q288" i="7"/>
  <c r="U260" i="7"/>
  <c r="Q260" i="7"/>
  <c r="B19" i="3"/>
  <c r="D18" i="3"/>
  <c r="B20" i="3" l="1"/>
  <c r="D19" i="3"/>
  <c r="D20" i="3" l="1"/>
  <c r="B21" i="3"/>
  <c r="B22" i="3" l="1"/>
  <c r="D21" i="3"/>
  <c r="D22" i="3" l="1"/>
  <c r="B23" i="3"/>
  <c r="D23" i="3" l="1"/>
  <c r="B24" i="3"/>
  <c r="D24" i="3" l="1"/>
  <c r="B25" i="3"/>
  <c r="D25" i="3" l="1"/>
  <c r="B26" i="3"/>
  <c r="D26" i="3" l="1"/>
  <c r="B27" i="3"/>
  <c r="D27" i="3" l="1"/>
  <c r="B28" i="3"/>
  <c r="D28" i="3" l="1"/>
  <c r="B29" i="3"/>
  <c r="D29" i="3" l="1"/>
  <c r="B30" i="3"/>
  <c r="D30" i="3" s="1"/>
</calcChain>
</file>

<file path=xl/sharedStrings.xml><?xml version="1.0" encoding="utf-8"?>
<sst xmlns="http://schemas.openxmlformats.org/spreadsheetml/2006/main" count="451" uniqueCount="90">
  <si>
    <t>Olivine-phyric</t>
  </si>
  <si>
    <t>Pre-frac olivine-phyric</t>
  </si>
  <si>
    <t>Ni</t>
  </si>
  <si>
    <t>Os</t>
  </si>
  <si>
    <t>Ir</t>
  </si>
  <si>
    <t>Ru</t>
  </si>
  <si>
    <t>Rh</t>
  </si>
  <si>
    <t>Pt</t>
  </si>
  <si>
    <t>Pd</t>
  </si>
  <si>
    <t>Au</t>
  </si>
  <si>
    <t>Cu</t>
  </si>
  <si>
    <t>Reference</t>
  </si>
  <si>
    <t>Rock</t>
  </si>
  <si>
    <t>D values</t>
  </si>
  <si>
    <r>
      <rPr>
        <i/>
        <sz val="10"/>
        <color theme="1"/>
        <rFont val="Times New Roman"/>
        <family val="1"/>
      </rPr>
      <t>D</t>
    </r>
    <r>
      <rPr>
        <sz val="10"/>
        <color theme="1"/>
        <rFont val="Times New Roman"/>
        <family val="1"/>
      </rPr>
      <t xml:space="preserve"> values</t>
    </r>
  </si>
  <si>
    <t>S (wt.%)</t>
  </si>
  <si>
    <t>Ni (ppm)</t>
  </si>
  <si>
    <t>Cu (ppm)</t>
  </si>
  <si>
    <t>Ir (ppb)</t>
  </si>
  <si>
    <t>Ru (ppb)</t>
  </si>
  <si>
    <t>Rh (ppb)</t>
  </si>
  <si>
    <t>Pt (ppb)</t>
  </si>
  <si>
    <t>Pd (ppb)</t>
  </si>
  <si>
    <t>Au (ppb)</t>
  </si>
  <si>
    <t>MgO (wt.%)</t>
  </si>
  <si>
    <r>
      <t xml:space="preserve">Input (input starting compositions and </t>
    </r>
    <r>
      <rPr>
        <b/>
        <i/>
        <sz val="10"/>
        <color theme="1"/>
        <rFont val="Times New Roman"/>
        <family val="1"/>
      </rPr>
      <t>D</t>
    </r>
    <r>
      <rPr>
        <b/>
        <sz val="10"/>
        <color theme="1"/>
        <rFont val="Times New Roman"/>
        <family val="1"/>
      </rPr>
      <t xml:space="preserve"> values into the yellow spaces)</t>
    </r>
  </si>
  <si>
    <t>Sil/Sul coefficient</t>
  </si>
  <si>
    <r>
      <t>R</t>
    </r>
    <r>
      <rPr>
        <sz val="10"/>
        <color theme="0"/>
        <rFont val="Times New Roman"/>
        <family val="1"/>
      </rPr>
      <t xml:space="preserve"> factor</t>
    </r>
  </si>
  <si>
    <t>100% sulphide</t>
  </si>
  <si>
    <t>Legend</t>
  </si>
  <si>
    <t>Color</t>
  </si>
  <si>
    <t>Headers</t>
  </si>
  <si>
    <t>Headings</t>
  </si>
  <si>
    <t>Input</t>
  </si>
  <si>
    <t>Locked input</t>
  </si>
  <si>
    <t>Results</t>
  </si>
  <si>
    <r>
      <t>Log[</t>
    </r>
    <r>
      <rPr>
        <i/>
        <sz val="10"/>
        <color theme="0"/>
        <rFont val="Times New Roman"/>
        <family val="1"/>
      </rPr>
      <t>R</t>
    </r>
    <r>
      <rPr>
        <sz val="10"/>
        <color theme="0"/>
        <rFont val="Times New Roman"/>
        <family val="1"/>
      </rPr>
      <t>]</t>
    </r>
  </si>
  <si>
    <t>Ni/Cu</t>
  </si>
  <si>
    <t>Cu/Pd</t>
  </si>
  <si>
    <t>Pd/Pt</t>
  </si>
  <si>
    <t>Pd/Ir</t>
  </si>
  <si>
    <t>Ni/Pd</t>
  </si>
  <si>
    <t>Cu/Ir</t>
  </si>
  <si>
    <r>
      <t xml:space="preserve">Closed-system </t>
    </r>
    <r>
      <rPr>
        <b/>
        <i/>
        <sz val="10"/>
        <color theme="1"/>
        <rFont val="Times New Roman"/>
        <family val="1"/>
      </rPr>
      <t>R</t>
    </r>
    <r>
      <rPr>
        <b/>
        <sz val="10"/>
        <color theme="1"/>
        <rFont val="Times New Roman"/>
        <family val="1"/>
      </rPr>
      <t xml:space="preserve"> factor calculations of Campbell &amp; Naldrett (1979)</t>
    </r>
  </si>
  <si>
    <t>Multistage-upgrading models of Kerr &amp; Leitch (2005)</t>
  </si>
  <si>
    <t>R[cumulative]</t>
  </si>
  <si>
    <r>
      <t>R</t>
    </r>
    <r>
      <rPr>
        <sz val="10"/>
        <color theme="0"/>
        <rFont val="Times New Roman"/>
        <family val="1"/>
      </rPr>
      <t>[incremental]</t>
    </r>
  </si>
  <si>
    <r>
      <rPr>
        <sz val="10"/>
        <color theme="0"/>
        <rFont val="Times New Roman"/>
        <family val="1"/>
      </rPr>
      <t>Batches of silicate magma (</t>
    </r>
    <r>
      <rPr>
        <i/>
        <sz val="10"/>
        <color theme="0"/>
        <rFont val="Times New Roman"/>
        <family val="1"/>
      </rPr>
      <t>N</t>
    </r>
    <r>
      <rPr>
        <sz val="10"/>
        <color theme="0"/>
        <rFont val="Times New Roman"/>
        <family val="1"/>
      </rPr>
      <t>)</t>
    </r>
  </si>
  <si>
    <t>Multistage-dissolution-upgrading models of Kerr &amp; Leitch (2005)</t>
  </si>
  <si>
    <r>
      <t>Fraction of original sulphide remaining (</t>
    </r>
    <r>
      <rPr>
        <i/>
        <sz val="10"/>
        <color theme="0"/>
        <rFont val="Times New Roman"/>
        <family val="1"/>
      </rPr>
      <t>f</t>
    </r>
    <r>
      <rPr>
        <sz val="10"/>
        <color theme="0"/>
        <rFont val="Times New Roman"/>
        <family val="1"/>
      </rPr>
      <t>)</t>
    </r>
  </si>
  <si>
    <r>
      <t>Fraction of sulphide dissolved in each step (</t>
    </r>
    <r>
      <rPr>
        <i/>
        <sz val="10"/>
        <color theme="0"/>
        <rFont val="Times New Roman"/>
        <family val="1"/>
      </rPr>
      <t>L</t>
    </r>
    <r>
      <rPr>
        <sz val="10"/>
        <color theme="0"/>
        <rFont val="Times New Roman"/>
        <family val="1"/>
      </rPr>
      <t>)</t>
    </r>
  </si>
  <si>
    <t>Model</t>
  </si>
  <si>
    <r>
      <t>R</t>
    </r>
    <r>
      <rPr>
        <b/>
        <sz val="10"/>
        <color theme="0"/>
        <rFont val="Times New Roman"/>
        <family val="1"/>
      </rPr>
      <t>[cumulative]</t>
    </r>
  </si>
  <si>
    <t>Compilation of results</t>
  </si>
  <si>
    <t>R factor</t>
  </si>
  <si>
    <r>
      <rPr>
        <b/>
        <sz val="10"/>
        <color theme="0"/>
        <rFont val="Times New Roman"/>
        <family val="1"/>
      </rPr>
      <t>Log[</t>
    </r>
    <r>
      <rPr>
        <b/>
        <i/>
        <sz val="10"/>
        <color theme="0"/>
        <rFont val="Times New Roman"/>
        <family val="1"/>
      </rPr>
      <t>R</t>
    </r>
    <r>
      <rPr>
        <b/>
        <sz val="10"/>
        <color theme="0"/>
        <rFont val="Times New Roman"/>
        <family val="1"/>
      </rPr>
      <t>]</t>
    </r>
  </si>
  <si>
    <t>N factor</t>
  </si>
  <si>
    <t>MDU</t>
  </si>
  <si>
    <t>Fraction of sulphide liquid remaining</t>
  </si>
  <si>
    <r>
      <rPr>
        <i/>
        <sz val="10"/>
        <color theme="1"/>
        <rFont val="Times New Roman"/>
        <family val="1"/>
      </rPr>
      <t>R</t>
    </r>
    <r>
      <rPr>
        <sz val="10"/>
        <color theme="1"/>
        <rFont val="Times New Roman"/>
        <family val="1"/>
      </rPr>
      <t>[incremental]</t>
    </r>
  </si>
  <si>
    <t>L</t>
  </si>
  <si>
    <t>Batches of magma</t>
  </si>
  <si>
    <t>Normalisation</t>
  </si>
  <si>
    <t>Barnes &amp; Maier 1999</t>
  </si>
  <si>
    <t>Primitive mantle</t>
  </si>
  <si>
    <t>Os (ppb)</t>
  </si>
  <si>
    <t>Os (ppn)</t>
  </si>
  <si>
    <t>ppm</t>
  </si>
  <si>
    <t>ppb</t>
  </si>
  <si>
    <t>R</t>
  </si>
  <si>
    <t>Unit:</t>
  </si>
  <si>
    <t>Element:</t>
  </si>
  <si>
    <t>Input:</t>
  </si>
  <si>
    <t>Rock:</t>
  </si>
  <si>
    <t>D value:</t>
  </si>
  <si>
    <t>wt.%</t>
  </si>
  <si>
    <r>
      <rPr>
        <b/>
        <sz val="10"/>
        <color theme="1"/>
        <rFont val="Times New Roman"/>
        <family val="1"/>
      </rPr>
      <t>Ai.</t>
    </r>
    <r>
      <rPr>
        <b/>
        <i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Olivine-phyric basalt</t>
    </r>
  </si>
  <si>
    <r>
      <rPr>
        <b/>
        <sz val="10"/>
        <color theme="1"/>
        <rFont val="Times New Roman"/>
        <family val="1"/>
      </rPr>
      <t xml:space="preserve">Aii. </t>
    </r>
    <r>
      <rPr>
        <sz val="10"/>
        <color theme="1"/>
        <rFont val="Times New Roman"/>
        <family val="1"/>
      </rPr>
      <t>Pre-fractionated olivine-phyric basalt</t>
    </r>
  </si>
  <si>
    <r>
      <rPr>
        <b/>
        <sz val="10"/>
        <color theme="1"/>
        <rFont val="Times New Roman"/>
        <family val="1"/>
      </rPr>
      <t xml:space="preserve">B. </t>
    </r>
    <r>
      <rPr>
        <sz val="10"/>
        <color theme="1"/>
        <rFont val="Times New Roman"/>
        <family val="1"/>
      </rPr>
      <t xml:space="preserve">Closed-system </t>
    </r>
    <r>
      <rPr>
        <i/>
        <sz val="10"/>
        <color theme="1"/>
        <rFont val="Times New Roman"/>
        <family val="1"/>
      </rPr>
      <t>R</t>
    </r>
    <r>
      <rPr>
        <sz val="10"/>
        <color theme="1"/>
        <rFont val="Times New Roman"/>
        <family val="1"/>
      </rPr>
      <t xml:space="preserve"> factor modelling</t>
    </r>
  </si>
  <si>
    <r>
      <rPr>
        <i/>
        <sz val="10"/>
        <color theme="1"/>
        <rFont val="Times New Roman"/>
        <family val="1"/>
      </rPr>
      <t>R</t>
    </r>
    <r>
      <rPr>
        <vertAlign val="subscript"/>
        <sz val="10"/>
        <color theme="1"/>
        <rFont val="Times New Roman"/>
        <family val="1"/>
      </rPr>
      <t>cum</t>
    </r>
  </si>
  <si>
    <r>
      <rPr>
        <i/>
        <sz val="10"/>
        <color theme="1"/>
        <rFont val="Times New Roman"/>
        <family val="1"/>
      </rPr>
      <t>R</t>
    </r>
    <r>
      <rPr>
        <vertAlign val="subscript"/>
        <sz val="10"/>
        <color theme="1"/>
        <rFont val="Times New Roman"/>
        <family val="1"/>
      </rPr>
      <t>cum</t>
    </r>
    <r>
      <rPr>
        <sz val="10"/>
        <color theme="1"/>
        <rFont val="Times New Roman"/>
        <family val="1"/>
      </rPr>
      <t xml:space="preserve"> (</t>
    </r>
    <r>
      <rPr>
        <i/>
        <sz val="10"/>
        <color theme="1"/>
        <rFont val="Times New Roman"/>
        <family val="1"/>
      </rPr>
      <t>f</t>
    </r>
    <r>
      <rPr>
        <sz val="10"/>
        <color theme="1"/>
        <rFont val="Times New Roman"/>
        <family val="1"/>
      </rPr>
      <t>)</t>
    </r>
  </si>
  <si>
    <r>
      <rPr>
        <b/>
        <sz val="10"/>
        <color theme="1"/>
        <rFont val="Times New Roman"/>
        <family val="1"/>
      </rPr>
      <t xml:space="preserve">C. </t>
    </r>
    <r>
      <rPr>
        <sz val="10"/>
        <color theme="1"/>
        <rFont val="Times New Roman"/>
        <family val="1"/>
      </rPr>
      <t xml:space="preserve">Multistage upgrading at </t>
    </r>
    <r>
      <rPr>
        <i/>
        <sz val="10"/>
        <color theme="1"/>
        <rFont val="Times New Roman"/>
        <family val="1"/>
      </rPr>
      <t>R'inc</t>
    </r>
    <r>
      <rPr>
        <sz val="10"/>
        <color theme="1"/>
        <rFont val="Times New Roman"/>
        <family val="1"/>
      </rPr>
      <t xml:space="preserve"> = </t>
    </r>
  </si>
  <si>
    <r>
      <rPr>
        <b/>
        <sz val="10"/>
        <color theme="1"/>
        <rFont val="Times New Roman"/>
        <family val="1"/>
      </rPr>
      <t xml:space="preserve">D. </t>
    </r>
    <r>
      <rPr>
        <sz val="10"/>
        <color theme="1"/>
        <rFont val="Times New Roman"/>
        <family val="1"/>
      </rPr>
      <t xml:space="preserve">Multistage-dissolution upgrading at </t>
    </r>
    <r>
      <rPr>
        <i/>
        <sz val="10"/>
        <color theme="1"/>
        <rFont val="Times New Roman"/>
        <family val="1"/>
      </rPr>
      <t>R</t>
    </r>
    <r>
      <rPr>
        <sz val="10"/>
        <color theme="1"/>
        <rFont val="Times New Roman"/>
        <family val="1"/>
      </rPr>
      <t>'inc =</t>
    </r>
  </si>
  <si>
    <r>
      <t xml:space="preserve">and </t>
    </r>
    <r>
      <rPr>
        <i/>
        <sz val="10"/>
        <color theme="1"/>
        <rFont val="Times New Roman"/>
        <family val="1"/>
      </rPr>
      <t xml:space="preserve">L = </t>
    </r>
  </si>
  <si>
    <t>10% sulphide</t>
  </si>
  <si>
    <t>1% sulphide</t>
  </si>
  <si>
    <t>0.1% sulphide</t>
  </si>
  <si>
    <t>W.D. Smith</t>
  </si>
  <si>
    <t>Sulphide evolution - R, N, and MDU models (see Campbell &amp; Naldrett 1979 and Kerr &amp; Leitch 2005)</t>
  </si>
  <si>
    <t>1. Input starting concentrations in the yellow cells above. Put in normalising values in the normalised_results. Data should format to an exportable table in the Table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</si>
</sst>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0"/>
      <name val="Times New Roman"/>
      <family val="1"/>
    </font>
    <font>
      <sz val="10"/>
      <color theme="0"/>
      <name val="Times New Roman"/>
      <family val="1"/>
    </font>
    <font>
      <b/>
      <i/>
      <sz val="10"/>
      <color theme="0"/>
      <name val="Times New Roman"/>
      <family val="1"/>
    </font>
    <font>
      <b/>
      <sz val="10"/>
      <name val="Times New Roman"/>
      <family val="1"/>
    </font>
    <font>
      <sz val="12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8" xfId="0" applyBorder="1"/>
    <xf numFmtId="0" fontId="1" fillId="0" borderId="5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1" fillId="0" borderId="0" xfId="0" applyFont="1" applyFill="1"/>
    <xf numFmtId="0" fontId="4" fillId="3" borderId="10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0" xfId="0" applyFont="1" applyFill="1" applyBorder="1"/>
    <xf numFmtId="0" fontId="1" fillId="7" borderId="0" xfId="0" applyFont="1" applyFill="1" applyBorder="1"/>
    <xf numFmtId="0" fontId="4" fillId="3" borderId="12" xfId="0" applyFont="1" applyFill="1" applyBorder="1" applyAlignment="1">
      <alignment horizontal="center"/>
    </xf>
    <xf numFmtId="0" fontId="1" fillId="5" borderId="4" xfId="0" applyFont="1" applyFill="1" applyBorder="1"/>
    <xf numFmtId="0" fontId="1" fillId="3" borderId="6" xfId="0" applyFont="1" applyFill="1" applyBorder="1"/>
    <xf numFmtId="0" fontId="1" fillId="4" borderId="6" xfId="0" applyFont="1" applyFill="1" applyBorder="1"/>
    <xf numFmtId="0" fontId="1" fillId="7" borderId="6" xfId="0" applyFont="1" applyFill="1" applyBorder="1"/>
    <xf numFmtId="0" fontId="1" fillId="8" borderId="9" xfId="0" applyFont="1" applyFill="1" applyBorder="1"/>
    <xf numFmtId="0" fontId="2" fillId="0" borderId="2" xfId="0" applyFont="1" applyFill="1" applyBorder="1" applyAlignment="1">
      <alignment horizontal="left" indent="1"/>
    </xf>
    <xf numFmtId="0" fontId="2" fillId="0" borderId="5" xfId="0" applyFont="1" applyFill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7" borderId="12" xfId="0" applyFont="1" applyFill="1" applyBorder="1"/>
    <xf numFmtId="0" fontId="4" fillId="3" borderId="4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/>
    <xf numFmtId="0" fontId="6" fillId="3" borderId="10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2" fontId="1" fillId="7" borderId="4" xfId="0" applyNumberFormat="1" applyFont="1" applyFill="1" applyBorder="1"/>
    <xf numFmtId="0" fontId="1" fillId="7" borderId="5" xfId="0" applyFont="1" applyFill="1" applyBorder="1"/>
    <xf numFmtId="2" fontId="1" fillId="7" borderId="6" xfId="0" applyNumberFormat="1" applyFont="1" applyFill="1" applyBorder="1"/>
    <xf numFmtId="2" fontId="1" fillId="7" borderId="9" xfId="0" applyNumberFormat="1" applyFont="1" applyFill="1" applyBorder="1"/>
    <xf numFmtId="1" fontId="1" fillId="0" borderId="0" xfId="0" applyNumberFormat="1" applyFont="1"/>
    <xf numFmtId="1" fontId="1" fillId="6" borderId="3" xfId="0" applyNumberFormat="1" applyFont="1" applyFill="1" applyBorder="1"/>
    <xf numFmtId="1" fontId="1" fillId="6" borderId="0" xfId="0" applyNumberFormat="1" applyFont="1" applyFill="1" applyBorder="1"/>
    <xf numFmtId="1" fontId="1" fillId="6" borderId="8" xfId="0" applyNumberFormat="1" applyFont="1" applyFill="1" applyBorder="1"/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" fontId="1" fillId="6" borderId="2" xfId="0" applyNumberFormat="1" applyFont="1" applyFill="1" applyBorder="1"/>
    <xf numFmtId="1" fontId="1" fillId="6" borderId="4" xfId="0" applyNumberFormat="1" applyFont="1" applyFill="1" applyBorder="1"/>
    <xf numFmtId="1" fontId="1" fillId="6" borderId="5" xfId="0" applyNumberFormat="1" applyFont="1" applyFill="1" applyBorder="1"/>
    <xf numFmtId="1" fontId="1" fillId="6" borderId="6" xfId="0" applyNumberFormat="1" applyFont="1" applyFill="1" applyBorder="1"/>
    <xf numFmtId="1" fontId="1" fillId="6" borderId="7" xfId="0" applyNumberFormat="1" applyFont="1" applyFill="1" applyBorder="1"/>
    <xf numFmtId="1" fontId="1" fillId="6" borderId="9" xfId="0" applyNumberFormat="1" applyFont="1" applyFill="1" applyBorder="1"/>
    <xf numFmtId="2" fontId="1" fillId="6" borderId="2" xfId="0" applyNumberFormat="1" applyFont="1" applyFill="1" applyBorder="1"/>
    <xf numFmtId="2" fontId="1" fillId="6" borderId="3" xfId="0" applyNumberFormat="1" applyFont="1" applyFill="1" applyBorder="1"/>
    <xf numFmtId="2" fontId="1" fillId="6" borderId="5" xfId="0" applyNumberFormat="1" applyFont="1" applyFill="1" applyBorder="1"/>
    <xf numFmtId="2" fontId="1" fillId="6" borderId="0" xfId="0" applyNumberFormat="1" applyFont="1" applyFill="1" applyBorder="1"/>
    <xf numFmtId="2" fontId="1" fillId="6" borderId="7" xfId="0" applyNumberFormat="1" applyFont="1" applyFill="1" applyBorder="1"/>
    <xf numFmtId="2" fontId="1" fillId="6" borderId="8" xfId="0" applyNumberFormat="1" applyFont="1" applyFill="1" applyBorder="1"/>
    <xf numFmtId="0" fontId="6" fillId="3" borderId="2" xfId="0" applyFont="1" applyFill="1" applyBorder="1" applyAlignment="1">
      <alignment vertical="center" wrapText="1"/>
    </xf>
    <xf numFmtId="0" fontId="1" fillId="4" borderId="13" xfId="0" applyFont="1" applyFill="1" applyBorder="1"/>
    <xf numFmtId="0" fontId="6" fillId="3" borderId="3" xfId="0" applyFont="1" applyFill="1" applyBorder="1" applyAlignment="1">
      <alignment vertical="center" wrapText="1"/>
    </xf>
    <xf numFmtId="0" fontId="1" fillId="10" borderId="2" xfId="0" applyFont="1" applyFill="1" applyBorder="1"/>
    <xf numFmtId="0" fontId="1" fillId="10" borderId="3" xfId="0" applyFont="1" applyFill="1" applyBorder="1"/>
    <xf numFmtId="0" fontId="1" fillId="10" borderId="0" xfId="0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/>
    <xf numFmtId="0" fontId="7" fillId="3" borderId="4" xfId="0" applyFont="1" applyFill="1" applyBorder="1" applyAlignment="1">
      <alignment vertical="center" wrapText="1"/>
    </xf>
    <xf numFmtId="0" fontId="1" fillId="10" borderId="4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7" borderId="14" xfId="0" applyFont="1" applyFill="1" applyBorder="1"/>
    <xf numFmtId="0" fontId="1" fillId="7" borderId="1" xfId="0" applyFont="1" applyFill="1" applyBorder="1"/>
    <xf numFmtId="0" fontId="4" fillId="3" borderId="0" xfId="0" applyFont="1" applyFill="1"/>
    <xf numFmtId="0" fontId="8" fillId="3" borderId="0" xfId="0" applyFont="1" applyFill="1"/>
    <xf numFmtId="2" fontId="1" fillId="7" borderId="2" xfId="0" applyNumberFormat="1" applyFont="1" applyFill="1" applyBorder="1"/>
    <xf numFmtId="1" fontId="1" fillId="7" borderId="3" xfId="0" applyNumberFormat="1" applyFont="1" applyFill="1" applyBorder="1"/>
    <xf numFmtId="2" fontId="1" fillId="7" borderId="3" xfId="0" applyNumberFormat="1" applyFont="1" applyFill="1" applyBorder="1"/>
    <xf numFmtId="1" fontId="1" fillId="7" borderId="4" xfId="0" applyNumberFormat="1" applyFont="1" applyFill="1" applyBorder="1"/>
    <xf numFmtId="1" fontId="1" fillId="7" borderId="0" xfId="0" applyNumberFormat="1" applyFont="1" applyFill="1" applyBorder="1"/>
    <xf numFmtId="0" fontId="1" fillId="12" borderId="2" xfId="0" applyFont="1" applyFill="1" applyBorder="1"/>
    <xf numFmtId="0" fontId="1" fillId="12" borderId="3" xfId="0" applyFont="1" applyFill="1" applyBorder="1"/>
    <xf numFmtId="1" fontId="1" fillId="12" borderId="3" xfId="0" applyNumberFormat="1" applyFont="1" applyFill="1" applyBorder="1"/>
    <xf numFmtId="1" fontId="1" fillId="12" borderId="4" xfId="0" applyNumberFormat="1" applyFont="1" applyFill="1" applyBorder="1"/>
    <xf numFmtId="0" fontId="1" fillId="12" borderId="5" xfId="0" applyFont="1" applyFill="1" applyBorder="1"/>
    <xf numFmtId="0" fontId="1" fillId="12" borderId="0" xfId="0" applyFont="1" applyFill="1" applyBorder="1"/>
    <xf numFmtId="1" fontId="1" fillId="12" borderId="0" xfId="0" applyNumberFormat="1" applyFont="1" applyFill="1" applyBorder="1"/>
    <xf numFmtId="1" fontId="1" fillId="12" borderId="6" xfId="0" applyNumberFormat="1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1" fontId="1" fillId="12" borderId="8" xfId="0" applyNumberFormat="1" applyFont="1" applyFill="1" applyBorder="1"/>
    <xf numFmtId="1" fontId="1" fillId="12" borderId="9" xfId="0" applyNumberFormat="1" applyFont="1" applyFill="1" applyBorder="1"/>
    <xf numFmtId="0" fontId="8" fillId="3" borderId="0" xfId="0" applyFont="1" applyFill="1" applyAlignment="1">
      <alignment horizontal="center" vertical="center"/>
    </xf>
    <xf numFmtId="2" fontId="1" fillId="12" borderId="3" xfId="0" applyNumberFormat="1" applyFont="1" applyFill="1" applyBorder="1"/>
    <xf numFmtId="2" fontId="1" fillId="12" borderId="0" xfId="0" applyNumberFormat="1" applyFont="1" applyFill="1" applyBorder="1"/>
    <xf numFmtId="2" fontId="1" fillId="12" borderId="8" xfId="0" applyNumberFormat="1" applyFont="1" applyFill="1" applyBorder="1"/>
    <xf numFmtId="2" fontId="1" fillId="12" borderId="2" xfId="0" applyNumberFormat="1" applyFont="1" applyFill="1" applyBorder="1"/>
    <xf numFmtId="2" fontId="1" fillId="12" borderId="5" xfId="0" applyNumberFormat="1" applyFont="1" applyFill="1" applyBorder="1"/>
    <xf numFmtId="2" fontId="1" fillId="12" borderId="7" xfId="0" applyNumberFormat="1" applyFont="1" applyFill="1" applyBorder="1"/>
    <xf numFmtId="2" fontId="1" fillId="7" borderId="7" xfId="0" applyNumberFormat="1" applyFont="1" applyFill="1" applyBorder="1"/>
    <xf numFmtId="1" fontId="1" fillId="7" borderId="8" xfId="0" applyNumberFormat="1" applyFont="1" applyFill="1" applyBorder="1"/>
    <xf numFmtId="2" fontId="1" fillId="7" borderId="8" xfId="0" applyNumberFormat="1" applyFont="1" applyFill="1" applyBorder="1"/>
    <xf numFmtId="1" fontId="1" fillId="7" borderId="9" xfId="0" applyNumberFormat="1" applyFont="1" applyFill="1" applyBorder="1"/>
    <xf numFmtId="0" fontId="1" fillId="7" borderId="14" xfId="0" applyFont="1" applyFill="1" applyBorder="1" applyAlignment="1">
      <alignment horizontal="left"/>
    </xf>
    <xf numFmtId="0" fontId="1" fillId="7" borderId="16" xfId="0" applyFont="1" applyFill="1" applyBorder="1" applyAlignment="1">
      <alignment horizontal="left"/>
    </xf>
    <xf numFmtId="0" fontId="1" fillId="7" borderId="17" xfId="0" applyFont="1" applyFill="1" applyBorder="1" applyAlignment="1">
      <alignment horizontal="left"/>
    </xf>
    <xf numFmtId="0" fontId="2" fillId="7" borderId="17" xfId="0" applyFont="1" applyFill="1" applyBorder="1"/>
    <xf numFmtId="0" fontId="1" fillId="12" borderId="14" xfId="0" applyFont="1" applyFill="1" applyBorder="1"/>
    <xf numFmtId="0" fontId="1" fillId="12" borderId="17" xfId="0" applyFont="1" applyFill="1" applyBorder="1"/>
    <xf numFmtId="0" fontId="1" fillId="12" borderId="1" xfId="0" applyFont="1" applyFill="1" applyBorder="1"/>
    <xf numFmtId="0" fontId="7" fillId="11" borderId="3" xfId="0" applyFont="1" applyFill="1" applyBorder="1"/>
    <xf numFmtId="0" fontId="7" fillId="11" borderId="4" xfId="0" applyFont="1" applyFill="1" applyBorder="1"/>
    <xf numFmtId="0" fontId="7" fillId="11" borderId="0" xfId="0" applyFont="1" applyFill="1" applyBorder="1"/>
    <xf numFmtId="0" fontId="7" fillId="11" borderId="6" xfId="0" applyFont="1" applyFill="1" applyBorder="1"/>
    <xf numFmtId="0" fontId="7" fillId="11" borderId="8" xfId="0" applyFont="1" applyFill="1" applyBorder="1"/>
    <xf numFmtId="0" fontId="7" fillId="11" borderId="9" xfId="0" applyFont="1" applyFill="1" applyBorder="1"/>
    <xf numFmtId="0" fontId="1" fillId="7" borderId="15" xfId="0" applyFont="1" applyFill="1" applyBorder="1"/>
    <xf numFmtId="2" fontId="1" fillId="7" borderId="3" xfId="0" applyNumberFormat="1" applyFont="1" applyFill="1" applyBorder="1" applyAlignment="1">
      <alignment horizontal="right"/>
    </xf>
    <xf numFmtId="2" fontId="1" fillId="7" borderId="4" xfId="0" applyNumberFormat="1" applyFont="1" applyFill="1" applyBorder="1" applyAlignment="1">
      <alignment horizontal="right"/>
    </xf>
    <xf numFmtId="2" fontId="1" fillId="7" borderId="8" xfId="0" applyNumberFormat="1" applyFont="1" applyFill="1" applyBorder="1" applyAlignment="1">
      <alignment horizontal="right"/>
    </xf>
    <xf numFmtId="2" fontId="1" fillId="7" borderId="9" xfId="0" applyNumberFormat="1" applyFont="1" applyFill="1" applyBorder="1" applyAlignment="1">
      <alignment horizontal="right"/>
    </xf>
    <xf numFmtId="2" fontId="1" fillId="12" borderId="3" xfId="0" applyNumberFormat="1" applyFont="1" applyFill="1" applyBorder="1" applyAlignment="1">
      <alignment horizontal="right"/>
    </xf>
    <xf numFmtId="2" fontId="1" fillId="12" borderId="4" xfId="0" applyNumberFormat="1" applyFont="1" applyFill="1" applyBorder="1" applyAlignment="1">
      <alignment horizontal="right"/>
    </xf>
    <xf numFmtId="2" fontId="1" fillId="12" borderId="0" xfId="0" applyNumberFormat="1" applyFont="1" applyFill="1" applyBorder="1" applyAlignment="1">
      <alignment horizontal="right"/>
    </xf>
    <xf numFmtId="2" fontId="1" fillId="12" borderId="6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2" borderId="9" xfId="0" applyNumberFormat="1" applyFont="1" applyFill="1" applyBorder="1" applyAlignment="1">
      <alignment horizontal="right"/>
    </xf>
    <xf numFmtId="165" fontId="1" fillId="12" borderId="3" xfId="0" applyNumberFormat="1" applyFont="1" applyFill="1" applyBorder="1"/>
    <xf numFmtId="165" fontId="1" fillId="12" borderId="0" xfId="0" applyNumberFormat="1" applyFont="1" applyFill="1" applyBorder="1"/>
    <xf numFmtId="165" fontId="1" fillId="12" borderId="8" xfId="0" applyNumberFormat="1" applyFont="1" applyFill="1" applyBorder="1"/>
    <xf numFmtId="0" fontId="4" fillId="13" borderId="0" xfId="0" applyFont="1" applyFill="1" applyAlignment="1">
      <alignment horizontal="center" vertical="center"/>
    </xf>
    <xf numFmtId="2" fontId="1" fillId="12" borderId="4" xfId="0" applyNumberFormat="1" applyFont="1" applyFill="1" applyBorder="1"/>
    <xf numFmtId="2" fontId="1" fillId="12" borderId="6" xfId="0" applyNumberFormat="1" applyFont="1" applyFill="1" applyBorder="1"/>
    <xf numFmtId="2" fontId="1" fillId="12" borderId="9" xfId="0" applyNumberFormat="1" applyFont="1" applyFill="1" applyBorder="1"/>
    <xf numFmtId="0" fontId="3" fillId="11" borderId="3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1" fillId="11" borderId="0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right"/>
    </xf>
    <xf numFmtId="0" fontId="1" fillId="11" borderId="8" xfId="0" applyFont="1" applyFill="1" applyBorder="1" applyAlignment="1">
      <alignment horizontal="center" vertical="center"/>
    </xf>
    <xf numFmtId="0" fontId="1" fillId="11" borderId="8" xfId="0" applyFont="1" applyFill="1" applyBorder="1"/>
    <xf numFmtId="165" fontId="1" fillId="11" borderId="8" xfId="0" applyNumberFormat="1" applyFont="1" applyFill="1" applyBorder="1" applyAlignment="1">
      <alignment horizontal="center" vertical="center"/>
    </xf>
    <xf numFmtId="1" fontId="1" fillId="11" borderId="8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left" vertical="center"/>
    </xf>
    <xf numFmtId="0" fontId="2" fillId="11" borderId="0" xfId="0" applyFont="1" applyFill="1" applyBorder="1"/>
    <xf numFmtId="0" fontId="1" fillId="11" borderId="0" xfId="0" applyFont="1" applyFill="1" applyBorder="1"/>
    <xf numFmtId="165" fontId="1" fillId="11" borderId="0" xfId="0" applyNumberFormat="1" applyFont="1" applyFill="1" applyBorder="1" applyAlignment="1">
      <alignment horizontal="center" vertical="center"/>
    </xf>
    <xf numFmtId="1" fontId="1" fillId="11" borderId="0" xfId="0" applyNumberFormat="1" applyFont="1" applyFill="1" applyBorder="1" applyAlignment="1">
      <alignment horizontal="center" vertical="center"/>
    </xf>
    <xf numFmtId="1" fontId="1" fillId="11" borderId="0" xfId="0" applyNumberFormat="1" applyFont="1" applyFill="1" applyBorder="1" applyAlignment="1">
      <alignment horizontal="right"/>
    </xf>
    <xf numFmtId="0" fontId="1" fillId="11" borderId="0" xfId="0" applyFont="1" applyFill="1" applyBorder="1" applyAlignment="1">
      <alignment vertical="center"/>
    </xf>
    <xf numFmtId="0" fontId="1" fillId="11" borderId="0" xfId="0" applyFont="1" applyFill="1" applyBorder="1" applyAlignment="1">
      <alignment horizontal="left" vertical="center" indent="1"/>
    </xf>
    <xf numFmtId="0" fontId="1" fillId="11" borderId="0" xfId="0" applyFont="1" applyFill="1" applyBorder="1" applyAlignment="1">
      <alignment horizontal="right" vertical="center"/>
    </xf>
    <xf numFmtId="0" fontId="1" fillId="11" borderId="0" xfId="0" applyFont="1" applyFill="1" applyBorder="1" applyAlignment="1">
      <alignment horizontal="left"/>
    </xf>
    <xf numFmtId="0" fontId="1" fillId="0" borderId="0" xfId="0" applyFont="1" applyBorder="1" applyAlignment="1">
      <alignment vertical="center"/>
    </xf>
    <xf numFmtId="2" fontId="1" fillId="0" borderId="5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1" fontId="1" fillId="0" borderId="6" xfId="0" applyNumberFormat="1" applyFont="1" applyFill="1" applyBorder="1"/>
    <xf numFmtId="1" fontId="1" fillId="11" borderId="8" xfId="0" applyNumberFormat="1" applyFont="1" applyFill="1" applyBorder="1" applyAlignment="1">
      <alignment horizontal="right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textRotation="90"/>
    </xf>
    <xf numFmtId="0" fontId="12" fillId="0" borderId="16" xfId="0" applyFont="1" applyBorder="1" applyAlignment="1">
      <alignment horizontal="center" vertical="center" textRotation="90"/>
    </xf>
    <xf numFmtId="0" fontId="9" fillId="5" borderId="10" xfId="0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left" vertical="center"/>
    </xf>
    <xf numFmtId="0" fontId="10" fillId="0" borderId="14" xfId="0" applyFont="1" applyBorder="1" applyAlignment="1">
      <alignment horizontal="right" vertical="center" textRotation="180"/>
    </xf>
    <xf numFmtId="0" fontId="10" fillId="0" borderId="16" xfId="0" applyFont="1" applyBorder="1" applyAlignment="1">
      <alignment horizontal="right" vertical="center" textRotation="180"/>
    </xf>
    <xf numFmtId="0" fontId="10" fillId="0" borderId="17" xfId="0" applyFont="1" applyBorder="1" applyAlignment="1">
      <alignment horizontal="right" vertical="center" textRotation="180"/>
    </xf>
    <xf numFmtId="0" fontId="10" fillId="0" borderId="14" xfId="0" applyFont="1" applyBorder="1" applyAlignment="1">
      <alignment horizontal="center" vertical="center" textRotation="180"/>
    </xf>
    <xf numFmtId="0" fontId="10" fillId="0" borderId="16" xfId="0" applyFont="1" applyBorder="1" applyAlignment="1">
      <alignment horizontal="center" vertical="center" textRotation="180"/>
    </xf>
    <xf numFmtId="0" fontId="10" fillId="0" borderId="17" xfId="0" applyFont="1" applyBorder="1" applyAlignment="1">
      <alignment horizontal="center" vertical="center" textRotation="180"/>
    </xf>
    <xf numFmtId="0" fontId="10" fillId="0" borderId="4" xfId="0" applyFont="1" applyBorder="1" applyAlignment="1">
      <alignment horizontal="right" vertical="center" textRotation="180"/>
    </xf>
    <xf numFmtId="0" fontId="10" fillId="0" borderId="6" xfId="0" applyFont="1" applyBorder="1" applyAlignment="1">
      <alignment horizontal="right" vertical="center" textRotation="180"/>
    </xf>
    <xf numFmtId="0" fontId="10" fillId="0" borderId="9" xfId="0" applyFont="1" applyBorder="1" applyAlignment="1">
      <alignment horizontal="right" vertical="center" textRotation="180"/>
    </xf>
    <xf numFmtId="0" fontId="10" fillId="0" borderId="4" xfId="0" applyFont="1" applyBorder="1" applyAlignment="1">
      <alignment horizontal="center" vertical="center" textRotation="180"/>
    </xf>
    <xf numFmtId="0" fontId="10" fillId="0" borderId="6" xfId="0" applyFont="1" applyBorder="1" applyAlignment="1">
      <alignment horizontal="center" vertical="center" textRotation="180"/>
    </xf>
    <xf numFmtId="0" fontId="10" fillId="0" borderId="9" xfId="0" applyFont="1" applyBorder="1" applyAlignment="1">
      <alignment horizontal="center" vertical="center" textRotation="180"/>
    </xf>
    <xf numFmtId="0" fontId="1" fillId="11" borderId="3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left" vertical="center" indent="1"/>
    </xf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N!$C$28:$C$40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N!$M$28:$M$40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E-47CE-AAE6-1F3F135FB71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N!$C$12:$C$24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N!$M$12:$M$24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E-47CE-AAE6-1F3F135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19728"/>
        <c:axId val="1110017432"/>
      </c:scatterChart>
      <c:valAx>
        <c:axId val="1110019728"/>
        <c:scaling>
          <c:logBase val="10"/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17432"/>
        <c:crosses val="autoZero"/>
        <c:crossBetween val="midCat"/>
      </c:valAx>
      <c:valAx>
        <c:axId val="111001743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197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68037</xdr:colOff>
      <xdr:row>3</xdr:row>
      <xdr:rowOff>40822</xdr:rowOff>
    </xdr:from>
    <xdr:to>
      <xdr:col>18</xdr:col>
      <xdr:colOff>552084</xdr:colOff>
      <xdr:row>7</xdr:row>
      <xdr:rowOff>183584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DC830-524C-41B1-AC67-093917BC1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0608" y="571501"/>
          <a:ext cx="2933333" cy="904762"/>
        </a:xfrm>
        <a:prstGeom prst="rect">
          <a:avLst/>
        </a:prstGeom>
      </xdr:spPr>
    </xdr:pic>
    <xdr:clientData/>
  </xdr:twoCellAnchor>
  <xdr:twoCellAnchor>
    <xdr:from>
      <xdr:col>5</xdr:col>
      <xdr:colOff>13607</xdr:colOff>
      <xdr:row>41</xdr:row>
      <xdr:rowOff>16329</xdr:rowOff>
    </xdr:from>
    <xdr:to>
      <xdr:col>12</xdr:col>
      <xdr:colOff>299357</xdr:colOff>
      <xdr:row>55</xdr:row>
      <xdr:rowOff>92529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71F5B9-7231-44A1-AB4C-A0CA73EA3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3</xdr:row>
      <xdr:rowOff>142875</xdr:rowOff>
    </xdr:from>
    <xdr:to>
      <xdr:col>24</xdr:col>
      <xdr:colOff>227967</xdr:colOff>
      <xdr:row>8</xdr:row>
      <xdr:rowOff>21684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ADFE2-8BCE-49E8-BDE1-C840C575E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1675" y="714375"/>
          <a:ext cx="5066667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D83D-3557-4A41-9AC5-D6C468147740}">
  <dimension ref="A1:M20"/>
  <sheetViews>
    <sheetView tabSelected="1" workbookViewId="0">
      <selection activeCell="A20" sqref="A20:I20"/>
    </sheetView>
  </sheetViews>
  <sheetFormatPr defaultColWidth="9.109375" defaultRowHeight="13.2" x14ac:dyDescent="0.25"/>
  <cols>
    <col min="1" max="1" width="19.6640625" style="1" customWidth="1"/>
    <col min="2" max="12" width="11.109375" style="1" customWidth="1"/>
    <col min="13" max="13" width="21.5546875" style="1" bestFit="1" customWidth="1"/>
    <col min="14" max="16384" width="9.109375" style="1"/>
  </cols>
  <sheetData>
    <row r="1" spans="1:13" ht="13.8" x14ac:dyDescent="0.25">
      <c r="A1" s="182" t="s">
        <v>25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4"/>
    </row>
    <row r="3" spans="1:13" x14ac:dyDescent="0.25">
      <c r="A3" s="8" t="s">
        <v>12</v>
      </c>
      <c r="B3" s="10" t="s">
        <v>24</v>
      </c>
      <c r="C3" s="10" t="s">
        <v>15</v>
      </c>
      <c r="D3" s="10" t="s">
        <v>16</v>
      </c>
      <c r="E3" s="10" t="s">
        <v>65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17</v>
      </c>
      <c r="M3" s="9" t="s">
        <v>11</v>
      </c>
    </row>
    <row r="4" spans="1:13" x14ac:dyDescent="0.25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x14ac:dyDescent="0.25">
      <c r="A5" s="14" t="s">
        <v>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7" spans="1:13" x14ac:dyDescent="0.25">
      <c r="A7" s="8" t="s">
        <v>26</v>
      </c>
      <c r="B7" s="10" t="str">
        <f t="shared" ref="B7:M7" si="0">B3</f>
        <v>MgO (wt.%)</v>
      </c>
      <c r="C7" s="10" t="str">
        <f t="shared" si="0"/>
        <v>S (wt.%)</v>
      </c>
      <c r="D7" s="10" t="str">
        <f t="shared" si="0"/>
        <v>Ni (ppm)</v>
      </c>
      <c r="E7" s="10" t="s">
        <v>66</v>
      </c>
      <c r="F7" s="10" t="str">
        <f t="shared" si="0"/>
        <v>Ir (ppb)</v>
      </c>
      <c r="G7" s="10" t="str">
        <f t="shared" si="0"/>
        <v>Ru (ppb)</v>
      </c>
      <c r="H7" s="10" t="str">
        <f t="shared" si="0"/>
        <v>Rh (ppb)</v>
      </c>
      <c r="I7" s="10" t="str">
        <f t="shared" si="0"/>
        <v>Pt (ppb)</v>
      </c>
      <c r="J7" s="10" t="str">
        <f t="shared" si="0"/>
        <v>Pd (ppb)</v>
      </c>
      <c r="K7" s="10" t="str">
        <f t="shared" si="0"/>
        <v>Au (ppb)</v>
      </c>
      <c r="L7" s="10" t="str">
        <f t="shared" si="0"/>
        <v>Cu (ppm)</v>
      </c>
      <c r="M7" s="9" t="str">
        <f t="shared" si="0"/>
        <v>Reference</v>
      </c>
    </row>
    <row r="8" spans="1:13" x14ac:dyDescent="0.25">
      <c r="A8" s="19" t="s">
        <v>14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10" spans="1:13" x14ac:dyDescent="0.25">
      <c r="A10" s="8" t="s">
        <v>29</v>
      </c>
      <c r="B10" s="21" t="s">
        <v>30</v>
      </c>
    </row>
    <row r="11" spans="1:13" x14ac:dyDescent="0.25">
      <c r="A11" s="27" t="s">
        <v>31</v>
      </c>
      <c r="B11" s="22"/>
    </row>
    <row r="12" spans="1:13" x14ac:dyDescent="0.25">
      <c r="A12" s="28" t="s">
        <v>32</v>
      </c>
      <c r="B12" s="23"/>
    </row>
    <row r="13" spans="1:13" x14ac:dyDescent="0.25">
      <c r="A13" s="28" t="s">
        <v>33</v>
      </c>
      <c r="B13" s="24"/>
    </row>
    <row r="14" spans="1:13" x14ac:dyDescent="0.25">
      <c r="A14" s="28" t="s">
        <v>34</v>
      </c>
      <c r="B14" s="25"/>
    </row>
    <row r="15" spans="1:13" x14ac:dyDescent="0.25">
      <c r="A15" s="29" t="s">
        <v>35</v>
      </c>
      <c r="B15" s="26"/>
    </row>
    <row r="17" spans="1:9" ht="17.399999999999999" x14ac:dyDescent="0.25">
      <c r="A17" s="229" t="s">
        <v>88</v>
      </c>
      <c r="B17" s="229"/>
      <c r="C17" s="229"/>
      <c r="D17" s="229"/>
      <c r="E17" s="229"/>
      <c r="F17" s="229"/>
      <c r="G17" s="229"/>
      <c r="H17" s="229"/>
      <c r="I17" s="229"/>
    </row>
    <row r="18" spans="1:9" ht="13.8" x14ac:dyDescent="0.25">
      <c r="A18" s="227" t="s">
        <v>87</v>
      </c>
      <c r="B18" s="227"/>
      <c r="C18" s="227"/>
      <c r="D18" s="227"/>
      <c r="E18" s="227"/>
      <c r="F18" s="227"/>
      <c r="G18" s="227"/>
      <c r="H18" s="227"/>
      <c r="I18" s="227"/>
    </row>
    <row r="19" spans="1:9" ht="13.8" x14ac:dyDescent="0.25">
      <c r="A19" s="226"/>
    </row>
    <row r="20" spans="1:9" ht="104.4" customHeight="1" x14ac:dyDescent="0.25">
      <c r="A20" s="228" t="s">
        <v>89</v>
      </c>
      <c r="B20" s="228"/>
      <c r="C20" s="228"/>
      <c r="D20" s="228"/>
      <c r="E20" s="228"/>
      <c r="F20" s="228"/>
      <c r="G20" s="228"/>
      <c r="H20" s="228"/>
      <c r="I20" s="228"/>
    </row>
  </sheetData>
  <mergeCells count="3">
    <mergeCell ref="A1:M1"/>
    <mergeCell ref="A20:I20"/>
    <mergeCell ref="A18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3487-8458-4444-9AFA-3E879C2B76B9}">
  <dimension ref="A1:S32"/>
  <sheetViews>
    <sheetView zoomScale="85" zoomScaleNormal="85" workbookViewId="0">
      <selection activeCell="M17" sqref="M17"/>
    </sheetView>
  </sheetViews>
  <sheetFormatPr defaultColWidth="9.109375" defaultRowHeight="13.2" x14ac:dyDescent="0.25"/>
  <cols>
    <col min="1" max="1" width="19.44140625" style="1" bestFit="1" customWidth="1"/>
    <col min="2" max="2" width="11.5546875" style="1" bestFit="1" customWidth="1"/>
    <col min="3" max="3" width="8.44140625" style="1" bestFit="1" customWidth="1"/>
    <col min="4" max="4" width="8.6640625" style="1" bestFit="1" customWidth="1"/>
    <col min="5" max="5" width="8.6640625" style="1" customWidth="1"/>
    <col min="6" max="6" width="7.5546875" style="1" bestFit="1" customWidth="1"/>
    <col min="7" max="8" width="8.5546875" style="1" bestFit="1" customWidth="1"/>
    <col min="9" max="9" width="9.6640625" style="1" bestFit="1" customWidth="1"/>
    <col min="10" max="10" width="8.6640625" style="1" bestFit="1" customWidth="1"/>
    <col min="11" max="11" width="8.5546875" style="1" bestFit="1" customWidth="1"/>
    <col min="12" max="12" width="9.44140625" style="1" bestFit="1" customWidth="1"/>
    <col min="13" max="13" width="22.88671875" style="1" customWidth="1"/>
    <col min="14" max="16384" width="9.109375" style="1"/>
  </cols>
  <sheetData>
    <row r="1" spans="1:19" ht="13.8" x14ac:dyDescent="0.25">
      <c r="A1" s="182" t="s">
        <v>43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4"/>
    </row>
    <row r="3" spans="1:19" x14ac:dyDescent="0.25">
      <c r="A3" s="8" t="s">
        <v>12</v>
      </c>
      <c r="B3" s="10" t="s">
        <v>24</v>
      </c>
      <c r="C3" s="10" t="s">
        <v>15</v>
      </c>
      <c r="D3" s="10" t="s">
        <v>16</v>
      </c>
      <c r="E3" s="10" t="s">
        <v>65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17</v>
      </c>
      <c r="M3" s="9" t="s">
        <v>11</v>
      </c>
    </row>
    <row r="4" spans="1:19" s="7" customFormat="1" x14ac:dyDescent="0.25">
      <c r="A4" s="30" t="s">
        <v>0</v>
      </c>
      <c r="B4" s="31">
        <f>Starting!B4</f>
        <v>0</v>
      </c>
      <c r="C4" s="31">
        <f>Starting!C4</f>
        <v>0</v>
      </c>
      <c r="D4" s="31">
        <f>Starting!D4</f>
        <v>0</v>
      </c>
      <c r="E4" s="31">
        <f>Starting!E4</f>
        <v>0</v>
      </c>
      <c r="F4" s="31">
        <f>Starting!F4</f>
        <v>0</v>
      </c>
      <c r="G4" s="31">
        <f>Starting!G4</f>
        <v>0</v>
      </c>
      <c r="H4" s="31">
        <f>Starting!H4</f>
        <v>0</v>
      </c>
      <c r="I4" s="31">
        <f>Starting!I4</f>
        <v>0</v>
      </c>
      <c r="J4" s="31">
        <f>Starting!J4</f>
        <v>0</v>
      </c>
      <c r="K4" s="31">
        <f>Starting!K4</f>
        <v>0</v>
      </c>
      <c r="L4" s="31">
        <f>Starting!L4</f>
        <v>0</v>
      </c>
      <c r="M4" s="32">
        <f>Starting!M4</f>
        <v>0</v>
      </c>
    </row>
    <row r="5" spans="1:19" x14ac:dyDescent="0.25">
      <c r="A5" s="33" t="s">
        <v>1</v>
      </c>
      <c r="B5" s="34">
        <f>Starting!B5</f>
        <v>0</v>
      </c>
      <c r="C5" s="34">
        <f>Starting!C5</f>
        <v>0</v>
      </c>
      <c r="D5" s="34">
        <f>Starting!D5</f>
        <v>0</v>
      </c>
      <c r="E5" s="34">
        <f>Starting!E5</f>
        <v>0</v>
      </c>
      <c r="F5" s="34">
        <f>Starting!F5</f>
        <v>0</v>
      </c>
      <c r="G5" s="34">
        <f>Starting!G5</f>
        <v>0</v>
      </c>
      <c r="H5" s="34">
        <f>Starting!H5</f>
        <v>0</v>
      </c>
      <c r="I5" s="34">
        <f>Starting!I5</f>
        <v>0</v>
      </c>
      <c r="J5" s="34">
        <f>Starting!J5</f>
        <v>0</v>
      </c>
      <c r="K5" s="34">
        <f>Starting!K5</f>
        <v>0</v>
      </c>
      <c r="L5" s="34">
        <f>Starting!L5</f>
        <v>0</v>
      </c>
      <c r="M5" s="35">
        <f>Starting!M5</f>
        <v>0</v>
      </c>
    </row>
    <row r="7" spans="1:19" x14ac:dyDescent="0.25">
      <c r="A7" s="8" t="s">
        <v>26</v>
      </c>
      <c r="B7" s="10" t="str">
        <f t="shared" ref="B7:M7" si="0">B3</f>
        <v>MgO (wt.%)</v>
      </c>
      <c r="C7" s="10" t="str">
        <f t="shared" si="0"/>
        <v>S (wt.%)</v>
      </c>
      <c r="D7" s="10" t="str">
        <f t="shared" si="0"/>
        <v>Ni (ppm)</v>
      </c>
      <c r="E7" s="10" t="str">
        <f t="shared" si="0"/>
        <v>Os (ppb)</v>
      </c>
      <c r="F7" s="10" t="str">
        <f t="shared" si="0"/>
        <v>Ir (ppb)</v>
      </c>
      <c r="G7" s="10" t="str">
        <f t="shared" si="0"/>
        <v>Ru (ppb)</v>
      </c>
      <c r="H7" s="10" t="str">
        <f t="shared" si="0"/>
        <v>Rh (ppb)</v>
      </c>
      <c r="I7" s="10" t="str">
        <f t="shared" si="0"/>
        <v>Pt (ppb)</v>
      </c>
      <c r="J7" s="10" t="str">
        <f t="shared" si="0"/>
        <v>Pd (ppb)</v>
      </c>
      <c r="K7" s="10" t="str">
        <f t="shared" si="0"/>
        <v>Au (ppb)</v>
      </c>
      <c r="L7" s="10" t="str">
        <f t="shared" si="0"/>
        <v>Cu (ppm)</v>
      </c>
      <c r="M7" s="9" t="str">
        <f t="shared" si="0"/>
        <v>Reference</v>
      </c>
    </row>
    <row r="8" spans="1:19" x14ac:dyDescent="0.25">
      <c r="A8" s="36" t="s">
        <v>13</v>
      </c>
      <c r="B8" s="37">
        <f>Starting!B8</f>
        <v>0</v>
      </c>
      <c r="C8" s="37">
        <f>Starting!C8</f>
        <v>0</v>
      </c>
      <c r="D8" s="37">
        <f>Starting!D8</f>
        <v>0</v>
      </c>
      <c r="E8" s="37">
        <f>Starting!E8</f>
        <v>0</v>
      </c>
      <c r="F8" s="37">
        <f>Starting!F8</f>
        <v>0</v>
      </c>
      <c r="G8" s="37">
        <f>Starting!G8</f>
        <v>0</v>
      </c>
      <c r="H8" s="37">
        <f>Starting!H8</f>
        <v>0</v>
      </c>
      <c r="I8" s="37">
        <f>Starting!I8</f>
        <v>0</v>
      </c>
      <c r="J8" s="37">
        <f>Starting!J8</f>
        <v>0</v>
      </c>
      <c r="K8" s="37">
        <f>Starting!K8</f>
        <v>0</v>
      </c>
      <c r="L8" s="37">
        <f>Starting!L8</f>
        <v>0</v>
      </c>
      <c r="M8" s="38">
        <f>Starting!M8</f>
        <v>0</v>
      </c>
    </row>
    <row r="10" spans="1:19" x14ac:dyDescent="0.25">
      <c r="D10" s="194" t="str">
        <f>A4</f>
        <v>Olivine-phyric</v>
      </c>
      <c r="E10" s="195"/>
      <c r="F10" s="195"/>
      <c r="G10" s="195"/>
      <c r="H10" s="195"/>
      <c r="I10" s="195"/>
      <c r="J10" s="195"/>
      <c r="K10" s="195"/>
      <c r="L10" s="196"/>
      <c r="N10" s="197" t="str">
        <f>D10</f>
        <v>Olivine-phyric</v>
      </c>
      <c r="O10" s="198"/>
      <c r="P10" s="198"/>
      <c r="Q10" s="198"/>
      <c r="R10" s="198"/>
      <c r="S10" s="199"/>
    </row>
    <row r="11" spans="1:19" x14ac:dyDescent="0.25">
      <c r="A11" s="42" t="s">
        <v>27</v>
      </c>
      <c r="B11" s="43" t="s">
        <v>36</v>
      </c>
      <c r="D11" s="53" t="s">
        <v>16</v>
      </c>
      <c r="E11" s="40" t="s">
        <v>65</v>
      </c>
      <c r="F11" s="40" t="s">
        <v>18</v>
      </c>
      <c r="G11" s="40" t="s">
        <v>19</v>
      </c>
      <c r="H11" s="40" t="s">
        <v>20</v>
      </c>
      <c r="I11" s="40" t="s">
        <v>21</v>
      </c>
      <c r="J11" s="40" t="s">
        <v>22</v>
      </c>
      <c r="K11" s="40" t="s">
        <v>23</v>
      </c>
      <c r="L11" s="54" t="s">
        <v>17</v>
      </c>
      <c r="N11" s="44" t="s">
        <v>37</v>
      </c>
      <c r="O11" s="10" t="s">
        <v>38</v>
      </c>
      <c r="P11" s="10" t="s">
        <v>39</v>
      </c>
      <c r="Q11" s="10" t="s">
        <v>40</v>
      </c>
      <c r="R11" s="10" t="s">
        <v>41</v>
      </c>
      <c r="S11" s="21" t="s">
        <v>42</v>
      </c>
    </row>
    <row r="12" spans="1:19" x14ac:dyDescent="0.25">
      <c r="A12" s="30">
        <v>100</v>
      </c>
      <c r="B12" s="45">
        <f>LOG(A12)</f>
        <v>2</v>
      </c>
      <c r="D12" s="55">
        <f>((D$8*($A12+1))/($A12+D$8)*D$4)</f>
        <v>0</v>
      </c>
      <c r="E12" s="50">
        <f>((E$8*($A12+1))/($A12+E$8)*E$4)</f>
        <v>0</v>
      </c>
      <c r="F12" s="50">
        <f>((F$8*($A12+1))/($A12+F$8)*F$4)</f>
        <v>0</v>
      </c>
      <c r="G12" s="50">
        <f t="shared" ref="G12:L20" si="1">((G$8*($A12+1))/($A12+G$8)*G$4)</f>
        <v>0</v>
      </c>
      <c r="H12" s="50">
        <f t="shared" si="1"/>
        <v>0</v>
      </c>
      <c r="I12" s="50">
        <f t="shared" si="1"/>
        <v>0</v>
      </c>
      <c r="J12" s="50">
        <f t="shared" si="1"/>
        <v>0</v>
      </c>
      <c r="K12" s="50">
        <f t="shared" si="1"/>
        <v>0</v>
      </c>
      <c r="L12" s="56">
        <f>((L$8*($A12+1))/($A12+L$8)*L$4)</f>
        <v>0</v>
      </c>
      <c r="N12" s="61" t="e">
        <f>D12/L12</f>
        <v>#DIV/0!</v>
      </c>
      <c r="O12" s="50" t="e">
        <f>L12/(J12/1000)</f>
        <v>#DIV/0!</v>
      </c>
      <c r="P12" s="62" t="e">
        <f>J12/I12</f>
        <v>#DIV/0!</v>
      </c>
      <c r="Q12" s="62" t="e">
        <f>J12/F12</f>
        <v>#DIV/0!</v>
      </c>
      <c r="R12" s="50" t="e">
        <f>(D12*1000)/J12</f>
        <v>#DIV/0!</v>
      </c>
      <c r="S12" s="56" t="e">
        <f>(L12*1000)/F12</f>
        <v>#DIV/0!</v>
      </c>
    </row>
    <row r="13" spans="1:19" x14ac:dyDescent="0.25">
      <c r="A13" s="46">
        <v>500</v>
      </c>
      <c r="B13" s="47">
        <f t="shared" ref="B13:B20" si="2">LOG(A13)</f>
        <v>2.6989700043360187</v>
      </c>
      <c r="D13" s="57">
        <f t="shared" ref="D13:E20" si="3">((D$8*($A13+1))/($A13+D$8)*D$4)</f>
        <v>0</v>
      </c>
      <c r="E13" s="51">
        <f t="shared" si="3"/>
        <v>0</v>
      </c>
      <c r="F13" s="51">
        <f t="shared" ref="F13:F20" si="4">((F$8*($A13+1))/($A13+F$8)*F$4)</f>
        <v>0</v>
      </c>
      <c r="G13" s="51">
        <f t="shared" si="1"/>
        <v>0</v>
      </c>
      <c r="H13" s="51">
        <f t="shared" si="1"/>
        <v>0</v>
      </c>
      <c r="I13" s="51">
        <f t="shared" si="1"/>
        <v>0</v>
      </c>
      <c r="J13" s="51">
        <f t="shared" si="1"/>
        <v>0</v>
      </c>
      <c r="K13" s="51">
        <f t="shared" si="1"/>
        <v>0</v>
      </c>
      <c r="L13" s="58">
        <f t="shared" si="1"/>
        <v>0</v>
      </c>
      <c r="N13" s="63" t="e">
        <f t="shared" ref="N13:N20" si="5">D13/L13</f>
        <v>#DIV/0!</v>
      </c>
      <c r="O13" s="51" t="e">
        <f t="shared" ref="O13:O20" si="6">L13/(J13/1000)</f>
        <v>#DIV/0!</v>
      </c>
      <c r="P13" s="64" t="e">
        <f t="shared" ref="P13:P20" si="7">J13/I13</f>
        <v>#DIV/0!</v>
      </c>
      <c r="Q13" s="64" t="e">
        <f t="shared" ref="Q13:Q20" si="8">J13/F13</f>
        <v>#DIV/0!</v>
      </c>
      <c r="R13" s="51" t="e">
        <f t="shared" ref="R13:R20" si="9">(D13*1000)/J13</f>
        <v>#DIV/0!</v>
      </c>
      <c r="S13" s="58" t="e">
        <f t="shared" ref="S13:S20" si="10">(L13*1000)/F13</f>
        <v>#DIV/0!</v>
      </c>
    </row>
    <row r="14" spans="1:19" x14ac:dyDescent="0.25">
      <c r="A14" s="46">
        <v>1000</v>
      </c>
      <c r="B14" s="47">
        <f t="shared" si="2"/>
        <v>3</v>
      </c>
      <c r="D14" s="57">
        <f t="shared" si="3"/>
        <v>0</v>
      </c>
      <c r="E14" s="51">
        <f t="shared" si="3"/>
        <v>0</v>
      </c>
      <c r="F14" s="51">
        <f t="shared" si="4"/>
        <v>0</v>
      </c>
      <c r="G14" s="51">
        <f t="shared" si="1"/>
        <v>0</v>
      </c>
      <c r="H14" s="51">
        <f t="shared" si="1"/>
        <v>0</v>
      </c>
      <c r="I14" s="51">
        <f t="shared" si="1"/>
        <v>0</v>
      </c>
      <c r="J14" s="51">
        <f t="shared" si="1"/>
        <v>0</v>
      </c>
      <c r="K14" s="51">
        <f t="shared" si="1"/>
        <v>0</v>
      </c>
      <c r="L14" s="58">
        <f t="shared" si="1"/>
        <v>0</v>
      </c>
      <c r="N14" s="63" t="e">
        <f t="shared" si="5"/>
        <v>#DIV/0!</v>
      </c>
      <c r="O14" s="51" t="e">
        <f t="shared" si="6"/>
        <v>#DIV/0!</v>
      </c>
      <c r="P14" s="64" t="e">
        <f t="shared" si="7"/>
        <v>#DIV/0!</v>
      </c>
      <c r="Q14" s="64" t="e">
        <f t="shared" si="8"/>
        <v>#DIV/0!</v>
      </c>
      <c r="R14" s="51" t="e">
        <f t="shared" si="9"/>
        <v>#DIV/0!</v>
      </c>
      <c r="S14" s="58" t="e">
        <f t="shared" si="10"/>
        <v>#DIV/0!</v>
      </c>
    </row>
    <row r="15" spans="1:19" x14ac:dyDescent="0.25">
      <c r="A15" s="46">
        <v>5000</v>
      </c>
      <c r="B15" s="47">
        <f t="shared" si="2"/>
        <v>3.6989700043360187</v>
      </c>
      <c r="D15" s="57">
        <f t="shared" si="3"/>
        <v>0</v>
      </c>
      <c r="E15" s="51">
        <f t="shared" si="3"/>
        <v>0</v>
      </c>
      <c r="F15" s="51">
        <f t="shared" si="4"/>
        <v>0</v>
      </c>
      <c r="G15" s="51">
        <f t="shared" si="1"/>
        <v>0</v>
      </c>
      <c r="H15" s="51">
        <f t="shared" si="1"/>
        <v>0</v>
      </c>
      <c r="I15" s="51">
        <f t="shared" si="1"/>
        <v>0</v>
      </c>
      <c r="J15" s="51">
        <f t="shared" si="1"/>
        <v>0</v>
      </c>
      <c r="K15" s="51">
        <f t="shared" si="1"/>
        <v>0</v>
      </c>
      <c r="L15" s="58">
        <f t="shared" si="1"/>
        <v>0</v>
      </c>
      <c r="N15" s="63" t="e">
        <f t="shared" si="5"/>
        <v>#DIV/0!</v>
      </c>
      <c r="O15" s="51" t="e">
        <f t="shared" si="6"/>
        <v>#DIV/0!</v>
      </c>
      <c r="P15" s="64" t="e">
        <f t="shared" si="7"/>
        <v>#DIV/0!</v>
      </c>
      <c r="Q15" s="64" t="e">
        <f t="shared" si="8"/>
        <v>#DIV/0!</v>
      </c>
      <c r="R15" s="51" t="e">
        <f t="shared" si="9"/>
        <v>#DIV/0!</v>
      </c>
      <c r="S15" s="58" t="e">
        <f t="shared" si="10"/>
        <v>#DIV/0!</v>
      </c>
    </row>
    <row r="16" spans="1:19" x14ac:dyDescent="0.25">
      <c r="A16" s="46">
        <v>10000</v>
      </c>
      <c r="B16" s="47">
        <f t="shared" si="2"/>
        <v>4</v>
      </c>
      <c r="D16" s="57">
        <f t="shared" si="3"/>
        <v>0</v>
      </c>
      <c r="E16" s="51">
        <f t="shared" si="3"/>
        <v>0</v>
      </c>
      <c r="F16" s="51">
        <f t="shared" si="4"/>
        <v>0</v>
      </c>
      <c r="G16" s="51">
        <f t="shared" si="1"/>
        <v>0</v>
      </c>
      <c r="H16" s="51">
        <f t="shared" si="1"/>
        <v>0</v>
      </c>
      <c r="I16" s="51">
        <f t="shared" si="1"/>
        <v>0</v>
      </c>
      <c r="J16" s="51">
        <f t="shared" si="1"/>
        <v>0</v>
      </c>
      <c r="K16" s="51">
        <f t="shared" si="1"/>
        <v>0</v>
      </c>
      <c r="L16" s="58">
        <f t="shared" si="1"/>
        <v>0</v>
      </c>
      <c r="N16" s="63" t="e">
        <f t="shared" si="5"/>
        <v>#DIV/0!</v>
      </c>
      <c r="O16" s="51" t="e">
        <f t="shared" si="6"/>
        <v>#DIV/0!</v>
      </c>
      <c r="P16" s="64" t="e">
        <f t="shared" si="7"/>
        <v>#DIV/0!</v>
      </c>
      <c r="Q16" s="64" t="e">
        <f t="shared" si="8"/>
        <v>#DIV/0!</v>
      </c>
      <c r="R16" s="51" t="e">
        <f t="shared" si="9"/>
        <v>#DIV/0!</v>
      </c>
      <c r="S16" s="58" t="e">
        <f t="shared" si="10"/>
        <v>#DIV/0!</v>
      </c>
    </row>
    <row r="17" spans="1:19" x14ac:dyDescent="0.25">
      <c r="A17" s="46">
        <v>50000</v>
      </c>
      <c r="B17" s="47">
        <f t="shared" si="2"/>
        <v>4.6989700043360187</v>
      </c>
      <c r="D17" s="57">
        <f t="shared" si="3"/>
        <v>0</v>
      </c>
      <c r="E17" s="51">
        <f t="shared" si="3"/>
        <v>0</v>
      </c>
      <c r="F17" s="51">
        <f t="shared" si="4"/>
        <v>0</v>
      </c>
      <c r="G17" s="51">
        <f t="shared" si="1"/>
        <v>0</v>
      </c>
      <c r="H17" s="51">
        <f t="shared" si="1"/>
        <v>0</v>
      </c>
      <c r="I17" s="51">
        <f t="shared" si="1"/>
        <v>0</v>
      </c>
      <c r="J17" s="51">
        <f t="shared" si="1"/>
        <v>0</v>
      </c>
      <c r="K17" s="51">
        <f t="shared" si="1"/>
        <v>0</v>
      </c>
      <c r="L17" s="58">
        <f t="shared" si="1"/>
        <v>0</v>
      </c>
      <c r="N17" s="63" t="e">
        <f t="shared" si="5"/>
        <v>#DIV/0!</v>
      </c>
      <c r="O17" s="51" t="e">
        <f t="shared" si="6"/>
        <v>#DIV/0!</v>
      </c>
      <c r="P17" s="64" t="e">
        <f t="shared" si="7"/>
        <v>#DIV/0!</v>
      </c>
      <c r="Q17" s="64" t="e">
        <f t="shared" si="8"/>
        <v>#DIV/0!</v>
      </c>
      <c r="R17" s="51" t="e">
        <f t="shared" si="9"/>
        <v>#DIV/0!</v>
      </c>
      <c r="S17" s="58" t="e">
        <f t="shared" si="10"/>
        <v>#DIV/0!</v>
      </c>
    </row>
    <row r="18" spans="1:19" x14ac:dyDescent="0.25">
      <c r="A18" s="46">
        <v>100000</v>
      </c>
      <c r="B18" s="47">
        <f t="shared" si="2"/>
        <v>5</v>
      </c>
      <c r="D18" s="57">
        <f t="shared" si="3"/>
        <v>0</v>
      </c>
      <c r="E18" s="51">
        <f t="shared" si="3"/>
        <v>0</v>
      </c>
      <c r="F18" s="51">
        <f t="shared" si="4"/>
        <v>0</v>
      </c>
      <c r="G18" s="51">
        <f t="shared" si="1"/>
        <v>0</v>
      </c>
      <c r="H18" s="51">
        <f t="shared" si="1"/>
        <v>0</v>
      </c>
      <c r="I18" s="51">
        <f t="shared" si="1"/>
        <v>0</v>
      </c>
      <c r="J18" s="51">
        <f t="shared" si="1"/>
        <v>0</v>
      </c>
      <c r="K18" s="51">
        <f t="shared" si="1"/>
        <v>0</v>
      </c>
      <c r="L18" s="58">
        <f t="shared" si="1"/>
        <v>0</v>
      </c>
      <c r="N18" s="63" t="e">
        <f t="shared" si="5"/>
        <v>#DIV/0!</v>
      </c>
      <c r="O18" s="51" t="e">
        <f t="shared" si="6"/>
        <v>#DIV/0!</v>
      </c>
      <c r="P18" s="64" t="e">
        <f t="shared" si="7"/>
        <v>#DIV/0!</v>
      </c>
      <c r="Q18" s="64" t="e">
        <f t="shared" si="8"/>
        <v>#DIV/0!</v>
      </c>
      <c r="R18" s="51" t="e">
        <f t="shared" si="9"/>
        <v>#DIV/0!</v>
      </c>
      <c r="S18" s="58" t="e">
        <f t="shared" si="10"/>
        <v>#DIV/0!</v>
      </c>
    </row>
    <row r="19" spans="1:19" x14ac:dyDescent="0.25">
      <c r="A19" s="46">
        <v>500000</v>
      </c>
      <c r="B19" s="47">
        <f t="shared" si="2"/>
        <v>5.6989700043360187</v>
      </c>
      <c r="D19" s="57">
        <f t="shared" si="3"/>
        <v>0</v>
      </c>
      <c r="E19" s="51">
        <f t="shared" si="3"/>
        <v>0</v>
      </c>
      <c r="F19" s="51">
        <f t="shared" si="4"/>
        <v>0</v>
      </c>
      <c r="G19" s="51">
        <f t="shared" si="1"/>
        <v>0</v>
      </c>
      <c r="H19" s="51">
        <f t="shared" si="1"/>
        <v>0</v>
      </c>
      <c r="I19" s="51">
        <f t="shared" si="1"/>
        <v>0</v>
      </c>
      <c r="J19" s="51">
        <f t="shared" si="1"/>
        <v>0</v>
      </c>
      <c r="K19" s="51">
        <f t="shared" si="1"/>
        <v>0</v>
      </c>
      <c r="L19" s="58">
        <f t="shared" si="1"/>
        <v>0</v>
      </c>
      <c r="N19" s="63" t="e">
        <f t="shared" si="5"/>
        <v>#DIV/0!</v>
      </c>
      <c r="O19" s="51" t="e">
        <f t="shared" si="6"/>
        <v>#DIV/0!</v>
      </c>
      <c r="P19" s="64" t="e">
        <f t="shared" si="7"/>
        <v>#DIV/0!</v>
      </c>
      <c r="Q19" s="64" t="e">
        <f t="shared" si="8"/>
        <v>#DIV/0!</v>
      </c>
      <c r="R19" s="51" t="e">
        <f t="shared" si="9"/>
        <v>#DIV/0!</v>
      </c>
      <c r="S19" s="58" t="e">
        <f t="shared" si="10"/>
        <v>#DIV/0!</v>
      </c>
    </row>
    <row r="20" spans="1:19" x14ac:dyDescent="0.25">
      <c r="A20" s="33">
        <v>1000000</v>
      </c>
      <c r="B20" s="48">
        <f t="shared" si="2"/>
        <v>6</v>
      </c>
      <c r="D20" s="59">
        <f t="shared" si="3"/>
        <v>0</v>
      </c>
      <c r="E20" s="52">
        <f t="shared" si="3"/>
        <v>0</v>
      </c>
      <c r="F20" s="52">
        <f t="shared" si="4"/>
        <v>0</v>
      </c>
      <c r="G20" s="52">
        <f t="shared" si="1"/>
        <v>0</v>
      </c>
      <c r="H20" s="52">
        <f t="shared" si="1"/>
        <v>0</v>
      </c>
      <c r="I20" s="52">
        <f t="shared" si="1"/>
        <v>0</v>
      </c>
      <c r="J20" s="52">
        <f t="shared" si="1"/>
        <v>0</v>
      </c>
      <c r="K20" s="52">
        <f t="shared" si="1"/>
        <v>0</v>
      </c>
      <c r="L20" s="60">
        <f t="shared" si="1"/>
        <v>0</v>
      </c>
      <c r="N20" s="65" t="e">
        <f t="shared" si="5"/>
        <v>#DIV/0!</v>
      </c>
      <c r="O20" s="52" t="e">
        <f t="shared" si="6"/>
        <v>#DIV/0!</v>
      </c>
      <c r="P20" s="66" t="e">
        <f t="shared" si="7"/>
        <v>#DIV/0!</v>
      </c>
      <c r="Q20" s="66" t="e">
        <f t="shared" si="8"/>
        <v>#DIV/0!</v>
      </c>
      <c r="R20" s="52" t="e">
        <f t="shared" si="9"/>
        <v>#DIV/0!</v>
      </c>
      <c r="S20" s="60" t="e">
        <f t="shared" si="10"/>
        <v>#DIV/0!</v>
      </c>
    </row>
    <row r="22" spans="1:19" x14ac:dyDescent="0.25">
      <c r="D22" s="194" t="str">
        <f>A5</f>
        <v>Pre-frac olivine-phyric</v>
      </c>
      <c r="E22" s="195"/>
      <c r="F22" s="195"/>
      <c r="G22" s="195"/>
      <c r="H22" s="195"/>
      <c r="I22" s="195"/>
      <c r="J22" s="195"/>
      <c r="K22" s="195"/>
      <c r="L22" s="196"/>
      <c r="N22" s="197" t="str">
        <f>D22</f>
        <v>Pre-frac olivine-phyric</v>
      </c>
      <c r="O22" s="198"/>
      <c r="P22" s="198"/>
      <c r="Q22" s="198"/>
      <c r="R22" s="198"/>
      <c r="S22" s="199"/>
    </row>
    <row r="23" spans="1:19" x14ac:dyDescent="0.25">
      <c r="A23" s="42" t="s">
        <v>27</v>
      </c>
      <c r="B23" s="43" t="s">
        <v>36</v>
      </c>
      <c r="D23" s="53" t="s">
        <v>16</v>
      </c>
      <c r="E23" s="40" t="s">
        <v>65</v>
      </c>
      <c r="F23" s="40" t="s">
        <v>18</v>
      </c>
      <c r="G23" s="40" t="s">
        <v>19</v>
      </c>
      <c r="H23" s="40" t="s">
        <v>20</v>
      </c>
      <c r="I23" s="40" t="s">
        <v>21</v>
      </c>
      <c r="J23" s="40" t="s">
        <v>22</v>
      </c>
      <c r="K23" s="40" t="s">
        <v>23</v>
      </c>
      <c r="L23" s="54" t="s">
        <v>17</v>
      </c>
      <c r="N23" s="44" t="s">
        <v>37</v>
      </c>
      <c r="O23" s="10" t="s">
        <v>38</v>
      </c>
      <c r="P23" s="10" t="s">
        <v>39</v>
      </c>
      <c r="Q23" s="10" t="s">
        <v>40</v>
      </c>
      <c r="R23" s="10" t="s">
        <v>41</v>
      </c>
      <c r="S23" s="21" t="s">
        <v>42</v>
      </c>
    </row>
    <row r="24" spans="1:19" x14ac:dyDescent="0.25">
      <c r="A24" s="30">
        <v>100</v>
      </c>
      <c r="B24" s="45">
        <f>LOG(A24)</f>
        <v>2</v>
      </c>
      <c r="D24" s="55">
        <f t="shared" ref="D24:D32" si="11">((D$8*($A24+1))/($A24+D$8)*D$5)</f>
        <v>0</v>
      </c>
      <c r="E24" s="50">
        <f t="shared" ref="E24:L32" si="12">((E$8*($A24+1))/($A24+E$8)*E$5)</f>
        <v>0</v>
      </c>
      <c r="F24" s="50">
        <f t="shared" si="12"/>
        <v>0</v>
      </c>
      <c r="G24" s="50">
        <f t="shared" si="12"/>
        <v>0</v>
      </c>
      <c r="H24" s="50">
        <f t="shared" si="12"/>
        <v>0</v>
      </c>
      <c r="I24" s="50">
        <f t="shared" si="12"/>
        <v>0</v>
      </c>
      <c r="J24" s="50">
        <f t="shared" si="12"/>
        <v>0</v>
      </c>
      <c r="K24" s="50">
        <f t="shared" si="12"/>
        <v>0</v>
      </c>
      <c r="L24" s="56">
        <f t="shared" si="12"/>
        <v>0</v>
      </c>
      <c r="N24" s="61" t="e">
        <f>D24/L24</f>
        <v>#DIV/0!</v>
      </c>
      <c r="O24" s="50" t="e">
        <f>L24/(J24/1000)</f>
        <v>#DIV/0!</v>
      </c>
      <c r="P24" s="62" t="e">
        <f>J24/I24</f>
        <v>#DIV/0!</v>
      </c>
      <c r="Q24" s="62" t="e">
        <f>J24/F24</f>
        <v>#DIV/0!</v>
      </c>
      <c r="R24" s="50" t="e">
        <f>(D24*1000)/J24</f>
        <v>#DIV/0!</v>
      </c>
      <c r="S24" s="56" t="e">
        <f>(L24*1000)/F24</f>
        <v>#DIV/0!</v>
      </c>
    </row>
    <row r="25" spans="1:19" x14ac:dyDescent="0.25">
      <c r="A25" s="46">
        <v>500</v>
      </c>
      <c r="B25" s="47">
        <f t="shared" ref="B25:B32" si="13">LOG(A25)</f>
        <v>2.6989700043360187</v>
      </c>
      <c r="D25" s="57">
        <f t="shared" si="11"/>
        <v>0</v>
      </c>
      <c r="E25" s="51">
        <f t="shared" si="12"/>
        <v>0</v>
      </c>
      <c r="F25" s="51">
        <f t="shared" si="12"/>
        <v>0</v>
      </c>
      <c r="G25" s="51">
        <f t="shared" si="12"/>
        <v>0</v>
      </c>
      <c r="H25" s="51">
        <f t="shared" si="12"/>
        <v>0</v>
      </c>
      <c r="I25" s="51">
        <f t="shared" si="12"/>
        <v>0</v>
      </c>
      <c r="J25" s="51">
        <f t="shared" si="12"/>
        <v>0</v>
      </c>
      <c r="K25" s="51">
        <f t="shared" si="12"/>
        <v>0</v>
      </c>
      <c r="L25" s="58">
        <f t="shared" si="12"/>
        <v>0</v>
      </c>
      <c r="N25" s="63" t="e">
        <f t="shared" ref="N25:N32" si="14">D25/L25</f>
        <v>#DIV/0!</v>
      </c>
      <c r="O25" s="51" t="e">
        <f t="shared" ref="O25:O32" si="15">L25/(J25/1000)</f>
        <v>#DIV/0!</v>
      </c>
      <c r="P25" s="64" t="e">
        <f t="shared" ref="P25:P32" si="16">J25/I25</f>
        <v>#DIV/0!</v>
      </c>
      <c r="Q25" s="64" t="e">
        <f t="shared" ref="Q25:Q32" si="17">J25/F25</f>
        <v>#DIV/0!</v>
      </c>
      <c r="R25" s="51" t="e">
        <f t="shared" ref="R25:R32" si="18">(D25*1000)/J25</f>
        <v>#DIV/0!</v>
      </c>
      <c r="S25" s="58" t="e">
        <f t="shared" ref="S25:S32" si="19">(L25*1000)/F25</f>
        <v>#DIV/0!</v>
      </c>
    </row>
    <row r="26" spans="1:19" x14ac:dyDescent="0.25">
      <c r="A26" s="46">
        <v>1000</v>
      </c>
      <c r="B26" s="47">
        <f t="shared" si="13"/>
        <v>3</v>
      </c>
      <c r="D26" s="57">
        <f t="shared" si="11"/>
        <v>0</v>
      </c>
      <c r="E26" s="51">
        <f t="shared" si="12"/>
        <v>0</v>
      </c>
      <c r="F26" s="51">
        <f t="shared" si="12"/>
        <v>0</v>
      </c>
      <c r="G26" s="51">
        <f t="shared" si="12"/>
        <v>0</v>
      </c>
      <c r="H26" s="51">
        <f t="shared" si="12"/>
        <v>0</v>
      </c>
      <c r="I26" s="51">
        <f t="shared" si="12"/>
        <v>0</v>
      </c>
      <c r="J26" s="51">
        <f t="shared" si="12"/>
        <v>0</v>
      </c>
      <c r="K26" s="51">
        <f t="shared" si="12"/>
        <v>0</v>
      </c>
      <c r="L26" s="58">
        <f t="shared" si="12"/>
        <v>0</v>
      </c>
      <c r="N26" s="63" t="e">
        <f t="shared" si="14"/>
        <v>#DIV/0!</v>
      </c>
      <c r="O26" s="51" t="e">
        <f t="shared" si="15"/>
        <v>#DIV/0!</v>
      </c>
      <c r="P26" s="64" t="e">
        <f t="shared" si="16"/>
        <v>#DIV/0!</v>
      </c>
      <c r="Q26" s="64" t="e">
        <f t="shared" si="17"/>
        <v>#DIV/0!</v>
      </c>
      <c r="R26" s="51" t="e">
        <f t="shared" si="18"/>
        <v>#DIV/0!</v>
      </c>
      <c r="S26" s="58" t="e">
        <f t="shared" si="19"/>
        <v>#DIV/0!</v>
      </c>
    </row>
    <row r="27" spans="1:19" x14ac:dyDescent="0.25">
      <c r="A27" s="46">
        <v>5000</v>
      </c>
      <c r="B27" s="47">
        <f t="shared" si="13"/>
        <v>3.6989700043360187</v>
      </c>
      <c r="D27" s="57">
        <f t="shared" si="11"/>
        <v>0</v>
      </c>
      <c r="E27" s="51">
        <f t="shared" si="12"/>
        <v>0</v>
      </c>
      <c r="F27" s="51">
        <f t="shared" si="12"/>
        <v>0</v>
      </c>
      <c r="G27" s="51">
        <f t="shared" si="12"/>
        <v>0</v>
      </c>
      <c r="H27" s="51">
        <f t="shared" si="12"/>
        <v>0</v>
      </c>
      <c r="I27" s="51">
        <f t="shared" si="12"/>
        <v>0</v>
      </c>
      <c r="J27" s="51">
        <f t="shared" si="12"/>
        <v>0</v>
      </c>
      <c r="K27" s="51">
        <f t="shared" si="12"/>
        <v>0</v>
      </c>
      <c r="L27" s="58">
        <f t="shared" si="12"/>
        <v>0</v>
      </c>
      <c r="N27" s="63" t="e">
        <f t="shared" si="14"/>
        <v>#DIV/0!</v>
      </c>
      <c r="O27" s="51" t="e">
        <f t="shared" si="15"/>
        <v>#DIV/0!</v>
      </c>
      <c r="P27" s="64" t="e">
        <f t="shared" si="16"/>
        <v>#DIV/0!</v>
      </c>
      <c r="Q27" s="64" t="e">
        <f t="shared" si="17"/>
        <v>#DIV/0!</v>
      </c>
      <c r="R27" s="51" t="e">
        <f t="shared" si="18"/>
        <v>#DIV/0!</v>
      </c>
      <c r="S27" s="58" t="e">
        <f t="shared" si="19"/>
        <v>#DIV/0!</v>
      </c>
    </row>
    <row r="28" spans="1:19" x14ac:dyDescent="0.25">
      <c r="A28" s="46">
        <v>10000</v>
      </c>
      <c r="B28" s="47">
        <f t="shared" si="13"/>
        <v>4</v>
      </c>
      <c r="D28" s="57">
        <f t="shared" si="11"/>
        <v>0</v>
      </c>
      <c r="E28" s="51">
        <f t="shared" si="12"/>
        <v>0</v>
      </c>
      <c r="F28" s="51">
        <f t="shared" si="12"/>
        <v>0</v>
      </c>
      <c r="G28" s="51">
        <f t="shared" si="12"/>
        <v>0</v>
      </c>
      <c r="H28" s="51">
        <f t="shared" si="12"/>
        <v>0</v>
      </c>
      <c r="I28" s="51">
        <f t="shared" si="12"/>
        <v>0</v>
      </c>
      <c r="J28" s="51">
        <f t="shared" si="12"/>
        <v>0</v>
      </c>
      <c r="K28" s="51">
        <f t="shared" si="12"/>
        <v>0</v>
      </c>
      <c r="L28" s="58">
        <f t="shared" si="12"/>
        <v>0</v>
      </c>
      <c r="N28" s="63" t="e">
        <f t="shared" si="14"/>
        <v>#DIV/0!</v>
      </c>
      <c r="O28" s="51" t="e">
        <f t="shared" si="15"/>
        <v>#DIV/0!</v>
      </c>
      <c r="P28" s="64" t="e">
        <f t="shared" si="16"/>
        <v>#DIV/0!</v>
      </c>
      <c r="Q28" s="64" t="e">
        <f t="shared" si="17"/>
        <v>#DIV/0!</v>
      </c>
      <c r="R28" s="51" t="e">
        <f t="shared" si="18"/>
        <v>#DIV/0!</v>
      </c>
      <c r="S28" s="58" t="e">
        <f t="shared" si="19"/>
        <v>#DIV/0!</v>
      </c>
    </row>
    <row r="29" spans="1:19" x14ac:dyDescent="0.25">
      <c r="A29" s="46">
        <v>50000</v>
      </c>
      <c r="B29" s="47">
        <f t="shared" si="13"/>
        <v>4.6989700043360187</v>
      </c>
      <c r="D29" s="57">
        <f t="shared" si="11"/>
        <v>0</v>
      </c>
      <c r="E29" s="51">
        <f t="shared" si="12"/>
        <v>0</v>
      </c>
      <c r="F29" s="51">
        <f t="shared" si="12"/>
        <v>0</v>
      </c>
      <c r="G29" s="51">
        <f t="shared" si="12"/>
        <v>0</v>
      </c>
      <c r="H29" s="51">
        <f t="shared" si="12"/>
        <v>0</v>
      </c>
      <c r="I29" s="51">
        <f t="shared" si="12"/>
        <v>0</v>
      </c>
      <c r="J29" s="51">
        <f t="shared" si="12"/>
        <v>0</v>
      </c>
      <c r="K29" s="51">
        <f t="shared" si="12"/>
        <v>0</v>
      </c>
      <c r="L29" s="58">
        <f t="shared" si="12"/>
        <v>0</v>
      </c>
      <c r="N29" s="63" t="e">
        <f t="shared" si="14"/>
        <v>#DIV/0!</v>
      </c>
      <c r="O29" s="51" t="e">
        <f t="shared" si="15"/>
        <v>#DIV/0!</v>
      </c>
      <c r="P29" s="64" t="e">
        <f t="shared" si="16"/>
        <v>#DIV/0!</v>
      </c>
      <c r="Q29" s="64" t="e">
        <f t="shared" si="17"/>
        <v>#DIV/0!</v>
      </c>
      <c r="R29" s="51" t="e">
        <f t="shared" si="18"/>
        <v>#DIV/0!</v>
      </c>
      <c r="S29" s="58" t="e">
        <f t="shared" si="19"/>
        <v>#DIV/0!</v>
      </c>
    </row>
    <row r="30" spans="1:19" x14ac:dyDescent="0.25">
      <c r="A30" s="46">
        <v>100000</v>
      </c>
      <c r="B30" s="47">
        <f t="shared" si="13"/>
        <v>5</v>
      </c>
      <c r="D30" s="57">
        <f t="shared" si="11"/>
        <v>0</v>
      </c>
      <c r="E30" s="51">
        <f t="shared" si="12"/>
        <v>0</v>
      </c>
      <c r="F30" s="51">
        <f t="shared" si="12"/>
        <v>0</v>
      </c>
      <c r="G30" s="51">
        <f t="shared" si="12"/>
        <v>0</v>
      </c>
      <c r="H30" s="51">
        <f t="shared" si="12"/>
        <v>0</v>
      </c>
      <c r="I30" s="51">
        <f t="shared" si="12"/>
        <v>0</v>
      </c>
      <c r="J30" s="51">
        <f t="shared" si="12"/>
        <v>0</v>
      </c>
      <c r="K30" s="51">
        <f t="shared" si="12"/>
        <v>0</v>
      </c>
      <c r="L30" s="58">
        <f t="shared" si="12"/>
        <v>0</v>
      </c>
      <c r="N30" s="63" t="e">
        <f t="shared" si="14"/>
        <v>#DIV/0!</v>
      </c>
      <c r="O30" s="51" t="e">
        <f t="shared" si="15"/>
        <v>#DIV/0!</v>
      </c>
      <c r="P30" s="64" t="e">
        <f t="shared" si="16"/>
        <v>#DIV/0!</v>
      </c>
      <c r="Q30" s="64" t="e">
        <f t="shared" si="17"/>
        <v>#DIV/0!</v>
      </c>
      <c r="R30" s="51" t="e">
        <f t="shared" si="18"/>
        <v>#DIV/0!</v>
      </c>
      <c r="S30" s="58" t="e">
        <f t="shared" si="19"/>
        <v>#DIV/0!</v>
      </c>
    </row>
    <row r="31" spans="1:19" x14ac:dyDescent="0.25">
      <c r="A31" s="46">
        <v>500000</v>
      </c>
      <c r="B31" s="47">
        <f t="shared" si="13"/>
        <v>5.6989700043360187</v>
      </c>
      <c r="D31" s="57">
        <f t="shared" si="11"/>
        <v>0</v>
      </c>
      <c r="E31" s="51">
        <f t="shared" si="12"/>
        <v>0</v>
      </c>
      <c r="F31" s="51">
        <f t="shared" si="12"/>
        <v>0</v>
      </c>
      <c r="G31" s="51">
        <f t="shared" si="12"/>
        <v>0</v>
      </c>
      <c r="H31" s="51">
        <f t="shared" si="12"/>
        <v>0</v>
      </c>
      <c r="I31" s="51">
        <f t="shared" si="12"/>
        <v>0</v>
      </c>
      <c r="J31" s="51">
        <f t="shared" si="12"/>
        <v>0</v>
      </c>
      <c r="K31" s="51">
        <f t="shared" si="12"/>
        <v>0</v>
      </c>
      <c r="L31" s="58">
        <f t="shared" si="12"/>
        <v>0</v>
      </c>
      <c r="N31" s="63" t="e">
        <f t="shared" si="14"/>
        <v>#DIV/0!</v>
      </c>
      <c r="O31" s="51" t="e">
        <f t="shared" si="15"/>
        <v>#DIV/0!</v>
      </c>
      <c r="P31" s="64" t="e">
        <f t="shared" si="16"/>
        <v>#DIV/0!</v>
      </c>
      <c r="Q31" s="64" t="e">
        <f t="shared" si="17"/>
        <v>#DIV/0!</v>
      </c>
      <c r="R31" s="51" t="e">
        <f t="shared" si="18"/>
        <v>#DIV/0!</v>
      </c>
      <c r="S31" s="58" t="e">
        <f t="shared" si="19"/>
        <v>#DIV/0!</v>
      </c>
    </row>
    <row r="32" spans="1:19" x14ac:dyDescent="0.25">
      <c r="A32" s="33">
        <v>1000000</v>
      </c>
      <c r="B32" s="48">
        <f t="shared" si="13"/>
        <v>6</v>
      </c>
      <c r="D32" s="59">
        <f t="shared" si="11"/>
        <v>0</v>
      </c>
      <c r="E32" s="52">
        <f t="shared" si="12"/>
        <v>0</v>
      </c>
      <c r="F32" s="52">
        <f t="shared" si="12"/>
        <v>0</v>
      </c>
      <c r="G32" s="52">
        <f t="shared" si="12"/>
        <v>0</v>
      </c>
      <c r="H32" s="52">
        <f t="shared" si="12"/>
        <v>0</v>
      </c>
      <c r="I32" s="52">
        <f t="shared" si="12"/>
        <v>0</v>
      </c>
      <c r="J32" s="52">
        <f t="shared" si="12"/>
        <v>0</v>
      </c>
      <c r="K32" s="52">
        <f t="shared" si="12"/>
        <v>0</v>
      </c>
      <c r="L32" s="60">
        <f t="shared" si="12"/>
        <v>0</v>
      </c>
      <c r="N32" s="65" t="e">
        <f t="shared" si="14"/>
        <v>#DIV/0!</v>
      </c>
      <c r="O32" s="52" t="e">
        <f t="shared" si="15"/>
        <v>#DIV/0!</v>
      </c>
      <c r="P32" s="66" t="e">
        <f t="shared" si="16"/>
        <v>#DIV/0!</v>
      </c>
      <c r="Q32" s="66" t="e">
        <f t="shared" si="17"/>
        <v>#DIV/0!</v>
      </c>
      <c r="R32" s="52" t="e">
        <f t="shared" si="18"/>
        <v>#DIV/0!</v>
      </c>
      <c r="S32" s="60" t="e">
        <f t="shared" si="19"/>
        <v>#DIV/0!</v>
      </c>
    </row>
  </sheetData>
  <mergeCells count="5">
    <mergeCell ref="A1:M1"/>
    <mergeCell ref="D10:L10"/>
    <mergeCell ref="D22:L22"/>
    <mergeCell ref="N10:S10"/>
    <mergeCell ref="N22:S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F4F9-5DD1-439D-A236-E52DD1876074}">
  <dimension ref="A1:S58"/>
  <sheetViews>
    <sheetView zoomScale="70" zoomScaleNormal="70" workbookViewId="0">
      <selection activeCell="M40" sqref="M40"/>
    </sheetView>
  </sheetViews>
  <sheetFormatPr defaultRowHeight="14.4" x14ac:dyDescent="0.3"/>
  <cols>
    <col min="1" max="1" width="18.109375" bestFit="1" customWidth="1"/>
    <col min="2" max="2" width="17.88671875" customWidth="1"/>
    <col min="3" max="3" width="13" customWidth="1"/>
    <col min="4" max="4" width="10.5546875" bestFit="1" customWidth="1"/>
    <col min="5" max="5" width="10.5546875" customWidth="1"/>
    <col min="13" max="13" width="21.5546875" bestFit="1" customWidth="1"/>
  </cols>
  <sheetData>
    <row r="1" spans="1:19" s="1" customFormat="1" ht="13.2" x14ac:dyDescent="0.25">
      <c r="A1" s="182" t="s">
        <v>44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4"/>
    </row>
    <row r="2" spans="1:19" s="1" customFormat="1" ht="13.2" x14ac:dyDescent="0.25"/>
    <row r="3" spans="1:19" x14ac:dyDescent="0.3">
      <c r="A3" s="8" t="s">
        <v>12</v>
      </c>
      <c r="B3" s="10" t="s">
        <v>24</v>
      </c>
      <c r="C3" s="10" t="s">
        <v>15</v>
      </c>
      <c r="D3" s="10" t="s">
        <v>16</v>
      </c>
      <c r="E3" s="10" t="s">
        <v>65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17</v>
      </c>
      <c r="M3" s="9" t="s">
        <v>11</v>
      </c>
      <c r="N3" s="1"/>
      <c r="O3" s="1"/>
      <c r="P3" s="1"/>
      <c r="Q3" s="1"/>
      <c r="R3" s="1"/>
      <c r="S3" s="1"/>
    </row>
    <row r="4" spans="1:19" x14ac:dyDescent="0.3">
      <c r="A4" s="30" t="s">
        <v>0</v>
      </c>
      <c r="B4" s="31">
        <f>Starting!B4</f>
        <v>0</v>
      </c>
      <c r="C4" s="31">
        <f>Starting!C4</f>
        <v>0</v>
      </c>
      <c r="D4" s="31">
        <f>Starting!D4</f>
        <v>0</v>
      </c>
      <c r="E4" s="31">
        <f>Starting!E4</f>
        <v>0</v>
      </c>
      <c r="F4" s="31">
        <f>Starting!F4</f>
        <v>0</v>
      </c>
      <c r="G4" s="31">
        <f>Starting!G4</f>
        <v>0</v>
      </c>
      <c r="H4" s="31">
        <f>Starting!H4</f>
        <v>0</v>
      </c>
      <c r="I4" s="31">
        <f>Starting!I4</f>
        <v>0</v>
      </c>
      <c r="J4" s="31">
        <f>Starting!J4</f>
        <v>0</v>
      </c>
      <c r="K4" s="31">
        <f>Starting!K4</f>
        <v>0</v>
      </c>
      <c r="L4" s="31">
        <f>Starting!L4</f>
        <v>0</v>
      </c>
      <c r="M4" s="32">
        <f>Starting!M4</f>
        <v>0</v>
      </c>
      <c r="N4" s="7"/>
      <c r="O4" s="185"/>
      <c r="P4" s="186"/>
      <c r="Q4" s="186"/>
      <c r="R4" s="186"/>
      <c r="S4" s="187"/>
    </row>
    <row r="5" spans="1:19" x14ac:dyDescent="0.3">
      <c r="A5" s="33" t="s">
        <v>1</v>
      </c>
      <c r="B5" s="34">
        <f>Starting!B5</f>
        <v>0</v>
      </c>
      <c r="C5" s="34">
        <f>Starting!C5</f>
        <v>0</v>
      </c>
      <c r="D5" s="34">
        <f>Starting!D5</f>
        <v>0</v>
      </c>
      <c r="E5" s="34">
        <f>Starting!E5</f>
        <v>0</v>
      </c>
      <c r="F5" s="34">
        <f>Starting!F5</f>
        <v>0</v>
      </c>
      <c r="G5" s="34">
        <f>Starting!G5</f>
        <v>0</v>
      </c>
      <c r="H5" s="34">
        <f>Starting!H5</f>
        <v>0</v>
      </c>
      <c r="I5" s="34">
        <f>Starting!I5</f>
        <v>0</v>
      </c>
      <c r="J5" s="34">
        <f>Starting!J5</f>
        <v>0</v>
      </c>
      <c r="K5" s="34">
        <f>Starting!K5</f>
        <v>0</v>
      </c>
      <c r="L5" s="34">
        <f>Starting!L5</f>
        <v>0</v>
      </c>
      <c r="M5" s="35">
        <f>Starting!M5</f>
        <v>0</v>
      </c>
      <c r="N5" s="1"/>
      <c r="O5" s="188"/>
      <c r="P5" s="189"/>
      <c r="Q5" s="189"/>
      <c r="R5" s="189"/>
      <c r="S5" s="190"/>
    </row>
    <row r="6" spans="1:1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88"/>
      <c r="P6" s="189"/>
      <c r="Q6" s="189"/>
      <c r="R6" s="189"/>
      <c r="S6" s="190"/>
    </row>
    <row r="7" spans="1:19" x14ac:dyDescent="0.3">
      <c r="A7" s="8" t="s">
        <v>26</v>
      </c>
      <c r="B7" s="10" t="str">
        <f t="shared" ref="B7:M7" si="0">B3</f>
        <v>MgO (wt.%)</v>
      </c>
      <c r="C7" s="10" t="str">
        <f t="shared" si="0"/>
        <v>S (wt.%)</v>
      </c>
      <c r="D7" s="10" t="str">
        <f t="shared" si="0"/>
        <v>Ni (ppm)</v>
      </c>
      <c r="E7" s="10" t="str">
        <f t="shared" ref="E7" si="1">E3</f>
        <v>Os (ppb)</v>
      </c>
      <c r="F7" s="10" t="str">
        <f t="shared" si="0"/>
        <v>Ir (ppb)</v>
      </c>
      <c r="G7" s="10" t="str">
        <f t="shared" si="0"/>
        <v>Ru (ppb)</v>
      </c>
      <c r="H7" s="10" t="str">
        <f t="shared" si="0"/>
        <v>Rh (ppb)</v>
      </c>
      <c r="I7" s="10" t="str">
        <f t="shared" si="0"/>
        <v>Pt (ppb)</v>
      </c>
      <c r="J7" s="10" t="str">
        <f t="shared" si="0"/>
        <v>Pd (ppb)</v>
      </c>
      <c r="K7" s="10" t="str">
        <f t="shared" si="0"/>
        <v>Au (ppb)</v>
      </c>
      <c r="L7" s="10" t="str">
        <f t="shared" si="0"/>
        <v>Cu (ppm)</v>
      </c>
      <c r="M7" s="9" t="str">
        <f t="shared" si="0"/>
        <v>Reference</v>
      </c>
      <c r="N7" s="1"/>
      <c r="O7" s="188"/>
      <c r="P7" s="189"/>
      <c r="Q7" s="189"/>
      <c r="R7" s="189"/>
      <c r="S7" s="190"/>
    </row>
    <row r="8" spans="1:19" x14ac:dyDescent="0.3">
      <c r="A8" s="36" t="s">
        <v>13</v>
      </c>
      <c r="B8" s="37">
        <f>Starting!B8</f>
        <v>0</v>
      </c>
      <c r="C8" s="37">
        <f>Starting!C8</f>
        <v>0</v>
      </c>
      <c r="D8" s="37">
        <f>Starting!D8</f>
        <v>0</v>
      </c>
      <c r="E8" s="37">
        <f>Starting!E8</f>
        <v>0</v>
      </c>
      <c r="F8" s="37">
        <f>Starting!F8</f>
        <v>0</v>
      </c>
      <c r="G8" s="37">
        <f>Starting!G8</f>
        <v>0</v>
      </c>
      <c r="H8" s="37">
        <f>Starting!H8</f>
        <v>0</v>
      </c>
      <c r="I8" s="37">
        <f>Starting!I8</f>
        <v>0</v>
      </c>
      <c r="J8" s="37">
        <f>Starting!J8</f>
        <v>0</v>
      </c>
      <c r="K8" s="37">
        <f>Starting!K8</f>
        <v>0</v>
      </c>
      <c r="L8" s="37">
        <f>Starting!L8</f>
        <v>0</v>
      </c>
      <c r="M8" s="38">
        <f>Starting!M8</f>
        <v>0</v>
      </c>
      <c r="N8" s="1"/>
      <c r="O8" s="191"/>
      <c r="P8" s="192"/>
      <c r="Q8" s="192"/>
      <c r="R8" s="192"/>
      <c r="S8" s="193"/>
    </row>
    <row r="10" spans="1:19" x14ac:dyDescent="0.3">
      <c r="D10" s="194" t="str">
        <f>A4</f>
        <v>Olivine-phyric</v>
      </c>
      <c r="E10" s="195"/>
      <c r="F10" s="195"/>
      <c r="G10" s="195"/>
      <c r="H10" s="195"/>
      <c r="I10" s="195"/>
      <c r="J10" s="195"/>
      <c r="K10" s="195"/>
      <c r="L10" s="196"/>
      <c r="N10" s="197" t="str">
        <f>D10</f>
        <v>Olivine-phyric</v>
      </c>
      <c r="O10" s="198"/>
      <c r="P10" s="198"/>
      <c r="Q10" s="198"/>
      <c r="R10" s="198"/>
      <c r="S10" s="199"/>
    </row>
    <row r="11" spans="1:19" ht="35.25" customHeight="1" x14ac:dyDescent="0.3">
      <c r="A11" s="67" t="s">
        <v>46</v>
      </c>
      <c r="B11" s="69" t="s">
        <v>47</v>
      </c>
      <c r="C11" s="78" t="s">
        <v>45</v>
      </c>
      <c r="D11" s="81" t="s">
        <v>16</v>
      </c>
      <c r="E11" s="81" t="s">
        <v>65</v>
      </c>
      <c r="F11" s="81" t="s">
        <v>18</v>
      </c>
      <c r="G11" s="81" t="s">
        <v>19</v>
      </c>
      <c r="H11" s="81" t="s">
        <v>20</v>
      </c>
      <c r="I11" s="81" t="s">
        <v>21</v>
      </c>
      <c r="J11" s="81" t="s">
        <v>22</v>
      </c>
      <c r="K11" s="81" t="s">
        <v>23</v>
      </c>
      <c r="L11" s="81" t="s">
        <v>17</v>
      </c>
      <c r="M11" s="1"/>
      <c r="N11" s="92" t="s">
        <v>37</v>
      </c>
      <c r="O11" s="81" t="s">
        <v>38</v>
      </c>
      <c r="P11" s="81" t="s">
        <v>39</v>
      </c>
      <c r="Q11" s="81" t="s">
        <v>40</v>
      </c>
      <c r="R11" s="81" t="s">
        <v>41</v>
      </c>
      <c r="S11" s="93" t="s">
        <v>42</v>
      </c>
    </row>
    <row r="12" spans="1:19" x14ac:dyDescent="0.3">
      <c r="A12" s="11">
        <v>100</v>
      </c>
      <c r="B12" s="71">
        <v>1</v>
      </c>
      <c r="C12" s="79">
        <f>B12*A12</f>
        <v>100</v>
      </c>
      <c r="D12" s="55">
        <f>(D$8*(1-((D$8/($A12+D$8))^$B12))*D$4)</f>
        <v>0</v>
      </c>
      <c r="E12" s="50">
        <f t="shared" ref="E12:L12" si="2">(E$8*(1-((E$8/($A12+E$8))^$B12))*E$4)</f>
        <v>0</v>
      </c>
      <c r="F12" s="50">
        <f t="shared" si="2"/>
        <v>0</v>
      </c>
      <c r="G12" s="50">
        <f t="shared" si="2"/>
        <v>0</v>
      </c>
      <c r="H12" s="50">
        <f t="shared" si="2"/>
        <v>0</v>
      </c>
      <c r="I12" s="50">
        <f t="shared" si="2"/>
        <v>0</v>
      </c>
      <c r="J12" s="50">
        <f t="shared" si="2"/>
        <v>0</v>
      </c>
      <c r="K12" s="50">
        <f t="shared" si="2"/>
        <v>0</v>
      </c>
      <c r="L12" s="56">
        <f t="shared" si="2"/>
        <v>0</v>
      </c>
      <c r="M12" s="1">
        <f>J12/1000</f>
        <v>0</v>
      </c>
      <c r="N12" s="61" t="e">
        <f>D12/L12</f>
        <v>#DIV/0!</v>
      </c>
      <c r="O12" s="50" t="e">
        <f>L12/(J12/1000)</f>
        <v>#DIV/0!</v>
      </c>
      <c r="P12" s="62" t="e">
        <f>J12/I12</f>
        <v>#DIV/0!</v>
      </c>
      <c r="Q12" s="62" t="e">
        <f>J12/F12</f>
        <v>#DIV/0!</v>
      </c>
      <c r="R12" s="50" t="e">
        <f>(D12*1000)/J12</f>
        <v>#DIV/0!</v>
      </c>
      <c r="S12" s="56" t="e">
        <f>(L12*1000)/F12</f>
        <v>#DIV/0!</v>
      </c>
    </row>
    <row r="13" spans="1:19" x14ac:dyDescent="0.3">
      <c r="A13" s="74">
        <f>$A$12</f>
        <v>100</v>
      </c>
      <c r="B13" s="72">
        <v>2</v>
      </c>
      <c r="C13" s="73">
        <f t="shared" ref="C13:C23" si="3">B13*A13</f>
        <v>200</v>
      </c>
      <c r="D13" s="57">
        <f t="shared" ref="D13:L24" si="4">(D$8*(1-((D$8/($A13+D$8))^$B13))*D$4)</f>
        <v>0</v>
      </c>
      <c r="E13" s="51">
        <f t="shared" si="4"/>
        <v>0</v>
      </c>
      <c r="F13" s="51">
        <f t="shared" si="4"/>
        <v>0</v>
      </c>
      <c r="G13" s="51">
        <f t="shared" si="4"/>
        <v>0</v>
      </c>
      <c r="H13" s="51">
        <f t="shared" si="4"/>
        <v>0</v>
      </c>
      <c r="I13" s="51">
        <f t="shared" si="4"/>
        <v>0</v>
      </c>
      <c r="J13" s="51">
        <f t="shared" si="4"/>
        <v>0</v>
      </c>
      <c r="K13" s="51">
        <f t="shared" si="4"/>
        <v>0</v>
      </c>
      <c r="L13" s="58">
        <f t="shared" si="4"/>
        <v>0</v>
      </c>
      <c r="M13" s="1">
        <f t="shared" ref="M13:M40" si="5">J13/1000</f>
        <v>0</v>
      </c>
      <c r="N13" s="63" t="e">
        <f t="shared" ref="N13:N20" si="6">D13/L13</f>
        <v>#DIV/0!</v>
      </c>
      <c r="O13" s="51" t="e">
        <f t="shared" ref="O13:O20" si="7">L13/(J13/1000)</f>
        <v>#DIV/0!</v>
      </c>
      <c r="P13" s="64" t="e">
        <f t="shared" ref="P13:P20" si="8">J13/I13</f>
        <v>#DIV/0!</v>
      </c>
      <c r="Q13" s="64" t="e">
        <f t="shared" ref="Q13:Q20" si="9">J13/F13</f>
        <v>#DIV/0!</v>
      </c>
      <c r="R13" s="51" t="e">
        <f t="shared" ref="R13:R20" si="10">(D13*1000)/J13</f>
        <v>#DIV/0!</v>
      </c>
      <c r="S13" s="58" t="e">
        <f t="shared" ref="S13:S20" si="11">(L13*1000)/F13</f>
        <v>#DIV/0!</v>
      </c>
    </row>
    <row r="14" spans="1:19" x14ac:dyDescent="0.3">
      <c r="A14" s="74">
        <f t="shared" ref="A14:A24" si="12">$A$12</f>
        <v>100</v>
      </c>
      <c r="B14" s="72">
        <v>5</v>
      </c>
      <c r="C14" s="73">
        <f t="shared" si="3"/>
        <v>500</v>
      </c>
      <c r="D14" s="57">
        <f t="shared" si="4"/>
        <v>0</v>
      </c>
      <c r="E14" s="51">
        <f t="shared" si="4"/>
        <v>0</v>
      </c>
      <c r="F14" s="51">
        <f t="shared" si="4"/>
        <v>0</v>
      </c>
      <c r="G14" s="51">
        <f t="shared" si="4"/>
        <v>0</v>
      </c>
      <c r="H14" s="51">
        <f t="shared" si="4"/>
        <v>0</v>
      </c>
      <c r="I14" s="51">
        <f t="shared" si="4"/>
        <v>0</v>
      </c>
      <c r="J14" s="51">
        <f t="shared" si="4"/>
        <v>0</v>
      </c>
      <c r="K14" s="51">
        <f t="shared" si="4"/>
        <v>0</v>
      </c>
      <c r="L14" s="58">
        <f t="shared" si="4"/>
        <v>0</v>
      </c>
      <c r="M14" s="1">
        <f t="shared" si="5"/>
        <v>0</v>
      </c>
      <c r="N14" s="63" t="e">
        <f t="shared" si="6"/>
        <v>#DIV/0!</v>
      </c>
      <c r="O14" s="51" t="e">
        <f t="shared" si="7"/>
        <v>#DIV/0!</v>
      </c>
      <c r="P14" s="64" t="e">
        <f t="shared" si="8"/>
        <v>#DIV/0!</v>
      </c>
      <c r="Q14" s="64" t="e">
        <f t="shared" si="9"/>
        <v>#DIV/0!</v>
      </c>
      <c r="R14" s="51" t="e">
        <f t="shared" si="10"/>
        <v>#DIV/0!</v>
      </c>
      <c r="S14" s="58" t="e">
        <f t="shared" si="11"/>
        <v>#DIV/0!</v>
      </c>
    </row>
    <row r="15" spans="1:19" x14ac:dyDescent="0.3">
      <c r="A15" s="74">
        <f t="shared" si="12"/>
        <v>100</v>
      </c>
      <c r="B15" s="72">
        <v>10</v>
      </c>
      <c r="C15" s="73">
        <f t="shared" si="3"/>
        <v>1000</v>
      </c>
      <c r="D15" s="57">
        <f t="shared" si="4"/>
        <v>0</v>
      </c>
      <c r="E15" s="51">
        <f t="shared" si="4"/>
        <v>0</v>
      </c>
      <c r="F15" s="51">
        <f t="shared" si="4"/>
        <v>0</v>
      </c>
      <c r="G15" s="51">
        <f t="shared" si="4"/>
        <v>0</v>
      </c>
      <c r="H15" s="51">
        <f t="shared" si="4"/>
        <v>0</v>
      </c>
      <c r="I15" s="51">
        <f t="shared" si="4"/>
        <v>0</v>
      </c>
      <c r="J15" s="51">
        <f t="shared" si="4"/>
        <v>0</v>
      </c>
      <c r="K15" s="51">
        <f t="shared" si="4"/>
        <v>0</v>
      </c>
      <c r="L15" s="58">
        <f t="shared" si="4"/>
        <v>0</v>
      </c>
      <c r="M15" s="1">
        <f t="shared" si="5"/>
        <v>0</v>
      </c>
      <c r="N15" s="63" t="e">
        <f t="shared" si="6"/>
        <v>#DIV/0!</v>
      </c>
      <c r="O15" s="51" t="e">
        <f t="shared" si="7"/>
        <v>#DIV/0!</v>
      </c>
      <c r="P15" s="64" t="e">
        <f t="shared" si="8"/>
        <v>#DIV/0!</v>
      </c>
      <c r="Q15" s="64" t="e">
        <f t="shared" si="9"/>
        <v>#DIV/0!</v>
      </c>
      <c r="R15" s="51" t="e">
        <f t="shared" si="10"/>
        <v>#DIV/0!</v>
      </c>
      <c r="S15" s="58" t="e">
        <f t="shared" si="11"/>
        <v>#DIV/0!</v>
      </c>
    </row>
    <row r="16" spans="1:19" x14ac:dyDescent="0.3">
      <c r="A16" s="74">
        <f t="shared" si="12"/>
        <v>100</v>
      </c>
      <c r="B16" s="72">
        <v>20</v>
      </c>
      <c r="C16" s="73">
        <f t="shared" si="3"/>
        <v>2000</v>
      </c>
      <c r="D16" s="57">
        <f t="shared" si="4"/>
        <v>0</v>
      </c>
      <c r="E16" s="51">
        <f t="shared" si="4"/>
        <v>0</v>
      </c>
      <c r="F16" s="51">
        <f t="shared" si="4"/>
        <v>0</v>
      </c>
      <c r="G16" s="51">
        <f t="shared" si="4"/>
        <v>0</v>
      </c>
      <c r="H16" s="51">
        <f t="shared" si="4"/>
        <v>0</v>
      </c>
      <c r="I16" s="51">
        <f t="shared" si="4"/>
        <v>0</v>
      </c>
      <c r="J16" s="51">
        <f t="shared" si="4"/>
        <v>0</v>
      </c>
      <c r="K16" s="51">
        <f t="shared" si="4"/>
        <v>0</v>
      </c>
      <c r="L16" s="58">
        <f t="shared" si="4"/>
        <v>0</v>
      </c>
      <c r="M16" s="1">
        <f t="shared" si="5"/>
        <v>0</v>
      </c>
      <c r="N16" s="63" t="e">
        <f t="shared" si="6"/>
        <v>#DIV/0!</v>
      </c>
      <c r="O16" s="51" t="e">
        <f t="shared" si="7"/>
        <v>#DIV/0!</v>
      </c>
      <c r="P16" s="64" t="e">
        <f t="shared" si="8"/>
        <v>#DIV/0!</v>
      </c>
      <c r="Q16" s="64" t="e">
        <f t="shared" si="9"/>
        <v>#DIV/0!</v>
      </c>
      <c r="R16" s="51" t="e">
        <f t="shared" si="10"/>
        <v>#DIV/0!</v>
      </c>
      <c r="S16" s="58" t="e">
        <f t="shared" si="11"/>
        <v>#DIV/0!</v>
      </c>
    </row>
    <row r="17" spans="1:19" x14ac:dyDescent="0.3">
      <c r="A17" s="74">
        <f t="shared" si="12"/>
        <v>100</v>
      </c>
      <c r="B17" s="72">
        <v>50</v>
      </c>
      <c r="C17" s="73">
        <f t="shared" si="3"/>
        <v>5000</v>
      </c>
      <c r="D17" s="57">
        <f t="shared" si="4"/>
        <v>0</v>
      </c>
      <c r="E17" s="51">
        <f t="shared" si="4"/>
        <v>0</v>
      </c>
      <c r="F17" s="51">
        <f t="shared" si="4"/>
        <v>0</v>
      </c>
      <c r="G17" s="51">
        <f t="shared" si="4"/>
        <v>0</v>
      </c>
      <c r="H17" s="51">
        <f t="shared" si="4"/>
        <v>0</v>
      </c>
      <c r="I17" s="51">
        <f t="shared" si="4"/>
        <v>0</v>
      </c>
      <c r="J17" s="51">
        <f t="shared" si="4"/>
        <v>0</v>
      </c>
      <c r="K17" s="51">
        <f t="shared" si="4"/>
        <v>0</v>
      </c>
      <c r="L17" s="58">
        <f t="shared" si="4"/>
        <v>0</v>
      </c>
      <c r="M17" s="1">
        <f t="shared" si="5"/>
        <v>0</v>
      </c>
      <c r="N17" s="63" t="e">
        <f t="shared" si="6"/>
        <v>#DIV/0!</v>
      </c>
      <c r="O17" s="51" t="e">
        <f t="shared" si="7"/>
        <v>#DIV/0!</v>
      </c>
      <c r="P17" s="64" t="e">
        <f t="shared" si="8"/>
        <v>#DIV/0!</v>
      </c>
      <c r="Q17" s="64" t="e">
        <f t="shared" si="9"/>
        <v>#DIV/0!</v>
      </c>
      <c r="R17" s="51" t="e">
        <f t="shared" si="10"/>
        <v>#DIV/0!</v>
      </c>
      <c r="S17" s="58" t="e">
        <f t="shared" si="11"/>
        <v>#DIV/0!</v>
      </c>
    </row>
    <row r="18" spans="1:19" x14ac:dyDescent="0.3">
      <c r="A18" s="74">
        <f t="shared" si="12"/>
        <v>100</v>
      </c>
      <c r="B18" s="72">
        <v>100</v>
      </c>
      <c r="C18" s="73">
        <f t="shared" si="3"/>
        <v>10000</v>
      </c>
      <c r="D18" s="57">
        <f t="shared" si="4"/>
        <v>0</v>
      </c>
      <c r="E18" s="51">
        <f t="shared" si="4"/>
        <v>0</v>
      </c>
      <c r="F18" s="51">
        <f t="shared" si="4"/>
        <v>0</v>
      </c>
      <c r="G18" s="51">
        <f t="shared" si="4"/>
        <v>0</v>
      </c>
      <c r="H18" s="51">
        <f t="shared" si="4"/>
        <v>0</v>
      </c>
      <c r="I18" s="51">
        <f t="shared" si="4"/>
        <v>0</v>
      </c>
      <c r="J18" s="51">
        <f t="shared" si="4"/>
        <v>0</v>
      </c>
      <c r="K18" s="51">
        <f t="shared" si="4"/>
        <v>0</v>
      </c>
      <c r="L18" s="58">
        <f t="shared" si="4"/>
        <v>0</v>
      </c>
      <c r="M18" s="1">
        <f t="shared" si="5"/>
        <v>0</v>
      </c>
      <c r="N18" s="63" t="e">
        <f t="shared" si="6"/>
        <v>#DIV/0!</v>
      </c>
      <c r="O18" s="51" t="e">
        <f t="shared" si="7"/>
        <v>#DIV/0!</v>
      </c>
      <c r="P18" s="64" t="e">
        <f t="shared" si="8"/>
        <v>#DIV/0!</v>
      </c>
      <c r="Q18" s="64" t="e">
        <f t="shared" si="9"/>
        <v>#DIV/0!</v>
      </c>
      <c r="R18" s="51" t="e">
        <f t="shared" si="10"/>
        <v>#DIV/0!</v>
      </c>
      <c r="S18" s="58" t="e">
        <f t="shared" si="11"/>
        <v>#DIV/0!</v>
      </c>
    </row>
    <row r="19" spans="1:19" x14ac:dyDescent="0.3">
      <c r="A19" s="74">
        <f t="shared" si="12"/>
        <v>100</v>
      </c>
      <c r="B19" s="72">
        <v>200</v>
      </c>
      <c r="C19" s="73">
        <f t="shared" si="3"/>
        <v>20000</v>
      </c>
      <c r="D19" s="57">
        <f t="shared" si="4"/>
        <v>0</v>
      </c>
      <c r="E19" s="51">
        <f t="shared" si="4"/>
        <v>0</v>
      </c>
      <c r="F19" s="51">
        <f t="shared" si="4"/>
        <v>0</v>
      </c>
      <c r="G19" s="51">
        <f t="shared" si="4"/>
        <v>0</v>
      </c>
      <c r="H19" s="51">
        <f t="shared" si="4"/>
        <v>0</v>
      </c>
      <c r="I19" s="51">
        <f t="shared" si="4"/>
        <v>0</v>
      </c>
      <c r="J19" s="51">
        <f t="shared" si="4"/>
        <v>0</v>
      </c>
      <c r="K19" s="51">
        <f t="shared" si="4"/>
        <v>0</v>
      </c>
      <c r="L19" s="58">
        <f t="shared" si="4"/>
        <v>0</v>
      </c>
      <c r="M19" s="1">
        <f t="shared" si="5"/>
        <v>0</v>
      </c>
      <c r="N19" s="63" t="e">
        <f t="shared" si="6"/>
        <v>#DIV/0!</v>
      </c>
      <c r="O19" s="51" t="e">
        <f t="shared" si="7"/>
        <v>#DIV/0!</v>
      </c>
      <c r="P19" s="64" t="e">
        <f t="shared" si="8"/>
        <v>#DIV/0!</v>
      </c>
      <c r="Q19" s="64" t="e">
        <f t="shared" si="9"/>
        <v>#DIV/0!</v>
      </c>
      <c r="R19" s="51" t="e">
        <f t="shared" si="10"/>
        <v>#DIV/0!</v>
      </c>
      <c r="S19" s="58" t="e">
        <f t="shared" si="11"/>
        <v>#DIV/0!</v>
      </c>
    </row>
    <row r="20" spans="1:19" x14ac:dyDescent="0.3">
      <c r="A20" s="74">
        <f t="shared" si="12"/>
        <v>100</v>
      </c>
      <c r="B20" s="72">
        <v>500</v>
      </c>
      <c r="C20" s="73">
        <f t="shared" si="3"/>
        <v>50000</v>
      </c>
      <c r="D20" s="57">
        <f t="shared" si="4"/>
        <v>0</v>
      </c>
      <c r="E20" s="51">
        <f t="shared" si="4"/>
        <v>0</v>
      </c>
      <c r="F20" s="51">
        <f t="shared" si="4"/>
        <v>0</v>
      </c>
      <c r="G20" s="51">
        <f t="shared" si="4"/>
        <v>0</v>
      </c>
      <c r="H20" s="51">
        <f t="shared" si="4"/>
        <v>0</v>
      </c>
      <c r="I20" s="51">
        <f t="shared" si="4"/>
        <v>0</v>
      </c>
      <c r="J20" s="51">
        <f t="shared" si="4"/>
        <v>0</v>
      </c>
      <c r="K20" s="51">
        <f t="shared" si="4"/>
        <v>0</v>
      </c>
      <c r="L20" s="58">
        <f t="shared" si="4"/>
        <v>0</v>
      </c>
      <c r="M20" s="1">
        <f t="shared" si="5"/>
        <v>0</v>
      </c>
      <c r="N20" s="63" t="e">
        <f t="shared" si="6"/>
        <v>#DIV/0!</v>
      </c>
      <c r="O20" s="51" t="e">
        <f t="shared" si="7"/>
        <v>#DIV/0!</v>
      </c>
      <c r="P20" s="64" t="e">
        <f t="shared" si="8"/>
        <v>#DIV/0!</v>
      </c>
      <c r="Q20" s="64" t="e">
        <f t="shared" si="9"/>
        <v>#DIV/0!</v>
      </c>
      <c r="R20" s="51" t="e">
        <f t="shared" si="10"/>
        <v>#DIV/0!</v>
      </c>
      <c r="S20" s="58" t="e">
        <f t="shared" si="11"/>
        <v>#DIV/0!</v>
      </c>
    </row>
    <row r="21" spans="1:19" x14ac:dyDescent="0.3">
      <c r="A21" s="74">
        <v>100</v>
      </c>
      <c r="B21" s="72">
        <v>1000</v>
      </c>
      <c r="C21" s="73">
        <f t="shared" si="3"/>
        <v>100000</v>
      </c>
      <c r="D21" s="57">
        <f t="shared" si="4"/>
        <v>0</v>
      </c>
      <c r="E21" s="51">
        <f t="shared" si="4"/>
        <v>0</v>
      </c>
      <c r="F21" s="51">
        <f t="shared" si="4"/>
        <v>0</v>
      </c>
      <c r="G21" s="51">
        <f t="shared" si="4"/>
        <v>0</v>
      </c>
      <c r="H21" s="51">
        <f t="shared" si="4"/>
        <v>0</v>
      </c>
      <c r="I21" s="51">
        <f t="shared" si="4"/>
        <v>0</v>
      </c>
      <c r="J21" s="51">
        <f t="shared" si="4"/>
        <v>0</v>
      </c>
      <c r="K21" s="51">
        <f t="shared" si="4"/>
        <v>0</v>
      </c>
      <c r="L21" s="58">
        <f t="shared" si="4"/>
        <v>0</v>
      </c>
      <c r="M21" s="1">
        <f t="shared" si="5"/>
        <v>0</v>
      </c>
      <c r="N21" s="63" t="e">
        <f t="shared" ref="N21:N24" si="13">D21/L21</f>
        <v>#DIV/0!</v>
      </c>
      <c r="O21" s="51" t="e">
        <f t="shared" ref="O21:O24" si="14">L21/(J21/1000)</f>
        <v>#DIV/0!</v>
      </c>
      <c r="P21" s="64" t="e">
        <f t="shared" ref="P21:P24" si="15">J21/I21</f>
        <v>#DIV/0!</v>
      </c>
      <c r="Q21" s="64" t="e">
        <f t="shared" ref="Q21:Q24" si="16">J21/F21</f>
        <v>#DIV/0!</v>
      </c>
      <c r="R21" s="51" t="e">
        <f t="shared" ref="R21:R24" si="17">(D21*1000)/J21</f>
        <v>#DIV/0!</v>
      </c>
      <c r="S21" s="58" t="e">
        <f t="shared" ref="S21:S24" si="18">(L21*1000)/F21</f>
        <v>#DIV/0!</v>
      </c>
    </row>
    <row r="22" spans="1:19" x14ac:dyDescent="0.3">
      <c r="A22" s="74">
        <v>100</v>
      </c>
      <c r="B22" s="72">
        <v>2000</v>
      </c>
      <c r="C22" s="73">
        <f t="shared" si="3"/>
        <v>200000</v>
      </c>
      <c r="D22" s="57">
        <f t="shared" si="4"/>
        <v>0</v>
      </c>
      <c r="E22" s="51">
        <f t="shared" si="4"/>
        <v>0</v>
      </c>
      <c r="F22" s="51">
        <f t="shared" si="4"/>
        <v>0</v>
      </c>
      <c r="G22" s="51">
        <f t="shared" si="4"/>
        <v>0</v>
      </c>
      <c r="H22" s="51">
        <f t="shared" si="4"/>
        <v>0</v>
      </c>
      <c r="I22" s="51">
        <f t="shared" si="4"/>
        <v>0</v>
      </c>
      <c r="J22" s="51">
        <f t="shared" si="4"/>
        <v>0</v>
      </c>
      <c r="K22" s="51">
        <f t="shared" si="4"/>
        <v>0</v>
      </c>
      <c r="L22" s="58">
        <f t="shared" si="4"/>
        <v>0</v>
      </c>
      <c r="M22" s="1">
        <f t="shared" si="5"/>
        <v>0</v>
      </c>
      <c r="N22" s="63" t="e">
        <f t="shared" si="13"/>
        <v>#DIV/0!</v>
      </c>
      <c r="O22" s="51" t="e">
        <f t="shared" si="14"/>
        <v>#DIV/0!</v>
      </c>
      <c r="P22" s="64" t="e">
        <f t="shared" si="15"/>
        <v>#DIV/0!</v>
      </c>
      <c r="Q22" s="64" t="e">
        <f t="shared" si="16"/>
        <v>#DIV/0!</v>
      </c>
      <c r="R22" s="51" t="e">
        <f t="shared" si="17"/>
        <v>#DIV/0!</v>
      </c>
      <c r="S22" s="58" t="e">
        <f t="shared" si="18"/>
        <v>#DIV/0!</v>
      </c>
    </row>
    <row r="23" spans="1:19" x14ac:dyDescent="0.3">
      <c r="A23" s="74">
        <v>100</v>
      </c>
      <c r="B23" s="72">
        <v>5000</v>
      </c>
      <c r="C23" s="73">
        <f t="shared" si="3"/>
        <v>500000</v>
      </c>
      <c r="D23" s="57">
        <f t="shared" si="4"/>
        <v>0</v>
      </c>
      <c r="E23" s="51">
        <f t="shared" si="4"/>
        <v>0</v>
      </c>
      <c r="F23" s="51">
        <f t="shared" si="4"/>
        <v>0</v>
      </c>
      <c r="G23" s="51">
        <f t="shared" si="4"/>
        <v>0</v>
      </c>
      <c r="H23" s="51">
        <f t="shared" si="4"/>
        <v>0</v>
      </c>
      <c r="I23" s="51">
        <f t="shared" si="4"/>
        <v>0</v>
      </c>
      <c r="J23" s="51">
        <f t="shared" si="4"/>
        <v>0</v>
      </c>
      <c r="K23" s="51">
        <f t="shared" si="4"/>
        <v>0</v>
      </c>
      <c r="L23" s="58">
        <f t="shared" si="4"/>
        <v>0</v>
      </c>
      <c r="M23" s="1">
        <f t="shared" si="5"/>
        <v>0</v>
      </c>
      <c r="N23" s="63" t="e">
        <f t="shared" si="13"/>
        <v>#DIV/0!</v>
      </c>
      <c r="O23" s="51" t="e">
        <f t="shared" si="14"/>
        <v>#DIV/0!</v>
      </c>
      <c r="P23" s="64" t="e">
        <f t="shared" si="15"/>
        <v>#DIV/0!</v>
      </c>
      <c r="Q23" s="64" t="e">
        <f t="shared" si="16"/>
        <v>#DIV/0!</v>
      </c>
      <c r="R23" s="51" t="e">
        <f t="shared" si="17"/>
        <v>#DIV/0!</v>
      </c>
      <c r="S23" s="58" t="e">
        <f t="shared" si="18"/>
        <v>#DIV/0!</v>
      </c>
    </row>
    <row r="24" spans="1:19" x14ac:dyDescent="0.3">
      <c r="A24" s="75">
        <f t="shared" si="12"/>
        <v>100</v>
      </c>
      <c r="B24" s="76">
        <v>10000</v>
      </c>
      <c r="C24" s="77">
        <f t="shared" ref="C24" si="19">B24*A24</f>
        <v>1000000</v>
      </c>
      <c r="D24" s="59">
        <f t="shared" si="4"/>
        <v>0</v>
      </c>
      <c r="E24" s="52">
        <f t="shared" si="4"/>
        <v>0</v>
      </c>
      <c r="F24" s="52">
        <f t="shared" si="4"/>
        <v>0</v>
      </c>
      <c r="G24" s="52">
        <f t="shared" si="4"/>
        <v>0</v>
      </c>
      <c r="H24" s="52">
        <f t="shared" si="4"/>
        <v>0</v>
      </c>
      <c r="I24" s="52">
        <f t="shared" si="4"/>
        <v>0</v>
      </c>
      <c r="J24" s="52">
        <f t="shared" si="4"/>
        <v>0</v>
      </c>
      <c r="K24" s="52">
        <f t="shared" si="4"/>
        <v>0</v>
      </c>
      <c r="L24" s="60">
        <f t="shared" si="4"/>
        <v>0</v>
      </c>
      <c r="M24" s="1">
        <f t="shared" si="5"/>
        <v>0</v>
      </c>
      <c r="N24" s="63" t="e">
        <f t="shared" si="13"/>
        <v>#DIV/0!</v>
      </c>
      <c r="O24" s="51" t="e">
        <f t="shared" si="14"/>
        <v>#DIV/0!</v>
      </c>
      <c r="P24" s="64" t="e">
        <f t="shared" si="15"/>
        <v>#DIV/0!</v>
      </c>
      <c r="Q24" s="64" t="e">
        <f t="shared" si="16"/>
        <v>#DIV/0!</v>
      </c>
      <c r="R24" s="51" t="e">
        <f t="shared" si="17"/>
        <v>#DIV/0!</v>
      </c>
      <c r="S24" s="58" t="e">
        <f t="shared" si="18"/>
        <v>#DIV/0!</v>
      </c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9" x14ac:dyDescent="0.3">
      <c r="A26" s="1"/>
      <c r="B26" s="1"/>
      <c r="C26" s="1"/>
      <c r="D26" s="194" t="str">
        <f>A5</f>
        <v>Pre-frac olivine-phyric</v>
      </c>
      <c r="E26" s="195"/>
      <c r="F26" s="195"/>
      <c r="G26" s="195"/>
      <c r="H26" s="195"/>
      <c r="I26" s="195"/>
      <c r="J26" s="195"/>
      <c r="K26" s="195"/>
      <c r="L26" s="196"/>
      <c r="M26" s="1"/>
      <c r="N26" s="197" t="str">
        <f>D26</f>
        <v>Pre-frac olivine-phyric</v>
      </c>
      <c r="O26" s="198"/>
      <c r="P26" s="198"/>
      <c r="Q26" s="198"/>
      <c r="R26" s="198"/>
      <c r="S26" s="199"/>
    </row>
    <row r="27" spans="1:19" ht="30.75" customHeight="1" x14ac:dyDescent="0.3">
      <c r="A27" s="67" t="s">
        <v>46</v>
      </c>
      <c r="B27" s="69" t="s">
        <v>47</v>
      </c>
      <c r="C27" s="78" t="s">
        <v>45</v>
      </c>
      <c r="D27" s="81" t="s">
        <v>16</v>
      </c>
      <c r="E27" s="81" t="s">
        <v>65</v>
      </c>
      <c r="F27" s="81" t="s">
        <v>18</v>
      </c>
      <c r="G27" s="81" t="s">
        <v>19</v>
      </c>
      <c r="H27" s="81" t="s">
        <v>20</v>
      </c>
      <c r="I27" s="81" t="s">
        <v>21</v>
      </c>
      <c r="J27" s="81" t="s">
        <v>22</v>
      </c>
      <c r="K27" s="81" t="s">
        <v>23</v>
      </c>
      <c r="L27" s="81" t="s">
        <v>17</v>
      </c>
      <c r="M27" s="1"/>
      <c r="N27" s="92" t="s">
        <v>37</v>
      </c>
      <c r="O27" s="81" t="s">
        <v>38</v>
      </c>
      <c r="P27" s="81" t="s">
        <v>39</v>
      </c>
      <c r="Q27" s="81" t="s">
        <v>40</v>
      </c>
      <c r="R27" s="81" t="s">
        <v>41</v>
      </c>
      <c r="S27" s="93" t="s">
        <v>42</v>
      </c>
    </row>
    <row r="28" spans="1:19" x14ac:dyDescent="0.3">
      <c r="A28" s="70">
        <f t="shared" ref="A28:C36" si="20">A12</f>
        <v>100</v>
      </c>
      <c r="B28" s="71">
        <f t="shared" si="20"/>
        <v>1</v>
      </c>
      <c r="C28" s="79">
        <f t="shared" si="20"/>
        <v>100</v>
      </c>
      <c r="D28" s="55">
        <f>(D$8*(1-((D$8/($A28+D$8))^$B28))*D$5)</f>
        <v>0</v>
      </c>
      <c r="E28" s="50">
        <f t="shared" ref="E28:L28" si="21">(E$8*(1-((E$8/($A28+E$8))^$B28))*E$5)</f>
        <v>0</v>
      </c>
      <c r="F28" s="50">
        <f t="shared" si="21"/>
        <v>0</v>
      </c>
      <c r="G28" s="50">
        <f t="shared" si="21"/>
        <v>0</v>
      </c>
      <c r="H28" s="50">
        <f t="shared" si="21"/>
        <v>0</v>
      </c>
      <c r="I28" s="50">
        <f t="shared" si="21"/>
        <v>0</v>
      </c>
      <c r="J28" s="50">
        <f t="shared" si="21"/>
        <v>0</v>
      </c>
      <c r="K28" s="50">
        <f t="shared" si="21"/>
        <v>0</v>
      </c>
      <c r="L28" s="56">
        <f t="shared" si="21"/>
        <v>0</v>
      </c>
      <c r="M28" s="1">
        <f t="shared" si="5"/>
        <v>0</v>
      </c>
      <c r="N28" s="61" t="e">
        <f>D28/L28</f>
        <v>#DIV/0!</v>
      </c>
      <c r="O28" s="50" t="e">
        <f>L28/(J28/1000)</f>
        <v>#DIV/0!</v>
      </c>
      <c r="P28" s="62" t="e">
        <f>J28/I28</f>
        <v>#DIV/0!</v>
      </c>
      <c r="Q28" s="62" t="e">
        <f>J28/F28</f>
        <v>#DIV/0!</v>
      </c>
      <c r="R28" s="50" t="e">
        <f>(D28*1000)/J28</f>
        <v>#DIV/0!</v>
      </c>
      <c r="S28" s="56" t="e">
        <f>(L28*1000)/F28</f>
        <v>#DIV/0!</v>
      </c>
    </row>
    <row r="29" spans="1:19" x14ac:dyDescent="0.3">
      <c r="A29" s="74">
        <f t="shared" si="20"/>
        <v>100</v>
      </c>
      <c r="B29" s="72">
        <f t="shared" si="20"/>
        <v>2</v>
      </c>
      <c r="C29" s="73">
        <f t="shared" si="20"/>
        <v>200</v>
      </c>
      <c r="D29" s="57">
        <f t="shared" ref="D29:L40" si="22">(D$8*(1-((D$8/($A29+D$8))^$B29))*D$5)</f>
        <v>0</v>
      </c>
      <c r="E29" s="51">
        <f t="shared" si="22"/>
        <v>0</v>
      </c>
      <c r="F29" s="51">
        <f t="shared" si="22"/>
        <v>0</v>
      </c>
      <c r="G29" s="51">
        <f t="shared" si="22"/>
        <v>0</v>
      </c>
      <c r="H29" s="51">
        <f t="shared" si="22"/>
        <v>0</v>
      </c>
      <c r="I29" s="51">
        <f t="shared" si="22"/>
        <v>0</v>
      </c>
      <c r="J29" s="51">
        <f t="shared" si="22"/>
        <v>0</v>
      </c>
      <c r="K29" s="51">
        <f t="shared" si="22"/>
        <v>0</v>
      </c>
      <c r="L29" s="58">
        <f t="shared" si="22"/>
        <v>0</v>
      </c>
      <c r="M29" s="1">
        <f t="shared" si="5"/>
        <v>0</v>
      </c>
      <c r="N29" s="63" t="e">
        <f t="shared" ref="N29:N36" si="23">D29/L29</f>
        <v>#DIV/0!</v>
      </c>
      <c r="O29" s="51" t="e">
        <f t="shared" ref="O29:O36" si="24">L29/(J29/1000)</f>
        <v>#DIV/0!</v>
      </c>
      <c r="P29" s="64" t="e">
        <f t="shared" ref="P29:P36" si="25">J29/I29</f>
        <v>#DIV/0!</v>
      </c>
      <c r="Q29" s="64" t="e">
        <f t="shared" ref="Q29:Q36" si="26">J29/F29</f>
        <v>#DIV/0!</v>
      </c>
      <c r="R29" s="51" t="e">
        <f t="shared" ref="R29:R36" si="27">(D29*1000)/J29</f>
        <v>#DIV/0!</v>
      </c>
      <c r="S29" s="58" t="e">
        <f t="shared" ref="S29:S36" si="28">(L29*1000)/F29</f>
        <v>#DIV/0!</v>
      </c>
    </row>
    <row r="30" spans="1:19" x14ac:dyDescent="0.3">
      <c r="A30" s="74">
        <f t="shared" si="20"/>
        <v>100</v>
      </c>
      <c r="B30" s="72">
        <f t="shared" si="20"/>
        <v>5</v>
      </c>
      <c r="C30" s="73">
        <f t="shared" si="20"/>
        <v>500</v>
      </c>
      <c r="D30" s="57">
        <f t="shared" si="22"/>
        <v>0</v>
      </c>
      <c r="E30" s="51">
        <f t="shared" si="22"/>
        <v>0</v>
      </c>
      <c r="F30" s="51">
        <f t="shared" si="22"/>
        <v>0</v>
      </c>
      <c r="G30" s="51">
        <f t="shared" si="22"/>
        <v>0</v>
      </c>
      <c r="H30" s="51">
        <f t="shared" si="22"/>
        <v>0</v>
      </c>
      <c r="I30" s="51">
        <f t="shared" si="22"/>
        <v>0</v>
      </c>
      <c r="J30" s="51">
        <f t="shared" si="22"/>
        <v>0</v>
      </c>
      <c r="K30" s="51">
        <f t="shared" si="22"/>
        <v>0</v>
      </c>
      <c r="L30" s="58">
        <f t="shared" si="22"/>
        <v>0</v>
      </c>
      <c r="M30" s="1">
        <f t="shared" si="5"/>
        <v>0</v>
      </c>
      <c r="N30" s="63" t="e">
        <f t="shared" si="23"/>
        <v>#DIV/0!</v>
      </c>
      <c r="O30" s="51" t="e">
        <f t="shared" si="24"/>
        <v>#DIV/0!</v>
      </c>
      <c r="P30" s="64" t="e">
        <f t="shared" si="25"/>
        <v>#DIV/0!</v>
      </c>
      <c r="Q30" s="64" t="e">
        <f t="shared" si="26"/>
        <v>#DIV/0!</v>
      </c>
      <c r="R30" s="51" t="e">
        <f t="shared" si="27"/>
        <v>#DIV/0!</v>
      </c>
      <c r="S30" s="58" t="e">
        <f t="shared" si="28"/>
        <v>#DIV/0!</v>
      </c>
    </row>
    <row r="31" spans="1:19" x14ac:dyDescent="0.3">
      <c r="A31" s="74">
        <f t="shared" si="20"/>
        <v>100</v>
      </c>
      <c r="B31" s="72">
        <f t="shared" si="20"/>
        <v>10</v>
      </c>
      <c r="C31" s="73">
        <f t="shared" si="20"/>
        <v>1000</v>
      </c>
      <c r="D31" s="57">
        <f t="shared" si="22"/>
        <v>0</v>
      </c>
      <c r="E31" s="51">
        <f t="shared" si="22"/>
        <v>0</v>
      </c>
      <c r="F31" s="51">
        <f t="shared" si="22"/>
        <v>0</v>
      </c>
      <c r="G31" s="51">
        <f t="shared" si="22"/>
        <v>0</v>
      </c>
      <c r="H31" s="51">
        <f t="shared" si="22"/>
        <v>0</v>
      </c>
      <c r="I31" s="51">
        <f t="shared" si="22"/>
        <v>0</v>
      </c>
      <c r="J31" s="51">
        <f t="shared" si="22"/>
        <v>0</v>
      </c>
      <c r="K31" s="51">
        <f t="shared" si="22"/>
        <v>0</v>
      </c>
      <c r="L31" s="58">
        <f t="shared" si="22"/>
        <v>0</v>
      </c>
      <c r="M31" s="1">
        <f t="shared" si="5"/>
        <v>0</v>
      </c>
      <c r="N31" s="63" t="e">
        <f t="shared" si="23"/>
        <v>#DIV/0!</v>
      </c>
      <c r="O31" s="51" t="e">
        <f t="shared" si="24"/>
        <v>#DIV/0!</v>
      </c>
      <c r="P31" s="64" t="e">
        <f t="shared" si="25"/>
        <v>#DIV/0!</v>
      </c>
      <c r="Q31" s="64" t="e">
        <f t="shared" si="26"/>
        <v>#DIV/0!</v>
      </c>
      <c r="R31" s="51" t="e">
        <f t="shared" si="27"/>
        <v>#DIV/0!</v>
      </c>
      <c r="S31" s="58" t="e">
        <f t="shared" si="28"/>
        <v>#DIV/0!</v>
      </c>
    </row>
    <row r="32" spans="1:19" x14ac:dyDescent="0.3">
      <c r="A32" s="74">
        <f t="shared" si="20"/>
        <v>100</v>
      </c>
      <c r="B32" s="72">
        <f t="shared" si="20"/>
        <v>20</v>
      </c>
      <c r="C32" s="73">
        <f t="shared" si="20"/>
        <v>2000</v>
      </c>
      <c r="D32" s="57">
        <f t="shared" si="22"/>
        <v>0</v>
      </c>
      <c r="E32" s="51">
        <f t="shared" si="22"/>
        <v>0</v>
      </c>
      <c r="F32" s="51">
        <f t="shared" si="22"/>
        <v>0</v>
      </c>
      <c r="G32" s="51">
        <f t="shared" si="22"/>
        <v>0</v>
      </c>
      <c r="H32" s="51">
        <f t="shared" si="22"/>
        <v>0</v>
      </c>
      <c r="I32" s="51">
        <f t="shared" si="22"/>
        <v>0</v>
      </c>
      <c r="J32" s="51">
        <f t="shared" si="22"/>
        <v>0</v>
      </c>
      <c r="K32" s="51">
        <f t="shared" si="22"/>
        <v>0</v>
      </c>
      <c r="L32" s="58">
        <f t="shared" si="22"/>
        <v>0</v>
      </c>
      <c r="M32" s="1">
        <f t="shared" si="5"/>
        <v>0</v>
      </c>
      <c r="N32" s="63" t="e">
        <f t="shared" si="23"/>
        <v>#DIV/0!</v>
      </c>
      <c r="O32" s="51" t="e">
        <f t="shared" si="24"/>
        <v>#DIV/0!</v>
      </c>
      <c r="P32" s="64" t="e">
        <f t="shared" si="25"/>
        <v>#DIV/0!</v>
      </c>
      <c r="Q32" s="64" t="e">
        <f t="shared" si="26"/>
        <v>#DIV/0!</v>
      </c>
      <c r="R32" s="51" t="e">
        <f t="shared" si="27"/>
        <v>#DIV/0!</v>
      </c>
      <c r="S32" s="58" t="e">
        <f t="shared" si="28"/>
        <v>#DIV/0!</v>
      </c>
    </row>
    <row r="33" spans="1:19" x14ac:dyDescent="0.3">
      <c r="A33" s="74">
        <f t="shared" si="20"/>
        <v>100</v>
      </c>
      <c r="B33" s="72">
        <f t="shared" si="20"/>
        <v>50</v>
      </c>
      <c r="C33" s="73">
        <f t="shared" si="20"/>
        <v>5000</v>
      </c>
      <c r="D33" s="57">
        <f t="shared" si="22"/>
        <v>0</v>
      </c>
      <c r="E33" s="51">
        <f t="shared" si="22"/>
        <v>0</v>
      </c>
      <c r="F33" s="51">
        <f t="shared" si="22"/>
        <v>0</v>
      </c>
      <c r="G33" s="51">
        <f t="shared" si="22"/>
        <v>0</v>
      </c>
      <c r="H33" s="51">
        <f t="shared" si="22"/>
        <v>0</v>
      </c>
      <c r="I33" s="51">
        <f t="shared" si="22"/>
        <v>0</v>
      </c>
      <c r="J33" s="51">
        <f t="shared" si="22"/>
        <v>0</v>
      </c>
      <c r="K33" s="51">
        <f t="shared" si="22"/>
        <v>0</v>
      </c>
      <c r="L33" s="58">
        <f t="shared" si="22"/>
        <v>0</v>
      </c>
      <c r="M33" s="1">
        <f t="shared" si="5"/>
        <v>0</v>
      </c>
      <c r="N33" s="63" t="e">
        <f t="shared" si="23"/>
        <v>#DIV/0!</v>
      </c>
      <c r="O33" s="51" t="e">
        <f t="shared" si="24"/>
        <v>#DIV/0!</v>
      </c>
      <c r="P33" s="64" t="e">
        <f t="shared" si="25"/>
        <v>#DIV/0!</v>
      </c>
      <c r="Q33" s="64" t="e">
        <f t="shared" si="26"/>
        <v>#DIV/0!</v>
      </c>
      <c r="R33" s="51" t="e">
        <f t="shared" si="27"/>
        <v>#DIV/0!</v>
      </c>
      <c r="S33" s="58" t="e">
        <f t="shared" si="28"/>
        <v>#DIV/0!</v>
      </c>
    </row>
    <row r="34" spans="1:19" x14ac:dyDescent="0.3">
      <c r="A34" s="74">
        <f t="shared" si="20"/>
        <v>100</v>
      </c>
      <c r="B34" s="72">
        <f t="shared" si="20"/>
        <v>100</v>
      </c>
      <c r="C34" s="73">
        <f t="shared" si="20"/>
        <v>10000</v>
      </c>
      <c r="D34" s="57">
        <f t="shared" si="22"/>
        <v>0</v>
      </c>
      <c r="E34" s="51">
        <f t="shared" si="22"/>
        <v>0</v>
      </c>
      <c r="F34" s="51">
        <f t="shared" si="22"/>
        <v>0</v>
      </c>
      <c r="G34" s="51">
        <f t="shared" si="22"/>
        <v>0</v>
      </c>
      <c r="H34" s="51">
        <f t="shared" si="22"/>
        <v>0</v>
      </c>
      <c r="I34" s="51">
        <f t="shared" si="22"/>
        <v>0</v>
      </c>
      <c r="J34" s="51">
        <f t="shared" si="22"/>
        <v>0</v>
      </c>
      <c r="K34" s="51">
        <f t="shared" si="22"/>
        <v>0</v>
      </c>
      <c r="L34" s="58">
        <f t="shared" si="22"/>
        <v>0</v>
      </c>
      <c r="M34" s="1">
        <f t="shared" si="5"/>
        <v>0</v>
      </c>
      <c r="N34" s="63" t="e">
        <f t="shared" si="23"/>
        <v>#DIV/0!</v>
      </c>
      <c r="O34" s="51" t="e">
        <f t="shared" si="24"/>
        <v>#DIV/0!</v>
      </c>
      <c r="P34" s="64" t="e">
        <f t="shared" si="25"/>
        <v>#DIV/0!</v>
      </c>
      <c r="Q34" s="64" t="e">
        <f t="shared" si="26"/>
        <v>#DIV/0!</v>
      </c>
      <c r="R34" s="51" t="e">
        <f t="shared" si="27"/>
        <v>#DIV/0!</v>
      </c>
      <c r="S34" s="58" t="e">
        <f t="shared" si="28"/>
        <v>#DIV/0!</v>
      </c>
    </row>
    <row r="35" spans="1:19" x14ac:dyDescent="0.3">
      <c r="A35" s="74">
        <f t="shared" si="20"/>
        <v>100</v>
      </c>
      <c r="B35" s="72">
        <f t="shared" si="20"/>
        <v>200</v>
      </c>
      <c r="C35" s="73">
        <f t="shared" si="20"/>
        <v>20000</v>
      </c>
      <c r="D35" s="57">
        <f t="shared" si="22"/>
        <v>0</v>
      </c>
      <c r="E35" s="51">
        <f t="shared" si="22"/>
        <v>0</v>
      </c>
      <c r="F35" s="51">
        <f t="shared" si="22"/>
        <v>0</v>
      </c>
      <c r="G35" s="51">
        <f t="shared" si="22"/>
        <v>0</v>
      </c>
      <c r="H35" s="51">
        <f t="shared" si="22"/>
        <v>0</v>
      </c>
      <c r="I35" s="51">
        <f t="shared" si="22"/>
        <v>0</v>
      </c>
      <c r="J35" s="51">
        <f t="shared" si="22"/>
        <v>0</v>
      </c>
      <c r="K35" s="51">
        <f t="shared" si="22"/>
        <v>0</v>
      </c>
      <c r="L35" s="58">
        <f t="shared" si="22"/>
        <v>0</v>
      </c>
      <c r="M35" s="1">
        <f t="shared" si="5"/>
        <v>0</v>
      </c>
      <c r="N35" s="63" t="e">
        <f t="shared" si="23"/>
        <v>#DIV/0!</v>
      </c>
      <c r="O35" s="51" t="e">
        <f t="shared" si="24"/>
        <v>#DIV/0!</v>
      </c>
      <c r="P35" s="64" t="e">
        <f t="shared" si="25"/>
        <v>#DIV/0!</v>
      </c>
      <c r="Q35" s="64" t="e">
        <f t="shared" si="26"/>
        <v>#DIV/0!</v>
      </c>
      <c r="R35" s="51" t="e">
        <f t="shared" si="27"/>
        <v>#DIV/0!</v>
      </c>
      <c r="S35" s="58" t="e">
        <f t="shared" si="28"/>
        <v>#DIV/0!</v>
      </c>
    </row>
    <row r="36" spans="1:19" x14ac:dyDescent="0.3">
      <c r="A36" s="74">
        <f t="shared" si="20"/>
        <v>100</v>
      </c>
      <c r="B36" s="72">
        <f t="shared" si="20"/>
        <v>500</v>
      </c>
      <c r="C36" s="73">
        <f t="shared" si="20"/>
        <v>50000</v>
      </c>
      <c r="D36" s="57">
        <f t="shared" si="22"/>
        <v>0</v>
      </c>
      <c r="E36" s="51">
        <f t="shared" si="22"/>
        <v>0</v>
      </c>
      <c r="F36" s="51">
        <f t="shared" si="22"/>
        <v>0</v>
      </c>
      <c r="G36" s="51">
        <f t="shared" si="22"/>
        <v>0</v>
      </c>
      <c r="H36" s="51">
        <f t="shared" si="22"/>
        <v>0</v>
      </c>
      <c r="I36" s="51">
        <f t="shared" si="22"/>
        <v>0</v>
      </c>
      <c r="J36" s="51">
        <f t="shared" si="22"/>
        <v>0</v>
      </c>
      <c r="K36" s="51">
        <f t="shared" si="22"/>
        <v>0</v>
      </c>
      <c r="L36" s="58">
        <f t="shared" si="22"/>
        <v>0</v>
      </c>
      <c r="M36" s="1">
        <f>J36/1000</f>
        <v>0</v>
      </c>
      <c r="N36" s="63" t="e">
        <f t="shared" si="23"/>
        <v>#DIV/0!</v>
      </c>
      <c r="O36" s="51" t="e">
        <f t="shared" si="24"/>
        <v>#DIV/0!</v>
      </c>
      <c r="P36" s="64" t="e">
        <f t="shared" si="25"/>
        <v>#DIV/0!</v>
      </c>
      <c r="Q36" s="64" t="e">
        <f t="shared" si="26"/>
        <v>#DIV/0!</v>
      </c>
      <c r="R36" s="51" t="e">
        <f t="shared" si="27"/>
        <v>#DIV/0!</v>
      </c>
      <c r="S36" s="58" t="e">
        <f t="shared" si="28"/>
        <v>#DIV/0!</v>
      </c>
    </row>
    <row r="37" spans="1:19" x14ac:dyDescent="0.3">
      <c r="A37" s="74">
        <f t="shared" ref="A37:C37" si="29">A21</f>
        <v>100</v>
      </c>
      <c r="B37" s="72">
        <f t="shared" si="29"/>
        <v>1000</v>
      </c>
      <c r="C37" s="73">
        <f t="shared" si="29"/>
        <v>100000</v>
      </c>
      <c r="D37" s="57">
        <f t="shared" si="22"/>
        <v>0</v>
      </c>
      <c r="E37" s="51">
        <f t="shared" si="22"/>
        <v>0</v>
      </c>
      <c r="F37" s="51">
        <f t="shared" si="22"/>
        <v>0</v>
      </c>
      <c r="G37" s="51">
        <f t="shared" si="22"/>
        <v>0</v>
      </c>
      <c r="H37" s="51">
        <f t="shared" si="22"/>
        <v>0</v>
      </c>
      <c r="I37" s="51">
        <f t="shared" si="22"/>
        <v>0</v>
      </c>
      <c r="J37" s="51">
        <f t="shared" si="22"/>
        <v>0</v>
      </c>
      <c r="K37" s="51">
        <f t="shared" si="22"/>
        <v>0</v>
      </c>
      <c r="L37" s="58">
        <f t="shared" si="22"/>
        <v>0</v>
      </c>
      <c r="M37" s="1">
        <f t="shared" ref="M37:M39" si="30">J37/1000</f>
        <v>0</v>
      </c>
      <c r="N37" s="63" t="e">
        <f t="shared" ref="N37:N39" si="31">D37/L37</f>
        <v>#DIV/0!</v>
      </c>
      <c r="O37" s="51" t="e">
        <f t="shared" ref="O37:O39" si="32">L37/(J37/1000)</f>
        <v>#DIV/0!</v>
      </c>
      <c r="P37" s="64" t="e">
        <f t="shared" ref="P37:P39" si="33">J37/I37</f>
        <v>#DIV/0!</v>
      </c>
      <c r="Q37" s="64" t="e">
        <f t="shared" ref="Q37:Q39" si="34">J37/F37</f>
        <v>#DIV/0!</v>
      </c>
      <c r="R37" s="51" t="e">
        <f t="shared" ref="R37:R39" si="35">(D37*1000)/J37</f>
        <v>#DIV/0!</v>
      </c>
      <c r="S37" s="58" t="e">
        <f t="shared" ref="S37:S39" si="36">(L37*1000)/F37</f>
        <v>#DIV/0!</v>
      </c>
    </row>
    <row r="38" spans="1:19" x14ac:dyDescent="0.3">
      <c r="A38" s="74">
        <f t="shared" ref="A38:C38" si="37">A22</f>
        <v>100</v>
      </c>
      <c r="B38" s="72">
        <f t="shared" si="37"/>
        <v>2000</v>
      </c>
      <c r="C38" s="73">
        <f t="shared" si="37"/>
        <v>200000</v>
      </c>
      <c r="D38" s="57">
        <f t="shared" si="22"/>
        <v>0</v>
      </c>
      <c r="E38" s="51">
        <f t="shared" si="22"/>
        <v>0</v>
      </c>
      <c r="F38" s="51">
        <f t="shared" si="22"/>
        <v>0</v>
      </c>
      <c r="G38" s="51">
        <f t="shared" si="22"/>
        <v>0</v>
      </c>
      <c r="H38" s="51">
        <f t="shared" si="22"/>
        <v>0</v>
      </c>
      <c r="I38" s="51">
        <f t="shared" si="22"/>
        <v>0</v>
      </c>
      <c r="J38" s="51">
        <f t="shared" si="22"/>
        <v>0</v>
      </c>
      <c r="K38" s="51">
        <f t="shared" si="22"/>
        <v>0</v>
      </c>
      <c r="L38" s="58">
        <f t="shared" si="22"/>
        <v>0</v>
      </c>
      <c r="M38" s="1">
        <f t="shared" si="30"/>
        <v>0</v>
      </c>
      <c r="N38" s="63" t="e">
        <f t="shared" si="31"/>
        <v>#DIV/0!</v>
      </c>
      <c r="O38" s="51" t="e">
        <f t="shared" si="32"/>
        <v>#DIV/0!</v>
      </c>
      <c r="P38" s="64" t="e">
        <f t="shared" si="33"/>
        <v>#DIV/0!</v>
      </c>
      <c r="Q38" s="64" t="e">
        <f t="shared" si="34"/>
        <v>#DIV/0!</v>
      </c>
      <c r="R38" s="51" t="e">
        <f t="shared" si="35"/>
        <v>#DIV/0!</v>
      </c>
      <c r="S38" s="58" t="e">
        <f t="shared" si="36"/>
        <v>#DIV/0!</v>
      </c>
    </row>
    <row r="39" spans="1:19" x14ac:dyDescent="0.3">
      <c r="A39" s="74">
        <f t="shared" ref="A39:C39" si="38">A23</f>
        <v>100</v>
      </c>
      <c r="B39" s="72">
        <f t="shared" si="38"/>
        <v>5000</v>
      </c>
      <c r="C39" s="73">
        <f t="shared" si="38"/>
        <v>500000</v>
      </c>
      <c r="D39" s="57">
        <f t="shared" si="22"/>
        <v>0</v>
      </c>
      <c r="E39" s="51">
        <f t="shared" si="22"/>
        <v>0</v>
      </c>
      <c r="F39" s="51">
        <f t="shared" si="22"/>
        <v>0</v>
      </c>
      <c r="G39" s="51">
        <f t="shared" si="22"/>
        <v>0</v>
      </c>
      <c r="H39" s="51">
        <f t="shared" si="22"/>
        <v>0</v>
      </c>
      <c r="I39" s="51">
        <f t="shared" si="22"/>
        <v>0</v>
      </c>
      <c r="J39" s="51">
        <f t="shared" si="22"/>
        <v>0</v>
      </c>
      <c r="K39" s="51">
        <f t="shared" si="22"/>
        <v>0</v>
      </c>
      <c r="L39" s="58">
        <f t="shared" si="22"/>
        <v>0</v>
      </c>
      <c r="M39" s="1">
        <f t="shared" si="30"/>
        <v>0</v>
      </c>
      <c r="N39" s="63" t="e">
        <f t="shared" si="31"/>
        <v>#DIV/0!</v>
      </c>
      <c r="O39" s="51" t="e">
        <f t="shared" si="32"/>
        <v>#DIV/0!</v>
      </c>
      <c r="P39" s="64" t="e">
        <f t="shared" si="33"/>
        <v>#DIV/0!</v>
      </c>
      <c r="Q39" s="64" t="e">
        <f t="shared" si="34"/>
        <v>#DIV/0!</v>
      </c>
      <c r="R39" s="51" t="e">
        <f t="shared" si="35"/>
        <v>#DIV/0!</v>
      </c>
      <c r="S39" s="58" t="e">
        <f t="shared" si="36"/>
        <v>#DIV/0!</v>
      </c>
    </row>
    <row r="40" spans="1:19" x14ac:dyDescent="0.3">
      <c r="A40" s="75">
        <f>A24</f>
        <v>100</v>
      </c>
      <c r="B40" s="76">
        <f>B24</f>
        <v>10000</v>
      </c>
      <c r="C40" s="77">
        <f>C24</f>
        <v>1000000</v>
      </c>
      <c r="D40" s="59">
        <f t="shared" si="22"/>
        <v>0</v>
      </c>
      <c r="E40" s="52">
        <f t="shared" si="22"/>
        <v>0</v>
      </c>
      <c r="F40" s="52">
        <f t="shared" si="22"/>
        <v>0</v>
      </c>
      <c r="G40" s="52">
        <f t="shared" si="22"/>
        <v>0</v>
      </c>
      <c r="H40" s="52">
        <f t="shared" si="22"/>
        <v>0</v>
      </c>
      <c r="I40" s="52">
        <f t="shared" si="22"/>
        <v>0</v>
      </c>
      <c r="J40" s="52">
        <f t="shared" si="22"/>
        <v>0</v>
      </c>
      <c r="K40" s="52">
        <f t="shared" si="22"/>
        <v>0</v>
      </c>
      <c r="L40" s="60">
        <f t="shared" si="22"/>
        <v>0</v>
      </c>
      <c r="M40" s="1">
        <f t="shared" si="5"/>
        <v>0</v>
      </c>
      <c r="N40" s="65" t="e">
        <f t="shared" ref="N40" si="39">D40/L40</f>
        <v>#DIV/0!</v>
      </c>
      <c r="O40" s="52" t="e">
        <f t="shared" ref="O40" si="40">L40/(J40/1000)</f>
        <v>#DIV/0!</v>
      </c>
      <c r="P40" s="66" t="e">
        <f t="shared" ref="P40" si="41">J40/I40</f>
        <v>#DIV/0!</v>
      </c>
      <c r="Q40" s="66" t="e">
        <f t="shared" ref="Q40" si="42">J40/F40</f>
        <v>#DIV/0!</v>
      </c>
      <c r="R40" s="52" t="e">
        <f t="shared" ref="R40" si="43">(D40*1000)/J40</f>
        <v>#DIV/0!</v>
      </c>
      <c r="S40" s="60" t="e">
        <f t="shared" ref="S40" si="44">(L40*1000)/F40</f>
        <v>#DIV/0!</v>
      </c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9" x14ac:dyDescent="0.3">
      <c r="A42" s="1"/>
      <c r="B42" s="1"/>
      <c r="C42" s="1">
        <f t="shared" ref="C42:C50" si="45">LOG(C12)</f>
        <v>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9" x14ac:dyDescent="0.3">
      <c r="A43" s="1"/>
      <c r="B43" s="1"/>
      <c r="C43" s="1">
        <f t="shared" si="45"/>
        <v>2.3010299956639813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9" x14ac:dyDescent="0.3">
      <c r="A44" s="1"/>
      <c r="B44" s="1"/>
      <c r="C44" s="1">
        <f t="shared" si="45"/>
        <v>2.6989700043360187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9" x14ac:dyDescent="0.3">
      <c r="A45" s="1"/>
      <c r="B45" s="1"/>
      <c r="C45" s="1">
        <f t="shared" si="45"/>
        <v>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9" x14ac:dyDescent="0.3">
      <c r="A46" s="1"/>
      <c r="B46" s="1"/>
      <c r="C46" s="1">
        <f t="shared" si="45"/>
        <v>3.3010299956639813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9" x14ac:dyDescent="0.3">
      <c r="A47" s="1"/>
      <c r="B47" s="1"/>
      <c r="C47" s="1">
        <f t="shared" si="45"/>
        <v>3.6989700043360187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9" x14ac:dyDescent="0.3">
      <c r="A48" s="1"/>
      <c r="B48" s="1"/>
      <c r="C48" s="1">
        <f t="shared" si="45"/>
        <v>4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">
      <c r="A49" s="1"/>
      <c r="B49" s="1"/>
      <c r="C49" s="1">
        <f t="shared" si="45"/>
        <v>4.3010299956639813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"/>
      <c r="B50" s="1"/>
      <c r="C50" s="1">
        <f t="shared" si="45"/>
        <v>4.6989700043360187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">
      <c r="A51" s="1"/>
      <c r="B51" s="1"/>
      <c r="C51" s="1">
        <f>LOG(C24)</f>
        <v>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6">
    <mergeCell ref="D26:L26"/>
    <mergeCell ref="D10:L10"/>
    <mergeCell ref="N10:S10"/>
    <mergeCell ref="N26:S26"/>
    <mergeCell ref="A1:M1"/>
    <mergeCell ref="O4:S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8F4B-870C-4713-94E9-79E4475052A1}">
  <dimension ref="A1:Y53"/>
  <sheetViews>
    <sheetView zoomScale="70" zoomScaleNormal="70" workbookViewId="0">
      <selection activeCell="F49" sqref="F49"/>
    </sheetView>
  </sheetViews>
  <sheetFormatPr defaultColWidth="9.109375" defaultRowHeight="13.2" x14ac:dyDescent="0.25"/>
  <cols>
    <col min="1" max="2" width="15.6640625" style="1" customWidth="1"/>
    <col min="3" max="3" width="15.88671875" style="1" customWidth="1"/>
    <col min="4" max="5" width="13.88671875" style="1" customWidth="1"/>
    <col min="6" max="7" width="10.6640625" style="1" customWidth="1"/>
    <col min="8" max="8" width="9.33203125" style="1" bestFit="1" customWidth="1"/>
    <col min="9" max="9" width="10.5546875" style="1" bestFit="1" customWidth="1"/>
    <col min="10" max="10" width="10.109375" style="1" bestFit="1" customWidth="1"/>
    <col min="11" max="11" width="11.44140625" style="1" bestFit="1" customWidth="1"/>
    <col min="12" max="14" width="10.5546875" style="1" bestFit="1" customWidth="1"/>
    <col min="15" max="15" width="20.33203125" style="1" customWidth="1"/>
    <col min="16" max="24" width="9.109375" style="1"/>
    <col min="25" max="25" width="6.6640625" style="1" customWidth="1"/>
    <col min="26" max="16384" width="9.109375" style="1"/>
  </cols>
  <sheetData>
    <row r="1" spans="1:25" x14ac:dyDescent="0.25">
      <c r="A1" s="182" t="s">
        <v>48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</row>
    <row r="3" spans="1:25" x14ac:dyDescent="0.25">
      <c r="C3" s="41" t="s">
        <v>12</v>
      </c>
      <c r="D3" s="40" t="s">
        <v>24</v>
      </c>
      <c r="E3" s="40" t="s">
        <v>15</v>
      </c>
      <c r="F3" s="40" t="s">
        <v>16</v>
      </c>
      <c r="G3" s="40" t="s">
        <v>65</v>
      </c>
      <c r="H3" s="40" t="s">
        <v>18</v>
      </c>
      <c r="I3" s="40" t="s">
        <v>19</v>
      </c>
      <c r="J3" s="40" t="s">
        <v>20</v>
      </c>
      <c r="K3" s="40" t="s">
        <v>21</v>
      </c>
      <c r="L3" s="40" t="s">
        <v>22</v>
      </c>
      <c r="M3" s="40" t="s">
        <v>23</v>
      </c>
      <c r="N3" s="40" t="s">
        <v>17</v>
      </c>
      <c r="O3" s="39" t="s">
        <v>11</v>
      </c>
    </row>
    <row r="4" spans="1:25" x14ac:dyDescent="0.25">
      <c r="C4" s="30" t="str">
        <f>Starting!A4</f>
        <v>Olivine-phyric</v>
      </c>
      <c r="D4" s="31">
        <f>Starting!B4</f>
        <v>0</v>
      </c>
      <c r="E4" s="31">
        <f>Starting!C4</f>
        <v>0</v>
      </c>
      <c r="F4" s="31">
        <f>Starting!D4</f>
        <v>0</v>
      </c>
      <c r="G4" s="31">
        <f>Starting!E4</f>
        <v>0</v>
      </c>
      <c r="H4" s="31">
        <f>Starting!F4</f>
        <v>0</v>
      </c>
      <c r="I4" s="31">
        <f>Starting!G4</f>
        <v>0</v>
      </c>
      <c r="J4" s="31">
        <f>Starting!H4</f>
        <v>0</v>
      </c>
      <c r="K4" s="31">
        <f>Starting!I4</f>
        <v>0</v>
      </c>
      <c r="L4" s="31">
        <f>Starting!J4</f>
        <v>0</v>
      </c>
      <c r="M4" s="31">
        <f>Starting!K4</f>
        <v>0</v>
      </c>
      <c r="N4" s="31">
        <f>Starting!L4</f>
        <v>0</v>
      </c>
      <c r="O4" s="32">
        <f>Starting!M4</f>
        <v>0</v>
      </c>
      <c r="P4" s="7"/>
      <c r="Q4" s="200"/>
      <c r="R4" s="201"/>
      <c r="S4" s="201"/>
      <c r="T4" s="201"/>
      <c r="U4" s="201"/>
      <c r="V4" s="133"/>
      <c r="W4" s="133"/>
      <c r="X4" s="133"/>
      <c r="Y4" s="134"/>
    </row>
    <row r="5" spans="1:25" x14ac:dyDescent="0.25">
      <c r="C5" s="33" t="str">
        <f>Starting!A5</f>
        <v>Pre-frac olivine-phyric</v>
      </c>
      <c r="D5" s="34">
        <f>Starting!B5</f>
        <v>0</v>
      </c>
      <c r="E5" s="34">
        <f>Starting!C5</f>
        <v>0</v>
      </c>
      <c r="F5" s="34">
        <f>Starting!D5</f>
        <v>0</v>
      </c>
      <c r="G5" s="34">
        <f>Starting!E5</f>
        <v>0</v>
      </c>
      <c r="H5" s="34">
        <f>Starting!F5</f>
        <v>0</v>
      </c>
      <c r="I5" s="34">
        <f>Starting!G5</f>
        <v>0</v>
      </c>
      <c r="J5" s="34">
        <f>Starting!H5</f>
        <v>0</v>
      </c>
      <c r="K5" s="34">
        <f>Starting!I5</f>
        <v>0</v>
      </c>
      <c r="L5" s="34">
        <f>Starting!J5</f>
        <v>0</v>
      </c>
      <c r="M5" s="34">
        <f>Starting!K5</f>
        <v>0</v>
      </c>
      <c r="N5" s="34">
        <f>Starting!L5</f>
        <v>0</v>
      </c>
      <c r="O5" s="35">
        <f>Starting!M5</f>
        <v>0</v>
      </c>
      <c r="Q5" s="202"/>
      <c r="R5" s="203"/>
      <c r="S5" s="203"/>
      <c r="T5" s="203"/>
      <c r="U5" s="203"/>
      <c r="V5" s="135"/>
      <c r="W5" s="135"/>
      <c r="X5" s="135"/>
      <c r="Y5" s="136"/>
    </row>
    <row r="6" spans="1:25" x14ac:dyDescent="0.25">
      <c r="Q6" s="202"/>
      <c r="R6" s="203"/>
      <c r="S6" s="203"/>
      <c r="T6" s="203"/>
      <c r="U6" s="203"/>
      <c r="V6" s="135"/>
      <c r="W6" s="135"/>
      <c r="X6" s="135"/>
      <c r="Y6" s="136"/>
    </row>
    <row r="7" spans="1:25" x14ac:dyDescent="0.25">
      <c r="C7" s="41" t="s">
        <v>26</v>
      </c>
      <c r="D7" s="40" t="str">
        <f t="shared" ref="D7:O7" si="0">D3</f>
        <v>MgO (wt.%)</v>
      </c>
      <c r="E7" s="40" t="str">
        <f t="shared" si="0"/>
        <v>S (wt.%)</v>
      </c>
      <c r="F7" s="40" t="str">
        <f t="shared" si="0"/>
        <v>Ni (ppm)</v>
      </c>
      <c r="G7" s="40" t="str">
        <f t="shared" ref="G7" si="1">G3</f>
        <v>Os (ppb)</v>
      </c>
      <c r="H7" s="40" t="str">
        <f t="shared" si="0"/>
        <v>Ir (ppb)</v>
      </c>
      <c r="I7" s="40" t="str">
        <f t="shared" si="0"/>
        <v>Ru (ppb)</v>
      </c>
      <c r="J7" s="40" t="str">
        <f t="shared" si="0"/>
        <v>Rh (ppb)</v>
      </c>
      <c r="K7" s="40" t="str">
        <f t="shared" si="0"/>
        <v>Pt (ppb)</v>
      </c>
      <c r="L7" s="40" t="str">
        <f t="shared" si="0"/>
        <v>Pd (ppb)</v>
      </c>
      <c r="M7" s="40" t="str">
        <f t="shared" si="0"/>
        <v>Au (ppb)</v>
      </c>
      <c r="N7" s="40" t="str">
        <f t="shared" si="0"/>
        <v>Cu (ppm)</v>
      </c>
      <c r="O7" s="39" t="str">
        <f t="shared" si="0"/>
        <v>Reference</v>
      </c>
      <c r="Q7" s="202"/>
      <c r="R7" s="203"/>
      <c r="S7" s="203"/>
      <c r="T7" s="203"/>
      <c r="U7" s="203"/>
      <c r="V7" s="135"/>
      <c r="W7" s="135"/>
      <c r="X7" s="135"/>
      <c r="Y7" s="136"/>
    </row>
    <row r="8" spans="1:25" x14ac:dyDescent="0.25">
      <c r="C8" s="36" t="str">
        <f>Starting!A8</f>
        <v>D values</v>
      </c>
      <c r="D8" s="37">
        <f>Starting!B8</f>
        <v>0</v>
      </c>
      <c r="E8" s="37">
        <f>Starting!C8</f>
        <v>0</v>
      </c>
      <c r="F8" s="37">
        <f>Starting!D8</f>
        <v>0</v>
      </c>
      <c r="G8" s="37">
        <f>Starting!E8</f>
        <v>0</v>
      </c>
      <c r="H8" s="37">
        <f>Starting!F8</f>
        <v>0</v>
      </c>
      <c r="I8" s="37">
        <f>Starting!G8</f>
        <v>0</v>
      </c>
      <c r="J8" s="37">
        <f>Starting!H8</f>
        <v>0</v>
      </c>
      <c r="K8" s="37">
        <f>Starting!I8</f>
        <v>0</v>
      </c>
      <c r="L8" s="37">
        <f>Starting!J8</f>
        <v>0</v>
      </c>
      <c r="M8" s="37">
        <f>Starting!K8</f>
        <v>0</v>
      </c>
      <c r="N8" s="37">
        <f>Starting!L8</f>
        <v>0</v>
      </c>
      <c r="O8" s="38">
        <f>Starting!M8</f>
        <v>0</v>
      </c>
      <c r="Q8" s="204"/>
      <c r="R8" s="205"/>
      <c r="S8" s="205"/>
      <c r="T8" s="205"/>
      <c r="U8" s="205"/>
      <c r="V8" s="137"/>
      <c r="W8" s="137"/>
      <c r="X8" s="137"/>
      <c r="Y8" s="138"/>
    </row>
    <row r="10" spans="1:25" x14ac:dyDescent="0.25">
      <c r="F10" s="194" t="str">
        <f>C4</f>
        <v>Olivine-phyric</v>
      </c>
      <c r="G10" s="195"/>
      <c r="H10" s="195"/>
      <c r="I10" s="195"/>
      <c r="J10" s="195"/>
      <c r="K10" s="195"/>
      <c r="L10" s="195"/>
      <c r="M10" s="195"/>
      <c r="N10" s="196"/>
      <c r="P10" s="197" t="str">
        <f>F10</f>
        <v>Olivine-phyric</v>
      </c>
      <c r="Q10" s="198"/>
      <c r="R10" s="198"/>
      <c r="S10" s="198"/>
      <c r="T10" s="198"/>
      <c r="U10" s="199"/>
    </row>
    <row r="11" spans="1:25" ht="50.25" customHeight="1" thickBot="1" x14ac:dyDescent="0.3">
      <c r="A11" s="87" t="s">
        <v>49</v>
      </c>
      <c r="B11" s="86" t="s">
        <v>50</v>
      </c>
      <c r="C11" s="88" t="s">
        <v>46</v>
      </c>
      <c r="D11" s="88" t="s">
        <v>47</v>
      </c>
      <c r="E11" s="89" t="s">
        <v>45</v>
      </c>
      <c r="F11" s="81" t="s">
        <v>16</v>
      </c>
      <c r="G11" s="81" t="s">
        <v>65</v>
      </c>
      <c r="H11" s="81" t="s">
        <v>18</v>
      </c>
      <c r="I11" s="81" t="s">
        <v>19</v>
      </c>
      <c r="J11" s="81" t="s">
        <v>20</v>
      </c>
      <c r="K11" s="81" t="s">
        <v>21</v>
      </c>
      <c r="L11" s="81" t="s">
        <v>22</v>
      </c>
      <c r="M11" s="81" t="s">
        <v>23</v>
      </c>
      <c r="N11" s="81" t="s">
        <v>17</v>
      </c>
      <c r="P11" s="92" t="s">
        <v>37</v>
      </c>
      <c r="Q11" s="81" t="s">
        <v>38</v>
      </c>
      <c r="R11" s="81" t="s">
        <v>39</v>
      </c>
      <c r="S11" s="81" t="s">
        <v>40</v>
      </c>
      <c r="T11" s="81" t="s">
        <v>41</v>
      </c>
      <c r="U11" s="93" t="s">
        <v>42</v>
      </c>
    </row>
    <row r="12" spans="1:25" ht="13.8" thickBot="1" x14ac:dyDescent="0.3">
      <c r="A12" s="30">
        <v>0.98</v>
      </c>
      <c r="B12" s="68">
        <v>0.02</v>
      </c>
      <c r="C12" s="139">
        <f>N!$A$12</f>
        <v>100</v>
      </c>
      <c r="D12" s="99">
        <f>LOG(A12)/(LOG(1-B12))</f>
        <v>1</v>
      </c>
      <c r="E12" s="99">
        <f>(C12/B12)*(((1/(1-B12))^D12)-1)</f>
        <v>102.04081632653073</v>
      </c>
      <c r="F12" s="55">
        <f>(((($C12*F$8)/($C12-($B12*F$8)))*(1-((F$8/(F$8+$C12-($B12*F$8)))^$D12))*F$4))</f>
        <v>0</v>
      </c>
      <c r="G12" s="50">
        <f t="shared" ref="G12:N12" si="2">(((($C12*G$8)/($C12-($B12*G$8)))*(1-((G$8/(G$8+$C12-($B12*G$8)))^$D12))*G$4))</f>
        <v>0</v>
      </c>
      <c r="H12" s="50">
        <f t="shared" si="2"/>
        <v>0</v>
      </c>
      <c r="I12" s="50">
        <f t="shared" si="2"/>
        <v>0</v>
      </c>
      <c r="J12" s="50">
        <f t="shared" si="2"/>
        <v>0</v>
      </c>
      <c r="K12" s="50">
        <f t="shared" si="2"/>
        <v>0</v>
      </c>
      <c r="L12" s="50">
        <f t="shared" si="2"/>
        <v>0</v>
      </c>
      <c r="M12" s="50">
        <f t="shared" si="2"/>
        <v>0</v>
      </c>
      <c r="N12" s="56">
        <f t="shared" si="2"/>
        <v>0</v>
      </c>
      <c r="P12" s="61" t="e">
        <f>F12/N12</f>
        <v>#DIV/0!</v>
      </c>
      <c r="Q12" s="50" t="e">
        <f>N12/(L12/1000)</f>
        <v>#DIV/0!</v>
      </c>
      <c r="R12" s="62" t="e">
        <f>L12/K12</f>
        <v>#DIV/0!</v>
      </c>
      <c r="S12" s="62" t="e">
        <f>L12/H12</f>
        <v>#DIV/0!</v>
      </c>
      <c r="T12" s="50" t="e">
        <f>(F12*1000)/L12</f>
        <v>#DIV/0!</v>
      </c>
      <c r="U12" s="56" t="e">
        <f>(N12*1000)/H12</f>
        <v>#DIV/0!</v>
      </c>
      <c r="W12" s="49"/>
    </row>
    <row r="13" spans="1:25" x14ac:dyDescent="0.25">
      <c r="A13" s="46">
        <v>0.9</v>
      </c>
      <c r="B13" s="20">
        <f>B12</f>
        <v>0.02</v>
      </c>
      <c r="C13" s="20">
        <f>N!$A$12</f>
        <v>100</v>
      </c>
      <c r="D13" s="102">
        <f t="shared" ref="D13:D30" si="3">LOG(A13)/(LOG(1-B13))</f>
        <v>5.2151681456306269</v>
      </c>
      <c r="E13" s="102">
        <f t="shared" ref="E13:E30" si="4">(C13/B13)*(((1/(1-B13))^D13)-1)</f>
        <v>555.55555555555577</v>
      </c>
      <c r="F13" s="57">
        <f t="shared" ref="F13:N30" si="5">(((($C13*F$8)/($C13-($B13*F$8)))*(1-((F$8/(F$8+$C13-($B13*F$8)))^$D13))*F$4))</f>
        <v>0</v>
      </c>
      <c r="G13" s="51">
        <f t="shared" si="5"/>
        <v>0</v>
      </c>
      <c r="H13" s="51">
        <f t="shared" si="5"/>
        <v>0</v>
      </c>
      <c r="I13" s="51">
        <f t="shared" si="5"/>
        <v>0</v>
      </c>
      <c r="J13" s="51">
        <f t="shared" si="5"/>
        <v>0</v>
      </c>
      <c r="K13" s="51">
        <f t="shared" si="5"/>
        <v>0</v>
      </c>
      <c r="L13" s="51">
        <f t="shared" si="5"/>
        <v>0</v>
      </c>
      <c r="M13" s="51">
        <f t="shared" si="5"/>
        <v>0</v>
      </c>
      <c r="N13" s="58">
        <f t="shared" si="5"/>
        <v>0</v>
      </c>
      <c r="P13" s="63" t="e">
        <f t="shared" ref="P13:P20" si="6">F13/N13</f>
        <v>#DIV/0!</v>
      </c>
      <c r="Q13" s="51" t="e">
        <f t="shared" ref="Q13:Q20" si="7">N13/(L13/1000)</f>
        <v>#DIV/0!</v>
      </c>
      <c r="R13" s="64" t="e">
        <f t="shared" ref="R13:R20" si="8">L13/K13</f>
        <v>#DIV/0!</v>
      </c>
      <c r="S13" s="64" t="e">
        <f t="shared" ref="S13:S20" si="9">L13/H13</f>
        <v>#DIV/0!</v>
      </c>
      <c r="T13" s="51" t="e">
        <f t="shared" ref="T13:T20" si="10">(F13*1000)/L13</f>
        <v>#DIV/0!</v>
      </c>
      <c r="U13" s="58" t="e">
        <f t="shared" ref="U13:U20" si="11">(N13*1000)/H13</f>
        <v>#DIV/0!</v>
      </c>
    </row>
    <row r="14" spans="1:25" x14ac:dyDescent="0.25">
      <c r="A14" s="46">
        <v>0.8</v>
      </c>
      <c r="B14" s="20">
        <f t="shared" ref="B14:B20" si="12">B13</f>
        <v>0.02</v>
      </c>
      <c r="C14" s="20">
        <f>N!$A$12</f>
        <v>100</v>
      </c>
      <c r="D14" s="102">
        <f t="shared" si="3"/>
        <v>11.045230117287458</v>
      </c>
      <c r="E14" s="102">
        <f t="shared" si="4"/>
        <v>1250</v>
      </c>
      <c r="F14" s="57">
        <f t="shared" si="5"/>
        <v>0</v>
      </c>
      <c r="G14" s="51">
        <f t="shared" si="5"/>
        <v>0</v>
      </c>
      <c r="H14" s="51">
        <f t="shared" si="5"/>
        <v>0</v>
      </c>
      <c r="I14" s="51">
        <f t="shared" si="5"/>
        <v>0</v>
      </c>
      <c r="J14" s="51">
        <f t="shared" si="5"/>
        <v>0</v>
      </c>
      <c r="K14" s="51">
        <f t="shared" si="5"/>
        <v>0</v>
      </c>
      <c r="L14" s="51">
        <f t="shared" si="5"/>
        <v>0</v>
      </c>
      <c r="M14" s="51">
        <f t="shared" si="5"/>
        <v>0</v>
      </c>
      <c r="N14" s="58">
        <f t="shared" si="5"/>
        <v>0</v>
      </c>
      <c r="P14" s="63" t="e">
        <f t="shared" si="6"/>
        <v>#DIV/0!</v>
      </c>
      <c r="Q14" s="51" t="e">
        <f t="shared" si="7"/>
        <v>#DIV/0!</v>
      </c>
      <c r="R14" s="64" t="e">
        <f t="shared" si="8"/>
        <v>#DIV/0!</v>
      </c>
      <c r="S14" s="64" t="e">
        <f t="shared" si="9"/>
        <v>#DIV/0!</v>
      </c>
      <c r="T14" s="51" t="e">
        <f t="shared" si="10"/>
        <v>#DIV/0!</v>
      </c>
      <c r="U14" s="58" t="e">
        <f t="shared" si="11"/>
        <v>#DIV/0!</v>
      </c>
    </row>
    <row r="15" spans="1:25" x14ac:dyDescent="0.25">
      <c r="A15" s="46">
        <v>0.7</v>
      </c>
      <c r="B15" s="20">
        <f t="shared" si="12"/>
        <v>0.02</v>
      </c>
      <c r="C15" s="20">
        <f>N!$A$12</f>
        <v>100</v>
      </c>
      <c r="D15" s="102">
        <f t="shared" si="3"/>
        <v>17.654809245760326</v>
      </c>
      <c r="E15" s="102">
        <f t="shared" si="4"/>
        <v>2142.857142857144</v>
      </c>
      <c r="F15" s="57">
        <f>(((($C15*F$8)/($C15-($B15*F$8)))*(1-((F$8/(F$8+$C15-($B15*F$8)))^$D15))*F$4))</f>
        <v>0</v>
      </c>
      <c r="G15" s="51">
        <f t="shared" si="5"/>
        <v>0</v>
      </c>
      <c r="H15" s="51">
        <f t="shared" si="5"/>
        <v>0</v>
      </c>
      <c r="I15" s="51">
        <f t="shared" si="5"/>
        <v>0</v>
      </c>
      <c r="J15" s="51">
        <f t="shared" si="5"/>
        <v>0</v>
      </c>
      <c r="K15" s="51">
        <f t="shared" si="5"/>
        <v>0</v>
      </c>
      <c r="L15" s="51">
        <f t="shared" si="5"/>
        <v>0</v>
      </c>
      <c r="M15" s="51">
        <f t="shared" si="5"/>
        <v>0</v>
      </c>
      <c r="N15" s="58">
        <f t="shared" si="5"/>
        <v>0</v>
      </c>
      <c r="P15" s="63" t="e">
        <f t="shared" si="6"/>
        <v>#DIV/0!</v>
      </c>
      <c r="Q15" s="51" t="e">
        <f t="shared" si="7"/>
        <v>#DIV/0!</v>
      </c>
      <c r="R15" s="64" t="e">
        <f t="shared" si="8"/>
        <v>#DIV/0!</v>
      </c>
      <c r="S15" s="64" t="e">
        <f t="shared" si="9"/>
        <v>#DIV/0!</v>
      </c>
      <c r="T15" s="51" t="e">
        <f t="shared" si="10"/>
        <v>#DIV/0!</v>
      </c>
      <c r="U15" s="58" t="e">
        <f t="shared" si="11"/>
        <v>#DIV/0!</v>
      </c>
    </row>
    <row r="16" spans="1:25" x14ac:dyDescent="0.25">
      <c r="A16" s="46">
        <v>0.6</v>
      </c>
      <c r="B16" s="20">
        <f t="shared" si="12"/>
        <v>0.02</v>
      </c>
      <c r="C16" s="20">
        <f>N!$A$12</f>
        <v>100</v>
      </c>
      <c r="D16" s="102">
        <f t="shared" si="3"/>
        <v>25.28500837721937</v>
      </c>
      <c r="E16" s="102">
        <f t="shared" si="4"/>
        <v>3333.3333333333348</v>
      </c>
      <c r="F16" s="57">
        <f t="shared" si="5"/>
        <v>0</v>
      </c>
      <c r="G16" s="51">
        <f t="shared" si="5"/>
        <v>0</v>
      </c>
      <c r="H16" s="51">
        <f t="shared" si="5"/>
        <v>0</v>
      </c>
      <c r="I16" s="51">
        <f t="shared" si="5"/>
        <v>0</v>
      </c>
      <c r="J16" s="51">
        <f t="shared" si="5"/>
        <v>0</v>
      </c>
      <c r="K16" s="51">
        <f t="shared" si="5"/>
        <v>0</v>
      </c>
      <c r="L16" s="51">
        <f t="shared" si="5"/>
        <v>0</v>
      </c>
      <c r="M16" s="51">
        <f t="shared" si="5"/>
        <v>0</v>
      </c>
      <c r="N16" s="58">
        <f t="shared" si="5"/>
        <v>0</v>
      </c>
      <c r="P16" s="63" t="e">
        <f t="shared" si="6"/>
        <v>#DIV/0!</v>
      </c>
      <c r="Q16" s="51" t="e">
        <f t="shared" si="7"/>
        <v>#DIV/0!</v>
      </c>
      <c r="R16" s="64" t="e">
        <f t="shared" si="8"/>
        <v>#DIV/0!</v>
      </c>
      <c r="S16" s="64" t="e">
        <f t="shared" si="9"/>
        <v>#DIV/0!</v>
      </c>
      <c r="T16" s="51" t="e">
        <f t="shared" si="10"/>
        <v>#DIV/0!</v>
      </c>
      <c r="U16" s="58" t="e">
        <f t="shared" si="11"/>
        <v>#DIV/0!</v>
      </c>
    </row>
    <row r="17" spans="1:21" x14ac:dyDescent="0.25">
      <c r="A17" s="46">
        <v>0.5</v>
      </c>
      <c r="B17" s="20">
        <f t="shared" si="12"/>
        <v>0.02</v>
      </c>
      <c r="C17" s="20">
        <f>N!$A$12</f>
        <v>100</v>
      </c>
      <c r="D17" s="102">
        <f t="shared" si="3"/>
        <v>34.309618491520645</v>
      </c>
      <c r="E17" s="102">
        <f t="shared" si="4"/>
        <v>5000</v>
      </c>
      <c r="F17" s="57">
        <f t="shared" si="5"/>
        <v>0</v>
      </c>
      <c r="G17" s="51">
        <f t="shared" si="5"/>
        <v>0</v>
      </c>
      <c r="H17" s="51">
        <f t="shared" si="5"/>
        <v>0</v>
      </c>
      <c r="I17" s="51">
        <f t="shared" si="5"/>
        <v>0</v>
      </c>
      <c r="J17" s="51">
        <f t="shared" si="5"/>
        <v>0</v>
      </c>
      <c r="K17" s="51">
        <f t="shared" si="5"/>
        <v>0</v>
      </c>
      <c r="L17" s="51">
        <f t="shared" si="5"/>
        <v>0</v>
      </c>
      <c r="M17" s="51">
        <f t="shared" si="5"/>
        <v>0</v>
      </c>
      <c r="N17" s="58">
        <f t="shared" si="5"/>
        <v>0</v>
      </c>
      <c r="P17" s="63" t="e">
        <f t="shared" si="6"/>
        <v>#DIV/0!</v>
      </c>
      <c r="Q17" s="51" t="e">
        <f t="shared" si="7"/>
        <v>#DIV/0!</v>
      </c>
      <c r="R17" s="64" t="e">
        <f t="shared" si="8"/>
        <v>#DIV/0!</v>
      </c>
      <c r="S17" s="64" t="e">
        <f t="shared" si="9"/>
        <v>#DIV/0!</v>
      </c>
      <c r="T17" s="51" t="e">
        <f t="shared" si="10"/>
        <v>#DIV/0!</v>
      </c>
      <c r="U17" s="58" t="e">
        <f t="shared" si="11"/>
        <v>#DIV/0!</v>
      </c>
    </row>
    <row r="18" spans="1:21" x14ac:dyDescent="0.25">
      <c r="A18" s="46">
        <v>0.4</v>
      </c>
      <c r="B18" s="20">
        <f t="shared" si="12"/>
        <v>0.02</v>
      </c>
      <c r="C18" s="20">
        <f>N!$A$12</f>
        <v>100</v>
      </c>
      <c r="D18" s="102">
        <f t="shared" si="3"/>
        <v>45.354848608808105</v>
      </c>
      <c r="E18" s="102">
        <f t="shared" si="4"/>
        <v>7500.0000000000018</v>
      </c>
      <c r="F18" s="57">
        <f t="shared" si="5"/>
        <v>0</v>
      </c>
      <c r="G18" s="51">
        <f t="shared" si="5"/>
        <v>0</v>
      </c>
      <c r="H18" s="51">
        <f t="shared" si="5"/>
        <v>0</v>
      </c>
      <c r="I18" s="51">
        <f t="shared" si="5"/>
        <v>0</v>
      </c>
      <c r="J18" s="51">
        <f t="shared" si="5"/>
        <v>0</v>
      </c>
      <c r="K18" s="51">
        <f t="shared" si="5"/>
        <v>0</v>
      </c>
      <c r="L18" s="51">
        <f t="shared" si="5"/>
        <v>0</v>
      </c>
      <c r="M18" s="51">
        <f t="shared" si="5"/>
        <v>0</v>
      </c>
      <c r="N18" s="58">
        <f t="shared" si="5"/>
        <v>0</v>
      </c>
      <c r="P18" s="63" t="e">
        <f t="shared" si="6"/>
        <v>#DIV/0!</v>
      </c>
      <c r="Q18" s="51" t="e">
        <f t="shared" si="7"/>
        <v>#DIV/0!</v>
      </c>
      <c r="R18" s="64" t="e">
        <f t="shared" si="8"/>
        <v>#DIV/0!</v>
      </c>
      <c r="S18" s="64" t="e">
        <f t="shared" si="9"/>
        <v>#DIV/0!</v>
      </c>
      <c r="T18" s="51" t="e">
        <f t="shared" si="10"/>
        <v>#DIV/0!</v>
      </c>
      <c r="U18" s="58" t="e">
        <f t="shared" si="11"/>
        <v>#DIV/0!</v>
      </c>
    </row>
    <row r="19" spans="1:21" x14ac:dyDescent="0.25">
      <c r="A19" s="46">
        <v>0.3</v>
      </c>
      <c r="B19" s="20">
        <f t="shared" si="12"/>
        <v>0.02</v>
      </c>
      <c r="C19" s="20">
        <f>N!$A$12</f>
        <v>100</v>
      </c>
      <c r="D19" s="102">
        <f t="shared" si="3"/>
        <v>59.594626868740022</v>
      </c>
      <c r="E19" s="102">
        <f t="shared" si="4"/>
        <v>11666.666666666672</v>
      </c>
      <c r="F19" s="57">
        <f t="shared" si="5"/>
        <v>0</v>
      </c>
      <c r="G19" s="51">
        <f t="shared" si="5"/>
        <v>0</v>
      </c>
      <c r="H19" s="51">
        <f t="shared" si="5"/>
        <v>0</v>
      </c>
      <c r="I19" s="51">
        <f t="shared" si="5"/>
        <v>0</v>
      </c>
      <c r="J19" s="51">
        <f t="shared" si="5"/>
        <v>0</v>
      </c>
      <c r="K19" s="51">
        <f t="shared" si="5"/>
        <v>0</v>
      </c>
      <c r="L19" s="51">
        <f t="shared" si="5"/>
        <v>0</v>
      </c>
      <c r="M19" s="51">
        <f t="shared" si="5"/>
        <v>0</v>
      </c>
      <c r="N19" s="58">
        <f t="shared" si="5"/>
        <v>0</v>
      </c>
      <c r="P19" s="63" t="e">
        <f t="shared" si="6"/>
        <v>#DIV/0!</v>
      </c>
      <c r="Q19" s="51" t="e">
        <f t="shared" si="7"/>
        <v>#DIV/0!</v>
      </c>
      <c r="R19" s="64" t="e">
        <f t="shared" si="8"/>
        <v>#DIV/0!</v>
      </c>
      <c r="S19" s="64" t="e">
        <f t="shared" si="9"/>
        <v>#DIV/0!</v>
      </c>
      <c r="T19" s="51" t="e">
        <f t="shared" si="10"/>
        <v>#DIV/0!</v>
      </c>
      <c r="U19" s="58" t="e">
        <f t="shared" si="11"/>
        <v>#DIV/0!</v>
      </c>
    </row>
    <row r="20" spans="1:21" x14ac:dyDescent="0.25">
      <c r="A20" s="46">
        <v>0.2</v>
      </c>
      <c r="B20" s="20">
        <f t="shared" si="12"/>
        <v>0.02</v>
      </c>
      <c r="C20" s="20">
        <f>N!$A$12</f>
        <v>100</v>
      </c>
      <c r="D20" s="102">
        <f t="shared" si="3"/>
        <v>79.66446710032875</v>
      </c>
      <c r="E20" s="102">
        <f t="shared" si="4"/>
        <v>20000.000000000007</v>
      </c>
      <c r="F20" s="57">
        <f t="shared" si="5"/>
        <v>0</v>
      </c>
      <c r="G20" s="51">
        <f t="shared" si="5"/>
        <v>0</v>
      </c>
      <c r="H20" s="51">
        <f t="shared" si="5"/>
        <v>0</v>
      </c>
      <c r="I20" s="51">
        <f t="shared" si="5"/>
        <v>0</v>
      </c>
      <c r="J20" s="51">
        <f t="shared" si="5"/>
        <v>0</v>
      </c>
      <c r="K20" s="51">
        <f t="shared" si="5"/>
        <v>0</v>
      </c>
      <c r="L20" s="51">
        <f t="shared" si="5"/>
        <v>0</v>
      </c>
      <c r="M20" s="51">
        <f t="shared" si="5"/>
        <v>0</v>
      </c>
      <c r="N20" s="58">
        <f t="shared" si="5"/>
        <v>0</v>
      </c>
      <c r="P20" s="63" t="e">
        <f t="shared" si="6"/>
        <v>#DIV/0!</v>
      </c>
      <c r="Q20" s="51" t="e">
        <f t="shared" si="7"/>
        <v>#DIV/0!</v>
      </c>
      <c r="R20" s="64" t="e">
        <f t="shared" si="8"/>
        <v>#DIV/0!</v>
      </c>
      <c r="S20" s="64" t="e">
        <f t="shared" si="9"/>
        <v>#DIV/0!</v>
      </c>
      <c r="T20" s="51" t="e">
        <f t="shared" si="10"/>
        <v>#DIV/0!</v>
      </c>
      <c r="U20" s="58" t="e">
        <f t="shared" si="11"/>
        <v>#DIV/0!</v>
      </c>
    </row>
    <row r="21" spans="1:21" x14ac:dyDescent="0.25">
      <c r="A21" s="46">
        <v>0.1</v>
      </c>
      <c r="B21" s="20">
        <f t="shared" ref="B21:B30" si="13">B20</f>
        <v>0.02</v>
      </c>
      <c r="C21" s="20">
        <f>N!$A$12</f>
        <v>100</v>
      </c>
      <c r="D21" s="102">
        <f t="shared" si="3"/>
        <v>113.9740855918494</v>
      </c>
      <c r="E21" s="102">
        <f t="shared" si="4"/>
        <v>45000.000000000036</v>
      </c>
      <c r="F21" s="57">
        <f t="shared" si="5"/>
        <v>0</v>
      </c>
      <c r="G21" s="51">
        <f t="shared" si="5"/>
        <v>0</v>
      </c>
      <c r="H21" s="51">
        <f t="shared" si="5"/>
        <v>0</v>
      </c>
      <c r="I21" s="51">
        <f t="shared" si="5"/>
        <v>0</v>
      </c>
      <c r="J21" s="51">
        <f t="shared" si="5"/>
        <v>0</v>
      </c>
      <c r="K21" s="51">
        <f t="shared" si="5"/>
        <v>0</v>
      </c>
      <c r="L21" s="51">
        <f t="shared" si="5"/>
        <v>0</v>
      </c>
      <c r="M21" s="51">
        <f t="shared" si="5"/>
        <v>0</v>
      </c>
      <c r="N21" s="58">
        <f t="shared" si="5"/>
        <v>0</v>
      </c>
      <c r="P21" s="63" t="e">
        <f t="shared" ref="P21:P30" si="14">F21/N21</f>
        <v>#DIV/0!</v>
      </c>
      <c r="Q21" s="51" t="e">
        <f t="shared" ref="Q21:Q30" si="15">N21/(L21/1000)</f>
        <v>#DIV/0!</v>
      </c>
      <c r="R21" s="64" t="e">
        <f t="shared" ref="R21:R30" si="16">L21/K21</f>
        <v>#DIV/0!</v>
      </c>
      <c r="S21" s="64" t="e">
        <f t="shared" ref="S21:S30" si="17">L21/H21</f>
        <v>#DIV/0!</v>
      </c>
      <c r="T21" s="51" t="e">
        <f t="shared" ref="T21:T30" si="18">(F21*1000)/L21</f>
        <v>#DIV/0!</v>
      </c>
      <c r="U21" s="58" t="e">
        <f t="shared" ref="U21:U30" si="19">(N21*1000)/H21</f>
        <v>#DIV/0!</v>
      </c>
    </row>
    <row r="22" spans="1:21" x14ac:dyDescent="0.25">
      <c r="A22" s="46">
        <v>0.09</v>
      </c>
      <c r="B22" s="20">
        <f t="shared" si="13"/>
        <v>0.02</v>
      </c>
      <c r="C22" s="20">
        <f>N!$A$12</f>
        <v>100</v>
      </c>
      <c r="D22" s="102">
        <f t="shared" si="3"/>
        <v>119.18925373748004</v>
      </c>
      <c r="E22" s="102">
        <f t="shared" si="4"/>
        <v>50555.555555555598</v>
      </c>
      <c r="F22" s="57">
        <f t="shared" si="5"/>
        <v>0</v>
      </c>
      <c r="G22" s="51">
        <f t="shared" si="5"/>
        <v>0</v>
      </c>
      <c r="H22" s="51">
        <f t="shared" si="5"/>
        <v>0</v>
      </c>
      <c r="I22" s="51">
        <f t="shared" si="5"/>
        <v>0</v>
      </c>
      <c r="J22" s="51">
        <f t="shared" si="5"/>
        <v>0</v>
      </c>
      <c r="K22" s="51">
        <f t="shared" si="5"/>
        <v>0</v>
      </c>
      <c r="L22" s="51">
        <f t="shared" si="5"/>
        <v>0</v>
      </c>
      <c r="M22" s="51">
        <f t="shared" si="5"/>
        <v>0</v>
      </c>
      <c r="N22" s="58">
        <f t="shared" si="5"/>
        <v>0</v>
      </c>
      <c r="P22" s="63" t="e">
        <f t="shared" si="14"/>
        <v>#DIV/0!</v>
      </c>
      <c r="Q22" s="51" t="e">
        <f t="shared" si="15"/>
        <v>#DIV/0!</v>
      </c>
      <c r="R22" s="64" t="e">
        <f t="shared" si="16"/>
        <v>#DIV/0!</v>
      </c>
      <c r="S22" s="64" t="e">
        <f t="shared" si="17"/>
        <v>#DIV/0!</v>
      </c>
      <c r="T22" s="51" t="e">
        <f t="shared" si="18"/>
        <v>#DIV/0!</v>
      </c>
      <c r="U22" s="58" t="e">
        <f t="shared" si="19"/>
        <v>#DIV/0!</v>
      </c>
    </row>
    <row r="23" spans="1:21" x14ac:dyDescent="0.25">
      <c r="A23" s="46">
        <v>0.08</v>
      </c>
      <c r="B23" s="20">
        <f t="shared" si="13"/>
        <v>0.02</v>
      </c>
      <c r="C23" s="20">
        <f>N!$A$12</f>
        <v>100</v>
      </c>
      <c r="D23" s="102">
        <f t="shared" si="3"/>
        <v>125.01931570913686</v>
      </c>
      <c r="E23" s="102">
        <f t="shared" si="4"/>
        <v>57500.000000000036</v>
      </c>
      <c r="F23" s="57">
        <f t="shared" si="5"/>
        <v>0</v>
      </c>
      <c r="G23" s="51">
        <f t="shared" si="5"/>
        <v>0</v>
      </c>
      <c r="H23" s="51">
        <f t="shared" si="5"/>
        <v>0</v>
      </c>
      <c r="I23" s="51">
        <f t="shared" si="5"/>
        <v>0</v>
      </c>
      <c r="J23" s="51">
        <f t="shared" si="5"/>
        <v>0</v>
      </c>
      <c r="K23" s="51">
        <f t="shared" si="5"/>
        <v>0</v>
      </c>
      <c r="L23" s="51">
        <f t="shared" si="5"/>
        <v>0</v>
      </c>
      <c r="M23" s="51">
        <f t="shared" si="5"/>
        <v>0</v>
      </c>
      <c r="N23" s="58">
        <f t="shared" si="5"/>
        <v>0</v>
      </c>
      <c r="P23" s="63" t="e">
        <f t="shared" si="14"/>
        <v>#DIV/0!</v>
      </c>
      <c r="Q23" s="51" t="e">
        <f t="shared" si="15"/>
        <v>#DIV/0!</v>
      </c>
      <c r="R23" s="64" t="e">
        <f t="shared" si="16"/>
        <v>#DIV/0!</v>
      </c>
      <c r="S23" s="64" t="e">
        <f t="shared" si="17"/>
        <v>#DIV/0!</v>
      </c>
      <c r="T23" s="51" t="e">
        <f t="shared" si="18"/>
        <v>#DIV/0!</v>
      </c>
      <c r="U23" s="58" t="e">
        <f t="shared" si="19"/>
        <v>#DIV/0!</v>
      </c>
    </row>
    <row r="24" spans="1:21" x14ac:dyDescent="0.25">
      <c r="A24" s="46">
        <v>7.0000000000000007E-2</v>
      </c>
      <c r="B24" s="20">
        <f t="shared" si="13"/>
        <v>0.02</v>
      </c>
      <c r="C24" s="20">
        <f>N!$A$12</f>
        <v>100</v>
      </c>
      <c r="D24" s="102">
        <f t="shared" si="3"/>
        <v>131.62889483760972</v>
      </c>
      <c r="E24" s="102">
        <f t="shared" si="4"/>
        <v>66428.571428571478</v>
      </c>
      <c r="F24" s="57">
        <f t="shared" si="5"/>
        <v>0</v>
      </c>
      <c r="G24" s="51">
        <f t="shared" si="5"/>
        <v>0</v>
      </c>
      <c r="H24" s="51">
        <f t="shared" si="5"/>
        <v>0</v>
      </c>
      <c r="I24" s="51">
        <f t="shared" si="5"/>
        <v>0</v>
      </c>
      <c r="J24" s="51">
        <f t="shared" si="5"/>
        <v>0</v>
      </c>
      <c r="K24" s="51">
        <f t="shared" si="5"/>
        <v>0</v>
      </c>
      <c r="L24" s="51">
        <f t="shared" si="5"/>
        <v>0</v>
      </c>
      <c r="M24" s="51">
        <f t="shared" si="5"/>
        <v>0</v>
      </c>
      <c r="N24" s="58">
        <f t="shared" si="5"/>
        <v>0</v>
      </c>
      <c r="P24" s="63" t="e">
        <f t="shared" si="14"/>
        <v>#DIV/0!</v>
      </c>
      <c r="Q24" s="51" t="e">
        <f t="shared" si="15"/>
        <v>#DIV/0!</v>
      </c>
      <c r="R24" s="64" t="e">
        <f t="shared" si="16"/>
        <v>#DIV/0!</v>
      </c>
      <c r="S24" s="64" t="e">
        <f t="shared" si="17"/>
        <v>#DIV/0!</v>
      </c>
      <c r="T24" s="51" t="e">
        <f t="shared" si="18"/>
        <v>#DIV/0!</v>
      </c>
      <c r="U24" s="58" t="e">
        <f t="shared" si="19"/>
        <v>#DIV/0!</v>
      </c>
    </row>
    <row r="25" spans="1:21" x14ac:dyDescent="0.25">
      <c r="A25" s="46">
        <v>0.06</v>
      </c>
      <c r="B25" s="20">
        <f t="shared" si="13"/>
        <v>0.02</v>
      </c>
      <c r="C25" s="20">
        <f>N!$A$12</f>
        <v>100</v>
      </c>
      <c r="D25" s="102">
        <f t="shared" si="3"/>
        <v>139.25909396906877</v>
      </c>
      <c r="E25" s="102">
        <f t="shared" si="4"/>
        <v>78333.333333333416</v>
      </c>
      <c r="F25" s="57">
        <f t="shared" si="5"/>
        <v>0</v>
      </c>
      <c r="G25" s="51">
        <f t="shared" si="5"/>
        <v>0</v>
      </c>
      <c r="H25" s="51">
        <f t="shared" si="5"/>
        <v>0</v>
      </c>
      <c r="I25" s="51">
        <f t="shared" si="5"/>
        <v>0</v>
      </c>
      <c r="J25" s="51">
        <f t="shared" si="5"/>
        <v>0</v>
      </c>
      <c r="K25" s="51">
        <f t="shared" si="5"/>
        <v>0</v>
      </c>
      <c r="L25" s="51">
        <f t="shared" si="5"/>
        <v>0</v>
      </c>
      <c r="M25" s="51">
        <f t="shared" si="5"/>
        <v>0</v>
      </c>
      <c r="N25" s="58">
        <f t="shared" si="5"/>
        <v>0</v>
      </c>
      <c r="P25" s="63" t="e">
        <f t="shared" si="14"/>
        <v>#DIV/0!</v>
      </c>
      <c r="Q25" s="51" t="e">
        <f t="shared" si="15"/>
        <v>#DIV/0!</v>
      </c>
      <c r="R25" s="64" t="e">
        <f t="shared" si="16"/>
        <v>#DIV/0!</v>
      </c>
      <c r="S25" s="64" t="e">
        <f t="shared" si="17"/>
        <v>#DIV/0!</v>
      </c>
      <c r="T25" s="51" t="e">
        <f t="shared" si="18"/>
        <v>#DIV/0!</v>
      </c>
      <c r="U25" s="58" t="e">
        <f t="shared" si="19"/>
        <v>#DIV/0!</v>
      </c>
    </row>
    <row r="26" spans="1:21" x14ac:dyDescent="0.25">
      <c r="A26" s="46">
        <v>0.05</v>
      </c>
      <c r="B26" s="20">
        <f t="shared" si="13"/>
        <v>0.02</v>
      </c>
      <c r="C26" s="20">
        <f>N!$A$12</f>
        <v>100</v>
      </c>
      <c r="D26" s="102">
        <f t="shared" si="3"/>
        <v>148.28370408337005</v>
      </c>
      <c r="E26" s="102">
        <f t="shared" si="4"/>
        <v>95000.000000000073</v>
      </c>
      <c r="F26" s="57">
        <f t="shared" si="5"/>
        <v>0</v>
      </c>
      <c r="G26" s="51">
        <f t="shared" si="5"/>
        <v>0</v>
      </c>
      <c r="H26" s="51">
        <f t="shared" si="5"/>
        <v>0</v>
      </c>
      <c r="I26" s="51">
        <f t="shared" si="5"/>
        <v>0</v>
      </c>
      <c r="J26" s="51">
        <f t="shared" si="5"/>
        <v>0</v>
      </c>
      <c r="K26" s="51">
        <f t="shared" si="5"/>
        <v>0</v>
      </c>
      <c r="L26" s="51">
        <f t="shared" si="5"/>
        <v>0</v>
      </c>
      <c r="M26" s="51">
        <f t="shared" si="5"/>
        <v>0</v>
      </c>
      <c r="N26" s="58">
        <f t="shared" si="5"/>
        <v>0</v>
      </c>
      <c r="P26" s="63" t="e">
        <f t="shared" si="14"/>
        <v>#DIV/0!</v>
      </c>
      <c r="Q26" s="51" t="e">
        <f t="shared" si="15"/>
        <v>#DIV/0!</v>
      </c>
      <c r="R26" s="64" t="e">
        <f t="shared" si="16"/>
        <v>#DIV/0!</v>
      </c>
      <c r="S26" s="64" t="e">
        <f t="shared" si="17"/>
        <v>#DIV/0!</v>
      </c>
      <c r="T26" s="51" t="e">
        <f t="shared" si="18"/>
        <v>#DIV/0!</v>
      </c>
      <c r="U26" s="58" t="e">
        <f t="shared" si="19"/>
        <v>#DIV/0!</v>
      </c>
    </row>
    <row r="27" spans="1:21" x14ac:dyDescent="0.25">
      <c r="A27" s="46">
        <v>0.04</v>
      </c>
      <c r="B27" s="20">
        <f t="shared" si="13"/>
        <v>0.02</v>
      </c>
      <c r="C27" s="20">
        <f>N!$A$12</f>
        <v>100</v>
      </c>
      <c r="D27" s="102">
        <f t="shared" si="3"/>
        <v>159.3289342006575</v>
      </c>
      <c r="E27" s="102">
        <f t="shared" si="4"/>
        <v>120000.00000000009</v>
      </c>
      <c r="F27" s="57">
        <f t="shared" si="5"/>
        <v>0</v>
      </c>
      <c r="G27" s="51">
        <f t="shared" si="5"/>
        <v>0</v>
      </c>
      <c r="H27" s="51">
        <f t="shared" si="5"/>
        <v>0</v>
      </c>
      <c r="I27" s="51">
        <f t="shared" si="5"/>
        <v>0</v>
      </c>
      <c r="J27" s="51">
        <f t="shared" si="5"/>
        <v>0</v>
      </c>
      <c r="K27" s="51">
        <f t="shared" si="5"/>
        <v>0</v>
      </c>
      <c r="L27" s="51">
        <f t="shared" si="5"/>
        <v>0</v>
      </c>
      <c r="M27" s="51">
        <f t="shared" si="5"/>
        <v>0</v>
      </c>
      <c r="N27" s="58">
        <f t="shared" si="5"/>
        <v>0</v>
      </c>
      <c r="P27" s="63" t="e">
        <f t="shared" si="14"/>
        <v>#DIV/0!</v>
      </c>
      <c r="Q27" s="51" t="e">
        <f t="shared" si="15"/>
        <v>#DIV/0!</v>
      </c>
      <c r="R27" s="64" t="e">
        <f t="shared" si="16"/>
        <v>#DIV/0!</v>
      </c>
      <c r="S27" s="64" t="e">
        <f t="shared" si="17"/>
        <v>#DIV/0!</v>
      </c>
      <c r="T27" s="51" t="e">
        <f t="shared" si="18"/>
        <v>#DIV/0!</v>
      </c>
      <c r="U27" s="58" t="e">
        <f t="shared" si="19"/>
        <v>#DIV/0!</v>
      </c>
    </row>
    <row r="28" spans="1:21" x14ac:dyDescent="0.25">
      <c r="A28" s="46">
        <v>0.03</v>
      </c>
      <c r="B28" s="20">
        <f t="shared" si="13"/>
        <v>0.02</v>
      </c>
      <c r="C28" s="20">
        <f>N!$A$12</f>
        <v>100</v>
      </c>
      <c r="D28" s="102">
        <f t="shared" si="3"/>
        <v>173.56871246058941</v>
      </c>
      <c r="E28" s="102">
        <f t="shared" si="4"/>
        <v>161666.66666666674</v>
      </c>
      <c r="F28" s="57">
        <f t="shared" si="5"/>
        <v>0</v>
      </c>
      <c r="G28" s="51">
        <f t="shared" si="5"/>
        <v>0</v>
      </c>
      <c r="H28" s="51">
        <f t="shared" si="5"/>
        <v>0</v>
      </c>
      <c r="I28" s="51">
        <f t="shared" si="5"/>
        <v>0</v>
      </c>
      <c r="J28" s="51">
        <f t="shared" si="5"/>
        <v>0</v>
      </c>
      <c r="K28" s="51">
        <f t="shared" si="5"/>
        <v>0</v>
      </c>
      <c r="L28" s="51">
        <f t="shared" si="5"/>
        <v>0</v>
      </c>
      <c r="M28" s="51">
        <f t="shared" si="5"/>
        <v>0</v>
      </c>
      <c r="N28" s="58">
        <f t="shared" si="5"/>
        <v>0</v>
      </c>
      <c r="P28" s="63" t="e">
        <f t="shared" si="14"/>
        <v>#DIV/0!</v>
      </c>
      <c r="Q28" s="51" t="e">
        <f t="shared" si="15"/>
        <v>#DIV/0!</v>
      </c>
      <c r="R28" s="64" t="e">
        <f t="shared" si="16"/>
        <v>#DIV/0!</v>
      </c>
      <c r="S28" s="64" t="e">
        <f t="shared" si="17"/>
        <v>#DIV/0!</v>
      </c>
      <c r="T28" s="51" t="e">
        <f t="shared" si="18"/>
        <v>#DIV/0!</v>
      </c>
      <c r="U28" s="58" t="e">
        <f t="shared" si="19"/>
        <v>#DIV/0!</v>
      </c>
    </row>
    <row r="29" spans="1:21" x14ac:dyDescent="0.25">
      <c r="A29" s="46">
        <v>0.02</v>
      </c>
      <c r="B29" s="20">
        <f t="shared" si="13"/>
        <v>0.02</v>
      </c>
      <c r="C29" s="20">
        <f>N!$A$12</f>
        <v>100</v>
      </c>
      <c r="D29" s="102">
        <f t="shared" si="3"/>
        <v>193.63855269217814</v>
      </c>
      <c r="E29" s="102">
        <f t="shared" si="4"/>
        <v>245000.00000000006</v>
      </c>
      <c r="F29" s="57">
        <f t="shared" si="5"/>
        <v>0</v>
      </c>
      <c r="G29" s="51">
        <f t="shared" si="5"/>
        <v>0</v>
      </c>
      <c r="H29" s="51">
        <f t="shared" si="5"/>
        <v>0</v>
      </c>
      <c r="I29" s="51">
        <f t="shared" si="5"/>
        <v>0</v>
      </c>
      <c r="J29" s="51">
        <f t="shared" si="5"/>
        <v>0</v>
      </c>
      <c r="K29" s="51">
        <f t="shared" si="5"/>
        <v>0</v>
      </c>
      <c r="L29" s="51">
        <f t="shared" si="5"/>
        <v>0</v>
      </c>
      <c r="M29" s="51">
        <f t="shared" si="5"/>
        <v>0</v>
      </c>
      <c r="N29" s="58">
        <f t="shared" si="5"/>
        <v>0</v>
      </c>
      <c r="P29" s="63" t="e">
        <f t="shared" si="14"/>
        <v>#DIV/0!</v>
      </c>
      <c r="Q29" s="51" t="e">
        <f t="shared" si="15"/>
        <v>#DIV/0!</v>
      </c>
      <c r="R29" s="64" t="e">
        <f t="shared" si="16"/>
        <v>#DIV/0!</v>
      </c>
      <c r="S29" s="64" t="e">
        <f t="shared" si="17"/>
        <v>#DIV/0!</v>
      </c>
      <c r="T29" s="51" t="e">
        <f t="shared" si="18"/>
        <v>#DIV/0!</v>
      </c>
      <c r="U29" s="58" t="e">
        <f t="shared" si="19"/>
        <v>#DIV/0!</v>
      </c>
    </row>
    <row r="30" spans="1:21" x14ac:dyDescent="0.25">
      <c r="A30" s="33">
        <v>0.01</v>
      </c>
      <c r="B30" s="34">
        <f t="shared" si="13"/>
        <v>0.02</v>
      </c>
      <c r="C30" s="34">
        <f>N!$A$12</f>
        <v>100</v>
      </c>
      <c r="D30" s="123">
        <f t="shared" si="3"/>
        <v>227.9481711836988</v>
      </c>
      <c r="E30" s="123">
        <f t="shared" si="4"/>
        <v>495000.00000000064</v>
      </c>
      <c r="F30" s="59">
        <f t="shared" si="5"/>
        <v>0</v>
      </c>
      <c r="G30" s="52">
        <f t="shared" si="5"/>
        <v>0</v>
      </c>
      <c r="H30" s="52">
        <f t="shared" si="5"/>
        <v>0</v>
      </c>
      <c r="I30" s="52">
        <f t="shared" si="5"/>
        <v>0</v>
      </c>
      <c r="J30" s="52">
        <f t="shared" si="5"/>
        <v>0</v>
      </c>
      <c r="K30" s="52">
        <f t="shared" si="5"/>
        <v>0</v>
      </c>
      <c r="L30" s="52">
        <f t="shared" si="5"/>
        <v>0</v>
      </c>
      <c r="M30" s="52">
        <f t="shared" si="5"/>
        <v>0</v>
      </c>
      <c r="N30" s="60">
        <f t="shared" si="5"/>
        <v>0</v>
      </c>
      <c r="P30" s="65" t="e">
        <f t="shared" si="14"/>
        <v>#DIV/0!</v>
      </c>
      <c r="Q30" s="52" t="e">
        <f t="shared" si="15"/>
        <v>#DIV/0!</v>
      </c>
      <c r="R30" s="66" t="e">
        <f t="shared" si="16"/>
        <v>#DIV/0!</v>
      </c>
      <c r="S30" s="66" t="e">
        <f t="shared" si="17"/>
        <v>#DIV/0!</v>
      </c>
      <c r="T30" s="52" t="e">
        <f t="shared" si="18"/>
        <v>#DIV/0!</v>
      </c>
      <c r="U30" s="60" t="e">
        <f t="shared" si="19"/>
        <v>#DIV/0!</v>
      </c>
    </row>
    <row r="33" spans="1:21" x14ac:dyDescent="0.25">
      <c r="F33" s="194" t="str">
        <f>C5</f>
        <v>Pre-frac olivine-phyric</v>
      </c>
      <c r="G33" s="195"/>
      <c r="H33" s="195"/>
      <c r="I33" s="195"/>
      <c r="J33" s="195"/>
      <c r="K33" s="195"/>
      <c r="L33" s="195"/>
      <c r="M33" s="195"/>
      <c r="N33" s="196"/>
      <c r="P33" s="197" t="str">
        <f>F33</f>
        <v>Pre-frac olivine-phyric</v>
      </c>
      <c r="Q33" s="198"/>
      <c r="R33" s="198"/>
      <c r="S33" s="198"/>
      <c r="T33" s="198"/>
      <c r="U33" s="199"/>
    </row>
    <row r="34" spans="1:21" ht="39.6" x14ac:dyDescent="0.25">
      <c r="A34" s="84" t="s">
        <v>49</v>
      </c>
      <c r="B34" s="85" t="s">
        <v>50</v>
      </c>
      <c r="C34" s="82" t="s">
        <v>46</v>
      </c>
      <c r="D34" s="82" t="s">
        <v>47</v>
      </c>
      <c r="E34" s="83" t="s">
        <v>45</v>
      </c>
      <c r="F34" s="81" t="s">
        <v>16</v>
      </c>
      <c r="G34" s="81" t="s">
        <v>65</v>
      </c>
      <c r="H34" s="81" t="s">
        <v>18</v>
      </c>
      <c r="I34" s="81" t="s">
        <v>19</v>
      </c>
      <c r="J34" s="81" t="s">
        <v>20</v>
      </c>
      <c r="K34" s="81" t="s">
        <v>21</v>
      </c>
      <c r="L34" s="81" t="s">
        <v>22</v>
      </c>
      <c r="M34" s="81" t="s">
        <v>23</v>
      </c>
      <c r="N34" s="81" t="s">
        <v>17</v>
      </c>
      <c r="P34" s="90" t="s">
        <v>37</v>
      </c>
      <c r="Q34" s="80" t="s">
        <v>38</v>
      </c>
      <c r="R34" s="80" t="s">
        <v>39</v>
      </c>
      <c r="S34" s="80" t="s">
        <v>40</v>
      </c>
      <c r="T34" s="80" t="s">
        <v>41</v>
      </c>
      <c r="U34" s="91" t="s">
        <v>42</v>
      </c>
    </row>
    <row r="35" spans="1:21" x14ac:dyDescent="0.25">
      <c r="A35" s="30">
        <f>A12</f>
        <v>0.98</v>
      </c>
      <c r="B35" s="31">
        <f t="shared" ref="B35:E35" si="20">B12</f>
        <v>0.02</v>
      </c>
      <c r="C35" s="31">
        <f t="shared" si="20"/>
        <v>100</v>
      </c>
      <c r="D35" s="99">
        <f t="shared" si="20"/>
        <v>1</v>
      </c>
      <c r="E35" s="99">
        <f t="shared" si="20"/>
        <v>102.04081632653073</v>
      </c>
      <c r="F35" s="55">
        <f>(((($C35*F$8)/($C35-($B35*F$8)))*(1-((F$8/(F$8+$C35-($B35*F$8)))^$D35))*F$5))</f>
        <v>0</v>
      </c>
      <c r="G35" s="50">
        <f t="shared" ref="G35:N35" si="21">(((($C35*G$8)/($C35-($B35*G$8)))*(1-((G$8/(G$8+$C35-($B35*G$8)))^$D35))*G$5))</f>
        <v>0</v>
      </c>
      <c r="H35" s="50">
        <f t="shared" si="21"/>
        <v>0</v>
      </c>
      <c r="I35" s="50">
        <f t="shared" si="21"/>
        <v>0</v>
      </c>
      <c r="J35" s="50">
        <f t="shared" si="21"/>
        <v>0</v>
      </c>
      <c r="K35" s="50">
        <f t="shared" si="21"/>
        <v>0</v>
      </c>
      <c r="L35" s="50">
        <f t="shared" si="21"/>
        <v>0</v>
      </c>
      <c r="M35" s="50">
        <f t="shared" si="21"/>
        <v>0</v>
      </c>
      <c r="N35" s="56">
        <f t="shared" si="21"/>
        <v>0</v>
      </c>
      <c r="P35" s="61" t="e">
        <f>F35/N35</f>
        <v>#DIV/0!</v>
      </c>
      <c r="Q35" s="50" t="e">
        <f>N35/(L35/1000)</f>
        <v>#DIV/0!</v>
      </c>
      <c r="R35" s="62" t="e">
        <f>L35/K35</f>
        <v>#DIV/0!</v>
      </c>
      <c r="S35" s="62" t="e">
        <f>L35/H35</f>
        <v>#DIV/0!</v>
      </c>
      <c r="T35" s="50" t="e">
        <f>(F35*1000)/L35</f>
        <v>#DIV/0!</v>
      </c>
      <c r="U35" s="56" t="e">
        <f>(N35*1000)/H35</f>
        <v>#DIV/0!</v>
      </c>
    </row>
    <row r="36" spans="1:21" x14ac:dyDescent="0.25">
      <c r="A36" s="46">
        <f t="shared" ref="A36:E36" si="22">A13</f>
        <v>0.9</v>
      </c>
      <c r="B36" s="20">
        <f t="shared" si="22"/>
        <v>0.02</v>
      </c>
      <c r="C36" s="20">
        <f t="shared" si="22"/>
        <v>100</v>
      </c>
      <c r="D36" s="102">
        <f t="shared" si="22"/>
        <v>5.2151681456306269</v>
      </c>
      <c r="E36" s="102">
        <f t="shared" si="22"/>
        <v>555.55555555555577</v>
      </c>
      <c r="F36" s="57">
        <f t="shared" ref="F36:N53" si="23">(((($C36*F$8)/($C36-($B36*F$8)))*(1-((F$8/(F$8+$C36-($B36*F$8)))^$D36))*F$5))</f>
        <v>0</v>
      </c>
      <c r="G36" s="51">
        <f t="shared" si="23"/>
        <v>0</v>
      </c>
      <c r="H36" s="51">
        <f t="shared" si="23"/>
        <v>0</v>
      </c>
      <c r="I36" s="51">
        <f t="shared" si="23"/>
        <v>0</v>
      </c>
      <c r="J36" s="51">
        <f t="shared" si="23"/>
        <v>0</v>
      </c>
      <c r="K36" s="51">
        <f t="shared" si="23"/>
        <v>0</v>
      </c>
      <c r="L36" s="51">
        <f t="shared" si="23"/>
        <v>0</v>
      </c>
      <c r="M36" s="51">
        <f t="shared" si="23"/>
        <v>0</v>
      </c>
      <c r="N36" s="58">
        <f t="shared" si="23"/>
        <v>0</v>
      </c>
      <c r="P36" s="63" t="e">
        <f t="shared" ref="P36:P53" si="24">F36/N36</f>
        <v>#DIV/0!</v>
      </c>
      <c r="Q36" s="51" t="e">
        <f t="shared" ref="Q36:Q53" si="25">N36/(L36/1000)</f>
        <v>#DIV/0!</v>
      </c>
      <c r="R36" s="64" t="e">
        <f t="shared" ref="R36:R53" si="26">L36/K36</f>
        <v>#DIV/0!</v>
      </c>
      <c r="S36" s="64" t="e">
        <f t="shared" ref="S36:S53" si="27">L36/H36</f>
        <v>#DIV/0!</v>
      </c>
      <c r="T36" s="51" t="e">
        <f t="shared" ref="T36:T53" si="28">(F36*1000)/L36</f>
        <v>#DIV/0!</v>
      </c>
      <c r="U36" s="58" t="e">
        <f t="shared" ref="U36:U53" si="29">(N36*1000)/H36</f>
        <v>#DIV/0!</v>
      </c>
    </row>
    <row r="37" spans="1:21" x14ac:dyDescent="0.25">
      <c r="A37" s="46">
        <f t="shared" ref="A37:E37" si="30">A14</f>
        <v>0.8</v>
      </c>
      <c r="B37" s="20">
        <f t="shared" si="30"/>
        <v>0.02</v>
      </c>
      <c r="C37" s="20">
        <f t="shared" si="30"/>
        <v>100</v>
      </c>
      <c r="D37" s="102">
        <f t="shared" si="30"/>
        <v>11.045230117287458</v>
      </c>
      <c r="E37" s="102">
        <f t="shared" si="30"/>
        <v>1250</v>
      </c>
      <c r="F37" s="57">
        <f t="shared" si="23"/>
        <v>0</v>
      </c>
      <c r="G37" s="51">
        <f t="shared" si="23"/>
        <v>0</v>
      </c>
      <c r="H37" s="51">
        <f t="shared" si="23"/>
        <v>0</v>
      </c>
      <c r="I37" s="51">
        <f t="shared" si="23"/>
        <v>0</v>
      </c>
      <c r="J37" s="51">
        <f t="shared" si="23"/>
        <v>0</v>
      </c>
      <c r="K37" s="51">
        <f t="shared" si="23"/>
        <v>0</v>
      </c>
      <c r="L37" s="51">
        <f t="shared" si="23"/>
        <v>0</v>
      </c>
      <c r="M37" s="51">
        <f t="shared" si="23"/>
        <v>0</v>
      </c>
      <c r="N37" s="58">
        <f t="shared" si="23"/>
        <v>0</v>
      </c>
      <c r="P37" s="63" t="e">
        <f t="shared" si="24"/>
        <v>#DIV/0!</v>
      </c>
      <c r="Q37" s="51" t="e">
        <f t="shared" si="25"/>
        <v>#DIV/0!</v>
      </c>
      <c r="R37" s="64" t="e">
        <f t="shared" si="26"/>
        <v>#DIV/0!</v>
      </c>
      <c r="S37" s="64" t="e">
        <f t="shared" si="27"/>
        <v>#DIV/0!</v>
      </c>
      <c r="T37" s="51" t="e">
        <f t="shared" si="28"/>
        <v>#DIV/0!</v>
      </c>
      <c r="U37" s="58" t="e">
        <f t="shared" si="29"/>
        <v>#DIV/0!</v>
      </c>
    </row>
    <row r="38" spans="1:21" x14ac:dyDescent="0.25">
      <c r="A38" s="46">
        <f t="shared" ref="A38:E38" si="31">A15</f>
        <v>0.7</v>
      </c>
      <c r="B38" s="20">
        <f t="shared" si="31"/>
        <v>0.02</v>
      </c>
      <c r="C38" s="20">
        <f t="shared" si="31"/>
        <v>100</v>
      </c>
      <c r="D38" s="102">
        <f t="shared" si="31"/>
        <v>17.654809245760326</v>
      </c>
      <c r="E38" s="102">
        <f t="shared" si="31"/>
        <v>2142.857142857144</v>
      </c>
      <c r="F38" s="57">
        <f t="shared" si="23"/>
        <v>0</v>
      </c>
      <c r="G38" s="51">
        <f t="shared" si="23"/>
        <v>0</v>
      </c>
      <c r="H38" s="51">
        <f t="shared" si="23"/>
        <v>0</v>
      </c>
      <c r="I38" s="51">
        <f t="shared" si="23"/>
        <v>0</v>
      </c>
      <c r="J38" s="51">
        <f t="shared" si="23"/>
        <v>0</v>
      </c>
      <c r="K38" s="51">
        <f t="shared" si="23"/>
        <v>0</v>
      </c>
      <c r="L38" s="51">
        <f t="shared" si="23"/>
        <v>0</v>
      </c>
      <c r="M38" s="51">
        <f t="shared" si="23"/>
        <v>0</v>
      </c>
      <c r="N38" s="58">
        <f t="shared" si="23"/>
        <v>0</v>
      </c>
      <c r="P38" s="63" t="e">
        <f t="shared" si="24"/>
        <v>#DIV/0!</v>
      </c>
      <c r="Q38" s="51" t="e">
        <f t="shared" si="25"/>
        <v>#DIV/0!</v>
      </c>
      <c r="R38" s="64" t="e">
        <f t="shared" si="26"/>
        <v>#DIV/0!</v>
      </c>
      <c r="S38" s="64" t="e">
        <f t="shared" si="27"/>
        <v>#DIV/0!</v>
      </c>
      <c r="T38" s="51" t="e">
        <f t="shared" si="28"/>
        <v>#DIV/0!</v>
      </c>
      <c r="U38" s="58" t="e">
        <f t="shared" si="29"/>
        <v>#DIV/0!</v>
      </c>
    </row>
    <row r="39" spans="1:21" x14ac:dyDescent="0.25">
      <c r="A39" s="46">
        <f t="shared" ref="A39:E39" si="32">A16</f>
        <v>0.6</v>
      </c>
      <c r="B39" s="20">
        <f t="shared" si="32"/>
        <v>0.02</v>
      </c>
      <c r="C39" s="20">
        <f t="shared" si="32"/>
        <v>100</v>
      </c>
      <c r="D39" s="102">
        <f t="shared" si="32"/>
        <v>25.28500837721937</v>
      </c>
      <c r="E39" s="102">
        <f t="shared" si="32"/>
        <v>3333.3333333333348</v>
      </c>
      <c r="F39" s="57">
        <f t="shared" si="23"/>
        <v>0</v>
      </c>
      <c r="G39" s="51">
        <f t="shared" si="23"/>
        <v>0</v>
      </c>
      <c r="H39" s="51">
        <f t="shared" si="23"/>
        <v>0</v>
      </c>
      <c r="I39" s="51">
        <f t="shared" si="23"/>
        <v>0</v>
      </c>
      <c r="J39" s="51">
        <f t="shared" si="23"/>
        <v>0</v>
      </c>
      <c r="K39" s="51">
        <f t="shared" si="23"/>
        <v>0</v>
      </c>
      <c r="L39" s="51">
        <f t="shared" si="23"/>
        <v>0</v>
      </c>
      <c r="M39" s="51">
        <f t="shared" si="23"/>
        <v>0</v>
      </c>
      <c r="N39" s="58">
        <f t="shared" si="23"/>
        <v>0</v>
      </c>
      <c r="P39" s="63" t="e">
        <f t="shared" si="24"/>
        <v>#DIV/0!</v>
      </c>
      <c r="Q39" s="51" t="e">
        <f t="shared" si="25"/>
        <v>#DIV/0!</v>
      </c>
      <c r="R39" s="64" t="e">
        <f t="shared" si="26"/>
        <v>#DIV/0!</v>
      </c>
      <c r="S39" s="64" t="e">
        <f t="shared" si="27"/>
        <v>#DIV/0!</v>
      </c>
      <c r="T39" s="51" t="e">
        <f t="shared" si="28"/>
        <v>#DIV/0!</v>
      </c>
      <c r="U39" s="58" t="e">
        <f t="shared" si="29"/>
        <v>#DIV/0!</v>
      </c>
    </row>
    <row r="40" spans="1:21" x14ac:dyDescent="0.25">
      <c r="A40" s="46">
        <f t="shared" ref="A40:E40" si="33">A17</f>
        <v>0.5</v>
      </c>
      <c r="B40" s="20">
        <f t="shared" si="33"/>
        <v>0.02</v>
      </c>
      <c r="C40" s="20">
        <f t="shared" si="33"/>
        <v>100</v>
      </c>
      <c r="D40" s="102">
        <f t="shared" si="33"/>
        <v>34.309618491520645</v>
      </c>
      <c r="E40" s="102">
        <f t="shared" si="33"/>
        <v>5000</v>
      </c>
      <c r="F40" s="57">
        <f t="shared" si="23"/>
        <v>0</v>
      </c>
      <c r="G40" s="51">
        <f t="shared" si="23"/>
        <v>0</v>
      </c>
      <c r="H40" s="51">
        <f t="shared" si="23"/>
        <v>0</v>
      </c>
      <c r="I40" s="51">
        <f t="shared" si="23"/>
        <v>0</v>
      </c>
      <c r="J40" s="51">
        <f t="shared" si="23"/>
        <v>0</v>
      </c>
      <c r="K40" s="51">
        <f t="shared" si="23"/>
        <v>0</v>
      </c>
      <c r="L40" s="51">
        <f t="shared" si="23"/>
        <v>0</v>
      </c>
      <c r="M40" s="51">
        <f t="shared" si="23"/>
        <v>0</v>
      </c>
      <c r="N40" s="58">
        <f t="shared" si="23"/>
        <v>0</v>
      </c>
      <c r="P40" s="63" t="e">
        <f t="shared" si="24"/>
        <v>#DIV/0!</v>
      </c>
      <c r="Q40" s="51" t="e">
        <f t="shared" si="25"/>
        <v>#DIV/0!</v>
      </c>
      <c r="R40" s="64" t="e">
        <f t="shared" si="26"/>
        <v>#DIV/0!</v>
      </c>
      <c r="S40" s="64" t="e">
        <f t="shared" si="27"/>
        <v>#DIV/0!</v>
      </c>
      <c r="T40" s="51" t="e">
        <f t="shared" si="28"/>
        <v>#DIV/0!</v>
      </c>
      <c r="U40" s="58" t="e">
        <f t="shared" si="29"/>
        <v>#DIV/0!</v>
      </c>
    </row>
    <row r="41" spans="1:21" x14ac:dyDescent="0.25">
      <c r="A41" s="46">
        <f t="shared" ref="A41:E41" si="34">A18</f>
        <v>0.4</v>
      </c>
      <c r="B41" s="20">
        <f t="shared" si="34"/>
        <v>0.02</v>
      </c>
      <c r="C41" s="20">
        <f t="shared" si="34"/>
        <v>100</v>
      </c>
      <c r="D41" s="102">
        <f t="shared" si="34"/>
        <v>45.354848608808105</v>
      </c>
      <c r="E41" s="102">
        <f t="shared" si="34"/>
        <v>7500.0000000000018</v>
      </c>
      <c r="F41" s="57">
        <f t="shared" si="23"/>
        <v>0</v>
      </c>
      <c r="G41" s="51">
        <f t="shared" si="23"/>
        <v>0</v>
      </c>
      <c r="H41" s="51">
        <f t="shared" si="23"/>
        <v>0</v>
      </c>
      <c r="I41" s="51">
        <f t="shared" si="23"/>
        <v>0</v>
      </c>
      <c r="J41" s="51">
        <f t="shared" si="23"/>
        <v>0</v>
      </c>
      <c r="K41" s="51">
        <f t="shared" si="23"/>
        <v>0</v>
      </c>
      <c r="L41" s="51">
        <f t="shared" si="23"/>
        <v>0</v>
      </c>
      <c r="M41" s="51">
        <f t="shared" si="23"/>
        <v>0</v>
      </c>
      <c r="N41" s="58">
        <f t="shared" si="23"/>
        <v>0</v>
      </c>
      <c r="P41" s="63" t="e">
        <f t="shared" si="24"/>
        <v>#DIV/0!</v>
      </c>
      <c r="Q41" s="51" t="e">
        <f t="shared" si="25"/>
        <v>#DIV/0!</v>
      </c>
      <c r="R41" s="64" t="e">
        <f t="shared" si="26"/>
        <v>#DIV/0!</v>
      </c>
      <c r="S41" s="64" t="e">
        <f t="shared" si="27"/>
        <v>#DIV/0!</v>
      </c>
      <c r="T41" s="51" t="e">
        <f t="shared" si="28"/>
        <v>#DIV/0!</v>
      </c>
      <c r="U41" s="58" t="e">
        <f t="shared" si="29"/>
        <v>#DIV/0!</v>
      </c>
    </row>
    <row r="42" spans="1:21" x14ac:dyDescent="0.25">
      <c r="A42" s="46">
        <f t="shared" ref="A42:E42" si="35">A19</f>
        <v>0.3</v>
      </c>
      <c r="B42" s="20">
        <f t="shared" si="35"/>
        <v>0.02</v>
      </c>
      <c r="C42" s="20">
        <f t="shared" si="35"/>
        <v>100</v>
      </c>
      <c r="D42" s="102">
        <f t="shared" si="35"/>
        <v>59.594626868740022</v>
      </c>
      <c r="E42" s="102">
        <f t="shared" si="35"/>
        <v>11666.666666666672</v>
      </c>
      <c r="F42" s="57">
        <f t="shared" si="23"/>
        <v>0</v>
      </c>
      <c r="G42" s="51">
        <f t="shared" si="23"/>
        <v>0</v>
      </c>
      <c r="H42" s="51">
        <f t="shared" si="23"/>
        <v>0</v>
      </c>
      <c r="I42" s="51">
        <f t="shared" si="23"/>
        <v>0</v>
      </c>
      <c r="J42" s="51">
        <f t="shared" si="23"/>
        <v>0</v>
      </c>
      <c r="K42" s="51">
        <f t="shared" si="23"/>
        <v>0</v>
      </c>
      <c r="L42" s="51">
        <f t="shared" si="23"/>
        <v>0</v>
      </c>
      <c r="M42" s="51">
        <f t="shared" si="23"/>
        <v>0</v>
      </c>
      <c r="N42" s="58">
        <f t="shared" si="23"/>
        <v>0</v>
      </c>
      <c r="P42" s="63" t="e">
        <f t="shared" si="24"/>
        <v>#DIV/0!</v>
      </c>
      <c r="Q42" s="51" t="e">
        <f t="shared" si="25"/>
        <v>#DIV/0!</v>
      </c>
      <c r="R42" s="64" t="e">
        <f t="shared" si="26"/>
        <v>#DIV/0!</v>
      </c>
      <c r="S42" s="64" t="e">
        <f t="shared" si="27"/>
        <v>#DIV/0!</v>
      </c>
      <c r="T42" s="51" t="e">
        <f t="shared" si="28"/>
        <v>#DIV/0!</v>
      </c>
      <c r="U42" s="58" t="e">
        <f t="shared" si="29"/>
        <v>#DIV/0!</v>
      </c>
    </row>
    <row r="43" spans="1:21" x14ac:dyDescent="0.25">
      <c r="A43" s="46">
        <f t="shared" ref="A43:E43" si="36">A20</f>
        <v>0.2</v>
      </c>
      <c r="B43" s="20">
        <f t="shared" si="36"/>
        <v>0.02</v>
      </c>
      <c r="C43" s="20">
        <f t="shared" si="36"/>
        <v>100</v>
      </c>
      <c r="D43" s="102">
        <f t="shared" si="36"/>
        <v>79.66446710032875</v>
      </c>
      <c r="E43" s="102">
        <f t="shared" si="36"/>
        <v>20000.000000000007</v>
      </c>
      <c r="F43" s="57">
        <f t="shared" si="23"/>
        <v>0</v>
      </c>
      <c r="G43" s="51">
        <f t="shared" si="23"/>
        <v>0</v>
      </c>
      <c r="H43" s="51">
        <f t="shared" si="23"/>
        <v>0</v>
      </c>
      <c r="I43" s="51">
        <f t="shared" si="23"/>
        <v>0</v>
      </c>
      <c r="J43" s="51">
        <f t="shared" si="23"/>
        <v>0</v>
      </c>
      <c r="K43" s="51">
        <f t="shared" si="23"/>
        <v>0</v>
      </c>
      <c r="L43" s="51">
        <f t="shared" si="23"/>
        <v>0</v>
      </c>
      <c r="M43" s="51">
        <f t="shared" si="23"/>
        <v>0</v>
      </c>
      <c r="N43" s="58">
        <f t="shared" si="23"/>
        <v>0</v>
      </c>
      <c r="P43" s="63" t="e">
        <f t="shared" si="24"/>
        <v>#DIV/0!</v>
      </c>
      <c r="Q43" s="51" t="e">
        <f t="shared" si="25"/>
        <v>#DIV/0!</v>
      </c>
      <c r="R43" s="64" t="e">
        <f t="shared" si="26"/>
        <v>#DIV/0!</v>
      </c>
      <c r="S43" s="64" t="e">
        <f t="shared" si="27"/>
        <v>#DIV/0!</v>
      </c>
      <c r="T43" s="51" t="e">
        <f t="shared" si="28"/>
        <v>#DIV/0!</v>
      </c>
      <c r="U43" s="58" t="e">
        <f t="shared" si="29"/>
        <v>#DIV/0!</v>
      </c>
    </row>
    <row r="44" spans="1:21" x14ac:dyDescent="0.25">
      <c r="A44" s="46">
        <f t="shared" ref="A44:E44" si="37">A21</f>
        <v>0.1</v>
      </c>
      <c r="B44" s="20">
        <f t="shared" si="37"/>
        <v>0.02</v>
      </c>
      <c r="C44" s="20">
        <f t="shared" si="37"/>
        <v>100</v>
      </c>
      <c r="D44" s="102">
        <f t="shared" si="37"/>
        <v>113.9740855918494</v>
      </c>
      <c r="E44" s="102">
        <f t="shared" si="37"/>
        <v>45000.000000000036</v>
      </c>
      <c r="F44" s="57">
        <f t="shared" si="23"/>
        <v>0</v>
      </c>
      <c r="G44" s="51">
        <f t="shared" si="23"/>
        <v>0</v>
      </c>
      <c r="H44" s="51">
        <f t="shared" si="23"/>
        <v>0</v>
      </c>
      <c r="I44" s="51">
        <f t="shared" si="23"/>
        <v>0</v>
      </c>
      <c r="J44" s="51">
        <f t="shared" si="23"/>
        <v>0</v>
      </c>
      <c r="K44" s="51">
        <f t="shared" si="23"/>
        <v>0</v>
      </c>
      <c r="L44" s="51">
        <f t="shared" si="23"/>
        <v>0</v>
      </c>
      <c r="M44" s="51">
        <f t="shared" si="23"/>
        <v>0</v>
      </c>
      <c r="N44" s="58">
        <f t="shared" si="23"/>
        <v>0</v>
      </c>
      <c r="P44" s="63" t="e">
        <f t="shared" si="24"/>
        <v>#DIV/0!</v>
      </c>
      <c r="Q44" s="51" t="e">
        <f t="shared" si="25"/>
        <v>#DIV/0!</v>
      </c>
      <c r="R44" s="64" t="e">
        <f t="shared" si="26"/>
        <v>#DIV/0!</v>
      </c>
      <c r="S44" s="64" t="e">
        <f t="shared" si="27"/>
        <v>#DIV/0!</v>
      </c>
      <c r="T44" s="51" t="e">
        <f t="shared" si="28"/>
        <v>#DIV/0!</v>
      </c>
      <c r="U44" s="58" t="e">
        <f t="shared" si="29"/>
        <v>#DIV/0!</v>
      </c>
    </row>
    <row r="45" spans="1:21" x14ac:dyDescent="0.25">
      <c r="A45" s="46">
        <f t="shared" ref="A45:E45" si="38">A22</f>
        <v>0.09</v>
      </c>
      <c r="B45" s="20">
        <f t="shared" si="38"/>
        <v>0.02</v>
      </c>
      <c r="C45" s="20">
        <f t="shared" si="38"/>
        <v>100</v>
      </c>
      <c r="D45" s="102">
        <f t="shared" si="38"/>
        <v>119.18925373748004</v>
      </c>
      <c r="E45" s="102">
        <f t="shared" si="38"/>
        <v>50555.555555555598</v>
      </c>
      <c r="F45" s="57">
        <f t="shared" si="23"/>
        <v>0</v>
      </c>
      <c r="G45" s="51">
        <f t="shared" si="23"/>
        <v>0</v>
      </c>
      <c r="H45" s="51">
        <f t="shared" si="23"/>
        <v>0</v>
      </c>
      <c r="I45" s="51">
        <f t="shared" si="23"/>
        <v>0</v>
      </c>
      <c r="J45" s="51">
        <f t="shared" si="23"/>
        <v>0</v>
      </c>
      <c r="K45" s="51">
        <f t="shared" si="23"/>
        <v>0</v>
      </c>
      <c r="L45" s="51">
        <f t="shared" si="23"/>
        <v>0</v>
      </c>
      <c r="M45" s="51">
        <f t="shared" si="23"/>
        <v>0</v>
      </c>
      <c r="N45" s="58">
        <f t="shared" si="23"/>
        <v>0</v>
      </c>
      <c r="P45" s="63" t="e">
        <f t="shared" si="24"/>
        <v>#DIV/0!</v>
      </c>
      <c r="Q45" s="51" t="e">
        <f t="shared" si="25"/>
        <v>#DIV/0!</v>
      </c>
      <c r="R45" s="64" t="e">
        <f t="shared" si="26"/>
        <v>#DIV/0!</v>
      </c>
      <c r="S45" s="64" t="e">
        <f t="shared" si="27"/>
        <v>#DIV/0!</v>
      </c>
      <c r="T45" s="51" t="e">
        <f t="shared" si="28"/>
        <v>#DIV/0!</v>
      </c>
      <c r="U45" s="58" t="e">
        <f t="shared" si="29"/>
        <v>#DIV/0!</v>
      </c>
    </row>
    <row r="46" spans="1:21" x14ac:dyDescent="0.25">
      <c r="A46" s="46">
        <f t="shared" ref="A46:E46" si="39">A23</f>
        <v>0.08</v>
      </c>
      <c r="B46" s="20">
        <f t="shared" si="39"/>
        <v>0.02</v>
      </c>
      <c r="C46" s="20">
        <f t="shared" si="39"/>
        <v>100</v>
      </c>
      <c r="D46" s="102">
        <f t="shared" si="39"/>
        <v>125.01931570913686</v>
      </c>
      <c r="E46" s="102">
        <f t="shared" si="39"/>
        <v>57500.000000000036</v>
      </c>
      <c r="F46" s="57">
        <f t="shared" si="23"/>
        <v>0</v>
      </c>
      <c r="G46" s="51">
        <f t="shared" si="23"/>
        <v>0</v>
      </c>
      <c r="H46" s="51">
        <f t="shared" si="23"/>
        <v>0</v>
      </c>
      <c r="I46" s="51">
        <f t="shared" si="23"/>
        <v>0</v>
      </c>
      <c r="J46" s="51">
        <f t="shared" si="23"/>
        <v>0</v>
      </c>
      <c r="K46" s="51">
        <f t="shared" si="23"/>
        <v>0</v>
      </c>
      <c r="L46" s="51">
        <f t="shared" si="23"/>
        <v>0</v>
      </c>
      <c r="M46" s="51">
        <f t="shared" si="23"/>
        <v>0</v>
      </c>
      <c r="N46" s="58">
        <f t="shared" si="23"/>
        <v>0</v>
      </c>
      <c r="P46" s="63" t="e">
        <f t="shared" si="24"/>
        <v>#DIV/0!</v>
      </c>
      <c r="Q46" s="51" t="e">
        <f t="shared" si="25"/>
        <v>#DIV/0!</v>
      </c>
      <c r="R46" s="64" t="e">
        <f t="shared" si="26"/>
        <v>#DIV/0!</v>
      </c>
      <c r="S46" s="64" t="e">
        <f t="shared" si="27"/>
        <v>#DIV/0!</v>
      </c>
      <c r="T46" s="51" t="e">
        <f t="shared" si="28"/>
        <v>#DIV/0!</v>
      </c>
      <c r="U46" s="58" t="e">
        <f t="shared" si="29"/>
        <v>#DIV/0!</v>
      </c>
    </row>
    <row r="47" spans="1:21" x14ac:dyDescent="0.25">
      <c r="A47" s="46">
        <f t="shared" ref="A47:E47" si="40">A24</f>
        <v>7.0000000000000007E-2</v>
      </c>
      <c r="B47" s="20">
        <f t="shared" si="40"/>
        <v>0.02</v>
      </c>
      <c r="C47" s="20">
        <f t="shared" si="40"/>
        <v>100</v>
      </c>
      <c r="D47" s="102">
        <f t="shared" si="40"/>
        <v>131.62889483760972</v>
      </c>
      <c r="E47" s="102">
        <f t="shared" si="40"/>
        <v>66428.571428571478</v>
      </c>
      <c r="F47" s="57">
        <f t="shared" si="23"/>
        <v>0</v>
      </c>
      <c r="G47" s="51">
        <f t="shared" si="23"/>
        <v>0</v>
      </c>
      <c r="H47" s="51">
        <f t="shared" si="23"/>
        <v>0</v>
      </c>
      <c r="I47" s="51">
        <f t="shared" si="23"/>
        <v>0</v>
      </c>
      <c r="J47" s="51">
        <f t="shared" si="23"/>
        <v>0</v>
      </c>
      <c r="K47" s="51">
        <f t="shared" si="23"/>
        <v>0</v>
      </c>
      <c r="L47" s="51">
        <f t="shared" si="23"/>
        <v>0</v>
      </c>
      <c r="M47" s="51">
        <f t="shared" si="23"/>
        <v>0</v>
      </c>
      <c r="N47" s="58">
        <f t="shared" si="23"/>
        <v>0</v>
      </c>
      <c r="P47" s="63" t="e">
        <f t="shared" si="24"/>
        <v>#DIV/0!</v>
      </c>
      <c r="Q47" s="51" t="e">
        <f t="shared" si="25"/>
        <v>#DIV/0!</v>
      </c>
      <c r="R47" s="64" t="e">
        <f t="shared" si="26"/>
        <v>#DIV/0!</v>
      </c>
      <c r="S47" s="64" t="e">
        <f t="shared" si="27"/>
        <v>#DIV/0!</v>
      </c>
      <c r="T47" s="51" t="e">
        <f t="shared" si="28"/>
        <v>#DIV/0!</v>
      </c>
      <c r="U47" s="58" t="e">
        <f t="shared" si="29"/>
        <v>#DIV/0!</v>
      </c>
    </row>
    <row r="48" spans="1:21" x14ac:dyDescent="0.25">
      <c r="A48" s="46">
        <f t="shared" ref="A48:E48" si="41">A25</f>
        <v>0.06</v>
      </c>
      <c r="B48" s="20">
        <f t="shared" si="41"/>
        <v>0.02</v>
      </c>
      <c r="C48" s="20">
        <f t="shared" si="41"/>
        <v>100</v>
      </c>
      <c r="D48" s="102">
        <f t="shared" si="41"/>
        <v>139.25909396906877</v>
      </c>
      <c r="E48" s="102">
        <f t="shared" si="41"/>
        <v>78333.333333333416</v>
      </c>
      <c r="F48" s="57">
        <f t="shared" si="23"/>
        <v>0</v>
      </c>
      <c r="G48" s="51">
        <f t="shared" si="23"/>
        <v>0</v>
      </c>
      <c r="H48" s="51">
        <f t="shared" si="23"/>
        <v>0</v>
      </c>
      <c r="I48" s="51">
        <f t="shared" si="23"/>
        <v>0</v>
      </c>
      <c r="J48" s="51">
        <f t="shared" si="23"/>
        <v>0</v>
      </c>
      <c r="K48" s="51">
        <f t="shared" si="23"/>
        <v>0</v>
      </c>
      <c r="L48" s="51">
        <f t="shared" si="23"/>
        <v>0</v>
      </c>
      <c r="M48" s="51">
        <f t="shared" si="23"/>
        <v>0</v>
      </c>
      <c r="N48" s="58">
        <f t="shared" si="23"/>
        <v>0</v>
      </c>
      <c r="P48" s="63" t="e">
        <f t="shared" si="24"/>
        <v>#DIV/0!</v>
      </c>
      <c r="Q48" s="51" t="e">
        <f t="shared" si="25"/>
        <v>#DIV/0!</v>
      </c>
      <c r="R48" s="64" t="e">
        <f t="shared" si="26"/>
        <v>#DIV/0!</v>
      </c>
      <c r="S48" s="64" t="e">
        <f t="shared" si="27"/>
        <v>#DIV/0!</v>
      </c>
      <c r="T48" s="51" t="e">
        <f t="shared" si="28"/>
        <v>#DIV/0!</v>
      </c>
      <c r="U48" s="58" t="e">
        <f t="shared" si="29"/>
        <v>#DIV/0!</v>
      </c>
    </row>
    <row r="49" spans="1:21" x14ac:dyDescent="0.25">
      <c r="A49" s="46">
        <f t="shared" ref="A49:E49" si="42">A26</f>
        <v>0.05</v>
      </c>
      <c r="B49" s="20">
        <f t="shared" si="42"/>
        <v>0.02</v>
      </c>
      <c r="C49" s="20">
        <f t="shared" si="42"/>
        <v>100</v>
      </c>
      <c r="D49" s="102">
        <f t="shared" si="42"/>
        <v>148.28370408337005</v>
      </c>
      <c r="E49" s="102">
        <f t="shared" si="42"/>
        <v>95000.000000000073</v>
      </c>
      <c r="F49" s="57">
        <f t="shared" si="23"/>
        <v>0</v>
      </c>
      <c r="G49" s="51">
        <f t="shared" si="23"/>
        <v>0</v>
      </c>
      <c r="H49" s="51">
        <f t="shared" si="23"/>
        <v>0</v>
      </c>
      <c r="I49" s="51">
        <f t="shared" si="23"/>
        <v>0</v>
      </c>
      <c r="J49" s="51">
        <f t="shared" si="23"/>
        <v>0</v>
      </c>
      <c r="K49" s="51">
        <f t="shared" si="23"/>
        <v>0</v>
      </c>
      <c r="L49" s="51">
        <f t="shared" si="23"/>
        <v>0</v>
      </c>
      <c r="M49" s="51">
        <f t="shared" si="23"/>
        <v>0</v>
      </c>
      <c r="N49" s="58">
        <f t="shared" si="23"/>
        <v>0</v>
      </c>
      <c r="P49" s="63" t="e">
        <f t="shared" si="24"/>
        <v>#DIV/0!</v>
      </c>
      <c r="Q49" s="51" t="e">
        <f t="shared" si="25"/>
        <v>#DIV/0!</v>
      </c>
      <c r="R49" s="64" t="e">
        <f t="shared" si="26"/>
        <v>#DIV/0!</v>
      </c>
      <c r="S49" s="64" t="e">
        <f t="shared" si="27"/>
        <v>#DIV/0!</v>
      </c>
      <c r="T49" s="51" t="e">
        <f t="shared" si="28"/>
        <v>#DIV/0!</v>
      </c>
      <c r="U49" s="58" t="e">
        <f t="shared" si="29"/>
        <v>#DIV/0!</v>
      </c>
    </row>
    <row r="50" spans="1:21" x14ac:dyDescent="0.25">
      <c r="A50" s="46">
        <f t="shared" ref="A50:E50" si="43">A27</f>
        <v>0.04</v>
      </c>
      <c r="B50" s="20">
        <f t="shared" si="43"/>
        <v>0.02</v>
      </c>
      <c r="C50" s="20">
        <f t="shared" si="43"/>
        <v>100</v>
      </c>
      <c r="D50" s="102">
        <f t="shared" si="43"/>
        <v>159.3289342006575</v>
      </c>
      <c r="E50" s="102">
        <f t="shared" si="43"/>
        <v>120000.00000000009</v>
      </c>
      <c r="F50" s="57">
        <f t="shared" si="23"/>
        <v>0</v>
      </c>
      <c r="G50" s="51">
        <f t="shared" si="23"/>
        <v>0</v>
      </c>
      <c r="H50" s="51">
        <f t="shared" si="23"/>
        <v>0</v>
      </c>
      <c r="I50" s="51">
        <f t="shared" si="23"/>
        <v>0</v>
      </c>
      <c r="J50" s="51">
        <f t="shared" si="23"/>
        <v>0</v>
      </c>
      <c r="K50" s="51">
        <f t="shared" si="23"/>
        <v>0</v>
      </c>
      <c r="L50" s="51">
        <f t="shared" si="23"/>
        <v>0</v>
      </c>
      <c r="M50" s="51">
        <f t="shared" si="23"/>
        <v>0</v>
      </c>
      <c r="N50" s="58">
        <f t="shared" si="23"/>
        <v>0</v>
      </c>
      <c r="P50" s="63" t="e">
        <f t="shared" si="24"/>
        <v>#DIV/0!</v>
      </c>
      <c r="Q50" s="51" t="e">
        <f t="shared" si="25"/>
        <v>#DIV/0!</v>
      </c>
      <c r="R50" s="64" t="e">
        <f t="shared" si="26"/>
        <v>#DIV/0!</v>
      </c>
      <c r="S50" s="64" t="e">
        <f t="shared" si="27"/>
        <v>#DIV/0!</v>
      </c>
      <c r="T50" s="51" t="e">
        <f t="shared" si="28"/>
        <v>#DIV/0!</v>
      </c>
      <c r="U50" s="58" t="e">
        <f t="shared" si="29"/>
        <v>#DIV/0!</v>
      </c>
    </row>
    <row r="51" spans="1:21" x14ac:dyDescent="0.25">
      <c r="A51" s="46">
        <f t="shared" ref="A51:E51" si="44">A28</f>
        <v>0.03</v>
      </c>
      <c r="B51" s="20">
        <f t="shared" si="44"/>
        <v>0.02</v>
      </c>
      <c r="C51" s="20">
        <f t="shared" si="44"/>
        <v>100</v>
      </c>
      <c r="D51" s="102">
        <f t="shared" si="44"/>
        <v>173.56871246058941</v>
      </c>
      <c r="E51" s="102">
        <f t="shared" si="44"/>
        <v>161666.66666666674</v>
      </c>
      <c r="F51" s="57">
        <f t="shared" si="23"/>
        <v>0</v>
      </c>
      <c r="G51" s="51">
        <f t="shared" si="23"/>
        <v>0</v>
      </c>
      <c r="H51" s="51">
        <f t="shared" si="23"/>
        <v>0</v>
      </c>
      <c r="I51" s="51">
        <f t="shared" si="23"/>
        <v>0</v>
      </c>
      <c r="J51" s="51">
        <f t="shared" si="23"/>
        <v>0</v>
      </c>
      <c r="K51" s="51">
        <f t="shared" si="23"/>
        <v>0</v>
      </c>
      <c r="L51" s="51">
        <f t="shared" si="23"/>
        <v>0</v>
      </c>
      <c r="M51" s="51">
        <f t="shared" si="23"/>
        <v>0</v>
      </c>
      <c r="N51" s="58">
        <f t="shared" si="23"/>
        <v>0</v>
      </c>
      <c r="P51" s="63" t="e">
        <f t="shared" si="24"/>
        <v>#DIV/0!</v>
      </c>
      <c r="Q51" s="51" t="e">
        <f t="shared" si="25"/>
        <v>#DIV/0!</v>
      </c>
      <c r="R51" s="64" t="e">
        <f t="shared" si="26"/>
        <v>#DIV/0!</v>
      </c>
      <c r="S51" s="64" t="e">
        <f t="shared" si="27"/>
        <v>#DIV/0!</v>
      </c>
      <c r="T51" s="51" t="e">
        <f t="shared" si="28"/>
        <v>#DIV/0!</v>
      </c>
      <c r="U51" s="58" t="e">
        <f t="shared" si="29"/>
        <v>#DIV/0!</v>
      </c>
    </row>
    <row r="52" spans="1:21" x14ac:dyDescent="0.25">
      <c r="A52" s="46">
        <f t="shared" ref="A52:E52" si="45">A29</f>
        <v>0.02</v>
      </c>
      <c r="B52" s="20">
        <f t="shared" si="45"/>
        <v>0.02</v>
      </c>
      <c r="C52" s="20">
        <f t="shared" si="45"/>
        <v>100</v>
      </c>
      <c r="D52" s="102">
        <f t="shared" si="45"/>
        <v>193.63855269217814</v>
      </c>
      <c r="E52" s="102">
        <f t="shared" si="45"/>
        <v>245000.00000000006</v>
      </c>
      <c r="F52" s="57">
        <f t="shared" si="23"/>
        <v>0</v>
      </c>
      <c r="G52" s="51">
        <f t="shared" si="23"/>
        <v>0</v>
      </c>
      <c r="H52" s="51">
        <f t="shared" si="23"/>
        <v>0</v>
      </c>
      <c r="I52" s="51">
        <f t="shared" si="23"/>
        <v>0</v>
      </c>
      <c r="J52" s="51">
        <f t="shared" si="23"/>
        <v>0</v>
      </c>
      <c r="K52" s="51">
        <f t="shared" si="23"/>
        <v>0</v>
      </c>
      <c r="L52" s="51">
        <f t="shared" si="23"/>
        <v>0</v>
      </c>
      <c r="M52" s="51">
        <f t="shared" si="23"/>
        <v>0</v>
      </c>
      <c r="N52" s="58">
        <f t="shared" si="23"/>
        <v>0</v>
      </c>
      <c r="P52" s="63" t="e">
        <f t="shared" si="24"/>
        <v>#DIV/0!</v>
      </c>
      <c r="Q52" s="51" t="e">
        <f t="shared" si="25"/>
        <v>#DIV/0!</v>
      </c>
      <c r="R52" s="64" t="e">
        <f t="shared" si="26"/>
        <v>#DIV/0!</v>
      </c>
      <c r="S52" s="64" t="e">
        <f t="shared" si="27"/>
        <v>#DIV/0!</v>
      </c>
      <c r="T52" s="51" t="e">
        <f t="shared" si="28"/>
        <v>#DIV/0!</v>
      </c>
      <c r="U52" s="58" t="e">
        <f t="shared" si="29"/>
        <v>#DIV/0!</v>
      </c>
    </row>
    <row r="53" spans="1:21" x14ac:dyDescent="0.25">
      <c r="A53" s="33">
        <f t="shared" ref="A53:E53" si="46">A30</f>
        <v>0.01</v>
      </c>
      <c r="B53" s="34">
        <f t="shared" si="46"/>
        <v>0.02</v>
      </c>
      <c r="C53" s="34">
        <f t="shared" si="46"/>
        <v>100</v>
      </c>
      <c r="D53" s="123">
        <f t="shared" si="46"/>
        <v>227.9481711836988</v>
      </c>
      <c r="E53" s="123">
        <f t="shared" si="46"/>
        <v>495000.00000000064</v>
      </c>
      <c r="F53" s="59">
        <f t="shared" si="23"/>
        <v>0</v>
      </c>
      <c r="G53" s="52">
        <f t="shared" si="23"/>
        <v>0</v>
      </c>
      <c r="H53" s="52">
        <f t="shared" si="23"/>
        <v>0</v>
      </c>
      <c r="I53" s="52">
        <f t="shared" si="23"/>
        <v>0</v>
      </c>
      <c r="J53" s="52">
        <f t="shared" si="23"/>
        <v>0</v>
      </c>
      <c r="K53" s="52">
        <f t="shared" si="23"/>
        <v>0</v>
      </c>
      <c r="L53" s="52">
        <f t="shared" si="23"/>
        <v>0</v>
      </c>
      <c r="M53" s="52">
        <f t="shared" si="23"/>
        <v>0</v>
      </c>
      <c r="N53" s="60">
        <f t="shared" si="23"/>
        <v>0</v>
      </c>
      <c r="P53" s="65" t="e">
        <f t="shared" si="24"/>
        <v>#DIV/0!</v>
      </c>
      <c r="Q53" s="52" t="e">
        <f t="shared" si="25"/>
        <v>#DIV/0!</v>
      </c>
      <c r="R53" s="66" t="e">
        <f t="shared" si="26"/>
        <v>#DIV/0!</v>
      </c>
      <c r="S53" s="66" t="e">
        <f t="shared" si="27"/>
        <v>#DIV/0!</v>
      </c>
      <c r="T53" s="52" t="e">
        <f t="shared" si="28"/>
        <v>#DIV/0!</v>
      </c>
      <c r="U53" s="60" t="e">
        <f t="shared" si="29"/>
        <v>#DIV/0!</v>
      </c>
    </row>
  </sheetData>
  <mergeCells count="6">
    <mergeCell ref="Q4:U8"/>
    <mergeCell ref="F10:N10"/>
    <mergeCell ref="P10:U10"/>
    <mergeCell ref="A1:O1"/>
    <mergeCell ref="F33:N33"/>
    <mergeCell ref="P33:U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272B-AE96-4C50-A2ED-4D442C9D6287}">
  <dimension ref="A1:AB305"/>
  <sheetViews>
    <sheetView topLeftCell="A43" zoomScale="70" zoomScaleNormal="70" workbookViewId="0">
      <selection activeCell="H53" sqref="H53"/>
    </sheetView>
  </sheetViews>
  <sheetFormatPr defaultColWidth="9.109375" defaultRowHeight="13.2" x14ac:dyDescent="0.25"/>
  <cols>
    <col min="1" max="1" width="9.109375" style="1"/>
    <col min="2" max="2" width="2.5546875" style="1" customWidth="1"/>
    <col min="3" max="3" width="19" style="1" customWidth="1"/>
    <col min="4" max="4" width="12.5546875" style="1" customWidth="1"/>
    <col min="5" max="5" width="14.109375" style="1" bestFit="1" customWidth="1"/>
    <col min="6" max="6" width="14.109375" style="1" customWidth="1"/>
    <col min="7" max="24" width="9.109375" style="1"/>
    <col min="25" max="25" width="5.6640625" style="1" customWidth="1"/>
    <col min="26" max="26" width="9.109375" style="1"/>
    <col min="27" max="27" width="16.109375" style="1" customWidth="1"/>
    <col min="28" max="16384" width="9.109375" style="1"/>
  </cols>
  <sheetData>
    <row r="1" spans="1:22" x14ac:dyDescent="0.25">
      <c r="C1" s="208" t="s">
        <v>53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10"/>
    </row>
    <row r="3" spans="1:22" ht="13.8" x14ac:dyDescent="0.3">
      <c r="C3" s="96" t="s">
        <v>12</v>
      </c>
      <c r="D3" s="96" t="s">
        <v>51</v>
      </c>
      <c r="E3" s="97" t="s">
        <v>52</v>
      </c>
      <c r="F3" s="115" t="s">
        <v>55</v>
      </c>
      <c r="G3" s="40" t="s">
        <v>16</v>
      </c>
      <c r="H3" s="40" t="s">
        <v>65</v>
      </c>
      <c r="I3" s="40" t="s">
        <v>18</v>
      </c>
      <c r="J3" s="40" t="s">
        <v>19</v>
      </c>
      <c r="K3" s="40" t="s">
        <v>20</v>
      </c>
      <c r="L3" s="40" t="s">
        <v>21</v>
      </c>
      <c r="M3" s="40" t="s">
        <v>22</v>
      </c>
      <c r="N3" s="40" t="s">
        <v>23</v>
      </c>
      <c r="O3" s="40" t="s">
        <v>17</v>
      </c>
      <c r="Q3" s="53" t="s">
        <v>37</v>
      </c>
      <c r="R3" s="40" t="s">
        <v>38</v>
      </c>
      <c r="S3" s="40" t="s">
        <v>39</v>
      </c>
      <c r="T3" s="40" t="s">
        <v>40</v>
      </c>
      <c r="U3" s="40" t="s">
        <v>41</v>
      </c>
      <c r="V3" s="54" t="s">
        <v>42</v>
      </c>
    </row>
    <row r="4" spans="1:22" x14ac:dyDescent="0.25">
      <c r="C4" s="30" t="str">
        <f>Starting!A4</f>
        <v>Olivine-phyric</v>
      </c>
      <c r="D4" s="31" t="s">
        <v>33</v>
      </c>
      <c r="E4" s="31"/>
      <c r="F4" s="31"/>
      <c r="G4" s="31">
        <f>Starting!D4</f>
        <v>0</v>
      </c>
      <c r="H4" s="31">
        <f>Starting!E4</f>
        <v>0</v>
      </c>
      <c r="I4" s="31">
        <f>Starting!F4</f>
        <v>0</v>
      </c>
      <c r="J4" s="31">
        <f>Starting!G4</f>
        <v>0</v>
      </c>
      <c r="K4" s="31">
        <f>Starting!H4</f>
        <v>0</v>
      </c>
      <c r="L4" s="31">
        <f>Starting!I4</f>
        <v>0</v>
      </c>
      <c r="M4" s="31">
        <f>Starting!J4</f>
        <v>0</v>
      </c>
      <c r="N4" s="31">
        <f>Starting!K4</f>
        <v>0</v>
      </c>
      <c r="O4" s="32">
        <f>Starting!L4</f>
        <v>0</v>
      </c>
      <c r="Q4" s="98" t="e">
        <f>G4/O4</f>
        <v>#DIV/0!</v>
      </c>
      <c r="R4" s="99" t="e">
        <f>O4/(M4/1000)</f>
        <v>#DIV/0!</v>
      </c>
      <c r="S4" s="100" t="e">
        <f>M4/L4</f>
        <v>#DIV/0!</v>
      </c>
      <c r="T4" s="100" t="e">
        <f>M4/I4</f>
        <v>#DIV/0!</v>
      </c>
      <c r="U4" s="99" t="e">
        <f>(G4*1000)/M4</f>
        <v>#DIV/0!</v>
      </c>
      <c r="V4" s="101" t="e">
        <f>(O4*1000)/I4</f>
        <v>#DIV/0!</v>
      </c>
    </row>
    <row r="5" spans="1:22" x14ac:dyDescent="0.25">
      <c r="C5" s="33" t="str">
        <f>Starting!A5</f>
        <v>Pre-frac olivine-phyric</v>
      </c>
      <c r="D5" s="34" t="s">
        <v>33</v>
      </c>
      <c r="E5" s="34"/>
      <c r="F5" s="34"/>
      <c r="G5" s="34">
        <f>Starting!D5</f>
        <v>0</v>
      </c>
      <c r="H5" s="34">
        <f>Starting!E5</f>
        <v>0</v>
      </c>
      <c r="I5" s="34">
        <f>Starting!F5</f>
        <v>0</v>
      </c>
      <c r="J5" s="34">
        <f>Starting!G5</f>
        <v>0</v>
      </c>
      <c r="K5" s="34">
        <f>Starting!H5</f>
        <v>0</v>
      </c>
      <c r="L5" s="34">
        <f>Starting!I5</f>
        <v>0</v>
      </c>
      <c r="M5" s="34">
        <f>Starting!J5</f>
        <v>0</v>
      </c>
      <c r="N5" s="34">
        <f>Starting!K5</f>
        <v>0</v>
      </c>
      <c r="O5" s="35">
        <f>Starting!L5</f>
        <v>0</v>
      </c>
      <c r="Q5" s="122" t="e">
        <f>G5/O5</f>
        <v>#DIV/0!</v>
      </c>
      <c r="R5" s="123" t="e">
        <f>O5/(M5/1000)</f>
        <v>#DIV/0!</v>
      </c>
      <c r="S5" s="124" t="e">
        <f>M5/L5</f>
        <v>#DIV/0!</v>
      </c>
      <c r="T5" s="124" t="e">
        <f>M5/I5</f>
        <v>#DIV/0!</v>
      </c>
      <c r="U5" s="123" t="e">
        <f>(G5*1000)/M5</f>
        <v>#DIV/0!</v>
      </c>
      <c r="V5" s="125" t="e">
        <f>(O5*1000)/I5</f>
        <v>#DIV/0!</v>
      </c>
    </row>
    <row r="6" spans="1:22" x14ac:dyDescent="0.25"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7"/>
      <c r="Q6" s="177"/>
      <c r="R6" s="178"/>
      <c r="S6" s="179"/>
      <c r="T6" s="179"/>
      <c r="U6" s="178"/>
      <c r="V6" s="180"/>
    </row>
    <row r="7" spans="1:22" x14ac:dyDescent="0.25">
      <c r="A7" s="206" t="s">
        <v>28</v>
      </c>
      <c r="C7" s="103" t="str">
        <f>C4</f>
        <v>Olivine-phyric</v>
      </c>
      <c r="D7" s="104" t="s">
        <v>54</v>
      </c>
      <c r="E7" s="104">
        <f>'R'!A12</f>
        <v>100</v>
      </c>
      <c r="F7" s="116">
        <f>LOG(E7)</f>
        <v>2</v>
      </c>
      <c r="G7" s="105">
        <f>'R'!D12</f>
        <v>0</v>
      </c>
      <c r="H7" s="105">
        <f>'R'!E12</f>
        <v>0</v>
      </c>
      <c r="I7" s="105">
        <f>'R'!F12</f>
        <v>0</v>
      </c>
      <c r="J7" s="105">
        <f>'R'!G12</f>
        <v>0</v>
      </c>
      <c r="K7" s="105">
        <f>'R'!H12</f>
        <v>0</v>
      </c>
      <c r="L7" s="105">
        <f>'R'!I12</f>
        <v>0</v>
      </c>
      <c r="M7" s="105">
        <f>'R'!J12</f>
        <v>0</v>
      </c>
      <c r="N7" s="105">
        <f>'R'!K12</f>
        <v>0</v>
      </c>
      <c r="O7" s="106">
        <f>'R'!L12</f>
        <v>0</v>
      </c>
      <c r="Q7" s="119" t="e">
        <f t="shared" ref="Q7:Q70" si="0">G7/O7</f>
        <v>#DIV/0!</v>
      </c>
      <c r="R7" s="105" t="e">
        <f t="shared" ref="R7:R70" si="1">O7/(M7/1000)</f>
        <v>#DIV/0!</v>
      </c>
      <c r="S7" s="116" t="e">
        <f t="shared" ref="S7:S70" si="2">M7/L7</f>
        <v>#DIV/0!</v>
      </c>
      <c r="T7" s="116" t="e">
        <f t="shared" ref="T7:T70" si="3">M7/I7</f>
        <v>#DIV/0!</v>
      </c>
      <c r="U7" s="105" t="e">
        <f t="shared" ref="U7:U70" si="4">(G7*1000)/M7</f>
        <v>#DIV/0!</v>
      </c>
      <c r="V7" s="106" t="e">
        <f t="shared" ref="V7:V70" si="5">(O7*1000)/I7</f>
        <v>#DIV/0!</v>
      </c>
    </row>
    <row r="8" spans="1:22" x14ac:dyDescent="0.25">
      <c r="A8" s="207"/>
      <c r="C8" s="107" t="str">
        <f>C4</f>
        <v>Olivine-phyric</v>
      </c>
      <c r="D8" s="108" t="s">
        <v>54</v>
      </c>
      <c r="E8" s="108">
        <f>'R'!A13</f>
        <v>500</v>
      </c>
      <c r="F8" s="117">
        <f t="shared" ref="F8:F71" si="6">LOG(E8)</f>
        <v>2.6989700043360187</v>
      </c>
      <c r="G8" s="109">
        <f>'R'!D13</f>
        <v>0</v>
      </c>
      <c r="H8" s="109">
        <f>'R'!E13</f>
        <v>0</v>
      </c>
      <c r="I8" s="109">
        <f>'R'!F13</f>
        <v>0</v>
      </c>
      <c r="J8" s="109">
        <f>'R'!G13</f>
        <v>0</v>
      </c>
      <c r="K8" s="109">
        <f>'R'!H13</f>
        <v>0</v>
      </c>
      <c r="L8" s="109">
        <f>'R'!I13</f>
        <v>0</v>
      </c>
      <c r="M8" s="109">
        <f>'R'!J13</f>
        <v>0</v>
      </c>
      <c r="N8" s="109">
        <f>'R'!K13</f>
        <v>0</v>
      </c>
      <c r="O8" s="110">
        <f>'R'!L13</f>
        <v>0</v>
      </c>
      <c r="Q8" s="120" t="e">
        <f t="shared" si="0"/>
        <v>#DIV/0!</v>
      </c>
      <c r="R8" s="109" t="e">
        <f t="shared" si="1"/>
        <v>#DIV/0!</v>
      </c>
      <c r="S8" s="117" t="e">
        <f t="shared" si="2"/>
        <v>#DIV/0!</v>
      </c>
      <c r="T8" s="117" t="e">
        <f t="shared" si="3"/>
        <v>#DIV/0!</v>
      </c>
      <c r="U8" s="109" t="e">
        <f t="shared" si="4"/>
        <v>#DIV/0!</v>
      </c>
      <c r="V8" s="110" t="e">
        <f t="shared" si="5"/>
        <v>#DIV/0!</v>
      </c>
    </row>
    <row r="9" spans="1:22" x14ac:dyDescent="0.25">
      <c r="A9" s="207"/>
      <c r="C9" s="107" t="str">
        <f>C4</f>
        <v>Olivine-phyric</v>
      </c>
      <c r="D9" s="108" t="s">
        <v>54</v>
      </c>
      <c r="E9" s="108">
        <f>'R'!A14</f>
        <v>1000</v>
      </c>
      <c r="F9" s="117">
        <f t="shared" si="6"/>
        <v>3</v>
      </c>
      <c r="G9" s="109">
        <f>'R'!D14</f>
        <v>0</v>
      </c>
      <c r="H9" s="109">
        <f>'R'!E14</f>
        <v>0</v>
      </c>
      <c r="I9" s="109">
        <f>'R'!F14</f>
        <v>0</v>
      </c>
      <c r="J9" s="109">
        <f>'R'!G14</f>
        <v>0</v>
      </c>
      <c r="K9" s="109">
        <f>'R'!H14</f>
        <v>0</v>
      </c>
      <c r="L9" s="109">
        <f>'R'!I14</f>
        <v>0</v>
      </c>
      <c r="M9" s="109">
        <f>'R'!J14</f>
        <v>0</v>
      </c>
      <c r="N9" s="109">
        <f>'R'!K14</f>
        <v>0</v>
      </c>
      <c r="O9" s="110">
        <f>'R'!L14</f>
        <v>0</v>
      </c>
      <c r="Q9" s="120" t="e">
        <f t="shared" si="0"/>
        <v>#DIV/0!</v>
      </c>
      <c r="R9" s="109" t="e">
        <f t="shared" si="1"/>
        <v>#DIV/0!</v>
      </c>
      <c r="S9" s="117" t="e">
        <f t="shared" si="2"/>
        <v>#DIV/0!</v>
      </c>
      <c r="T9" s="117" t="e">
        <f t="shared" si="3"/>
        <v>#DIV/0!</v>
      </c>
      <c r="U9" s="109" t="e">
        <f t="shared" si="4"/>
        <v>#DIV/0!</v>
      </c>
      <c r="V9" s="110" t="e">
        <f t="shared" si="5"/>
        <v>#DIV/0!</v>
      </c>
    </row>
    <row r="10" spans="1:22" x14ac:dyDescent="0.25">
      <c r="A10" s="207"/>
      <c r="C10" s="107" t="str">
        <f>C4</f>
        <v>Olivine-phyric</v>
      </c>
      <c r="D10" s="108" t="s">
        <v>54</v>
      </c>
      <c r="E10" s="108">
        <f>'R'!A15</f>
        <v>5000</v>
      </c>
      <c r="F10" s="117">
        <f t="shared" si="6"/>
        <v>3.6989700043360187</v>
      </c>
      <c r="G10" s="109">
        <f>'R'!D15</f>
        <v>0</v>
      </c>
      <c r="H10" s="109">
        <f>'R'!E15</f>
        <v>0</v>
      </c>
      <c r="I10" s="109">
        <f>'R'!F15</f>
        <v>0</v>
      </c>
      <c r="J10" s="109">
        <f>'R'!G15</f>
        <v>0</v>
      </c>
      <c r="K10" s="109">
        <f>'R'!H15</f>
        <v>0</v>
      </c>
      <c r="L10" s="109">
        <f>'R'!I15</f>
        <v>0</v>
      </c>
      <c r="M10" s="109">
        <f>'R'!J15</f>
        <v>0</v>
      </c>
      <c r="N10" s="109">
        <f>'R'!K15</f>
        <v>0</v>
      </c>
      <c r="O10" s="110">
        <f>'R'!L15</f>
        <v>0</v>
      </c>
      <c r="Q10" s="120" t="e">
        <f t="shared" si="0"/>
        <v>#DIV/0!</v>
      </c>
      <c r="R10" s="109" t="e">
        <f t="shared" si="1"/>
        <v>#DIV/0!</v>
      </c>
      <c r="S10" s="117" t="e">
        <f t="shared" si="2"/>
        <v>#DIV/0!</v>
      </c>
      <c r="T10" s="117" t="e">
        <f t="shared" si="3"/>
        <v>#DIV/0!</v>
      </c>
      <c r="U10" s="109" t="e">
        <f t="shared" si="4"/>
        <v>#DIV/0!</v>
      </c>
      <c r="V10" s="110" t="e">
        <f t="shared" si="5"/>
        <v>#DIV/0!</v>
      </c>
    </row>
    <row r="11" spans="1:22" x14ac:dyDescent="0.25">
      <c r="A11" s="207"/>
      <c r="C11" s="107" t="str">
        <f>C4</f>
        <v>Olivine-phyric</v>
      </c>
      <c r="D11" s="108" t="s">
        <v>54</v>
      </c>
      <c r="E11" s="108">
        <f>'R'!A16</f>
        <v>10000</v>
      </c>
      <c r="F11" s="117">
        <f t="shared" si="6"/>
        <v>4</v>
      </c>
      <c r="G11" s="109">
        <f>'R'!D16</f>
        <v>0</v>
      </c>
      <c r="H11" s="109">
        <f>'R'!E16</f>
        <v>0</v>
      </c>
      <c r="I11" s="109">
        <f>'R'!F16</f>
        <v>0</v>
      </c>
      <c r="J11" s="109">
        <f>'R'!G16</f>
        <v>0</v>
      </c>
      <c r="K11" s="109">
        <f>'R'!H16</f>
        <v>0</v>
      </c>
      <c r="L11" s="109">
        <f>'R'!I16</f>
        <v>0</v>
      </c>
      <c r="M11" s="109">
        <f>'R'!J16</f>
        <v>0</v>
      </c>
      <c r="N11" s="109">
        <f>'R'!K16</f>
        <v>0</v>
      </c>
      <c r="O11" s="110">
        <f>'R'!L16</f>
        <v>0</v>
      </c>
      <c r="Q11" s="120" t="e">
        <f t="shared" si="0"/>
        <v>#DIV/0!</v>
      </c>
      <c r="R11" s="109" t="e">
        <f t="shared" si="1"/>
        <v>#DIV/0!</v>
      </c>
      <c r="S11" s="117" t="e">
        <f t="shared" si="2"/>
        <v>#DIV/0!</v>
      </c>
      <c r="T11" s="117" t="e">
        <f t="shared" si="3"/>
        <v>#DIV/0!</v>
      </c>
      <c r="U11" s="109" t="e">
        <f t="shared" si="4"/>
        <v>#DIV/0!</v>
      </c>
      <c r="V11" s="110" t="e">
        <f t="shared" si="5"/>
        <v>#DIV/0!</v>
      </c>
    </row>
    <row r="12" spans="1:22" x14ac:dyDescent="0.25">
      <c r="A12" s="207"/>
      <c r="C12" s="107" t="str">
        <f>C4</f>
        <v>Olivine-phyric</v>
      </c>
      <c r="D12" s="108" t="s">
        <v>54</v>
      </c>
      <c r="E12" s="108">
        <f>'R'!A17</f>
        <v>50000</v>
      </c>
      <c r="F12" s="117">
        <f t="shared" si="6"/>
        <v>4.6989700043360187</v>
      </c>
      <c r="G12" s="109">
        <f>'R'!D17</f>
        <v>0</v>
      </c>
      <c r="H12" s="109">
        <f>'R'!E17</f>
        <v>0</v>
      </c>
      <c r="I12" s="109">
        <f>'R'!F17</f>
        <v>0</v>
      </c>
      <c r="J12" s="109">
        <f>'R'!G17</f>
        <v>0</v>
      </c>
      <c r="K12" s="109">
        <f>'R'!H17</f>
        <v>0</v>
      </c>
      <c r="L12" s="109">
        <f>'R'!I17</f>
        <v>0</v>
      </c>
      <c r="M12" s="109">
        <f>'R'!J17</f>
        <v>0</v>
      </c>
      <c r="N12" s="109">
        <f>'R'!K17</f>
        <v>0</v>
      </c>
      <c r="O12" s="110">
        <f>'R'!L17</f>
        <v>0</v>
      </c>
      <c r="Q12" s="120" t="e">
        <f t="shared" si="0"/>
        <v>#DIV/0!</v>
      </c>
      <c r="R12" s="109" t="e">
        <f t="shared" si="1"/>
        <v>#DIV/0!</v>
      </c>
      <c r="S12" s="117" t="e">
        <f t="shared" si="2"/>
        <v>#DIV/0!</v>
      </c>
      <c r="T12" s="117" t="e">
        <f t="shared" si="3"/>
        <v>#DIV/0!</v>
      </c>
      <c r="U12" s="109" t="e">
        <f t="shared" si="4"/>
        <v>#DIV/0!</v>
      </c>
      <c r="V12" s="110" t="e">
        <f t="shared" si="5"/>
        <v>#DIV/0!</v>
      </c>
    </row>
    <row r="13" spans="1:22" x14ac:dyDescent="0.25">
      <c r="A13" s="207"/>
      <c r="C13" s="107" t="str">
        <f>C4</f>
        <v>Olivine-phyric</v>
      </c>
      <c r="D13" s="108" t="s">
        <v>54</v>
      </c>
      <c r="E13" s="108">
        <f>'R'!A18</f>
        <v>100000</v>
      </c>
      <c r="F13" s="117">
        <f t="shared" si="6"/>
        <v>5</v>
      </c>
      <c r="G13" s="109">
        <f>'R'!D18</f>
        <v>0</v>
      </c>
      <c r="H13" s="109">
        <f>'R'!E18</f>
        <v>0</v>
      </c>
      <c r="I13" s="109">
        <f>'R'!F18</f>
        <v>0</v>
      </c>
      <c r="J13" s="109">
        <f>'R'!G18</f>
        <v>0</v>
      </c>
      <c r="K13" s="109">
        <f>'R'!H18</f>
        <v>0</v>
      </c>
      <c r="L13" s="109">
        <f>'R'!I18</f>
        <v>0</v>
      </c>
      <c r="M13" s="109">
        <f>'R'!J18</f>
        <v>0</v>
      </c>
      <c r="N13" s="109">
        <f>'R'!K18</f>
        <v>0</v>
      </c>
      <c r="O13" s="110">
        <f>'R'!L18</f>
        <v>0</v>
      </c>
      <c r="Q13" s="120" t="e">
        <f t="shared" si="0"/>
        <v>#DIV/0!</v>
      </c>
      <c r="R13" s="109" t="e">
        <f t="shared" si="1"/>
        <v>#DIV/0!</v>
      </c>
      <c r="S13" s="117" t="e">
        <f t="shared" si="2"/>
        <v>#DIV/0!</v>
      </c>
      <c r="T13" s="117" t="e">
        <f t="shared" si="3"/>
        <v>#DIV/0!</v>
      </c>
      <c r="U13" s="109" t="e">
        <f t="shared" si="4"/>
        <v>#DIV/0!</v>
      </c>
      <c r="V13" s="110" t="e">
        <f t="shared" si="5"/>
        <v>#DIV/0!</v>
      </c>
    </row>
    <row r="14" spans="1:22" x14ac:dyDescent="0.25">
      <c r="A14" s="207"/>
      <c r="C14" s="107" t="str">
        <f>C4</f>
        <v>Olivine-phyric</v>
      </c>
      <c r="D14" s="108" t="s">
        <v>54</v>
      </c>
      <c r="E14" s="108">
        <f>'R'!A19</f>
        <v>500000</v>
      </c>
      <c r="F14" s="117">
        <f t="shared" si="6"/>
        <v>5.6989700043360187</v>
      </c>
      <c r="G14" s="109">
        <f>'R'!D19</f>
        <v>0</v>
      </c>
      <c r="H14" s="109">
        <f>'R'!E19</f>
        <v>0</v>
      </c>
      <c r="I14" s="109">
        <f>'R'!F19</f>
        <v>0</v>
      </c>
      <c r="J14" s="109">
        <f>'R'!G19</f>
        <v>0</v>
      </c>
      <c r="K14" s="109">
        <f>'R'!H19</f>
        <v>0</v>
      </c>
      <c r="L14" s="109">
        <f>'R'!I19</f>
        <v>0</v>
      </c>
      <c r="M14" s="109">
        <f>'R'!J19</f>
        <v>0</v>
      </c>
      <c r="N14" s="109">
        <f>'R'!K19</f>
        <v>0</v>
      </c>
      <c r="O14" s="110">
        <f>'R'!L19</f>
        <v>0</v>
      </c>
      <c r="Q14" s="120" t="e">
        <f t="shared" si="0"/>
        <v>#DIV/0!</v>
      </c>
      <c r="R14" s="109" t="e">
        <f t="shared" si="1"/>
        <v>#DIV/0!</v>
      </c>
      <c r="S14" s="117" t="e">
        <f t="shared" si="2"/>
        <v>#DIV/0!</v>
      </c>
      <c r="T14" s="117" t="e">
        <f t="shared" si="3"/>
        <v>#DIV/0!</v>
      </c>
      <c r="U14" s="109" t="e">
        <f t="shared" si="4"/>
        <v>#DIV/0!</v>
      </c>
      <c r="V14" s="110" t="e">
        <f t="shared" si="5"/>
        <v>#DIV/0!</v>
      </c>
    </row>
    <row r="15" spans="1:22" x14ac:dyDescent="0.25">
      <c r="A15" s="207"/>
      <c r="C15" s="107" t="str">
        <f>C4</f>
        <v>Olivine-phyric</v>
      </c>
      <c r="D15" s="108" t="s">
        <v>54</v>
      </c>
      <c r="E15" s="108">
        <f>'R'!A20</f>
        <v>1000000</v>
      </c>
      <c r="F15" s="117">
        <f t="shared" si="6"/>
        <v>6</v>
      </c>
      <c r="G15" s="109">
        <f>'R'!D20</f>
        <v>0</v>
      </c>
      <c r="H15" s="109">
        <f>'R'!E20</f>
        <v>0</v>
      </c>
      <c r="I15" s="109">
        <f>'R'!F20</f>
        <v>0</v>
      </c>
      <c r="J15" s="109">
        <f>'R'!G20</f>
        <v>0</v>
      </c>
      <c r="K15" s="109">
        <f>'R'!H20</f>
        <v>0</v>
      </c>
      <c r="L15" s="109">
        <f>'R'!I20</f>
        <v>0</v>
      </c>
      <c r="M15" s="109">
        <f>'R'!J20</f>
        <v>0</v>
      </c>
      <c r="N15" s="109">
        <f>'R'!K20</f>
        <v>0</v>
      </c>
      <c r="O15" s="110">
        <f>'R'!L20</f>
        <v>0</v>
      </c>
      <c r="Q15" s="120" t="e">
        <f t="shared" si="0"/>
        <v>#DIV/0!</v>
      </c>
      <c r="R15" s="109" t="e">
        <f t="shared" si="1"/>
        <v>#DIV/0!</v>
      </c>
      <c r="S15" s="117" t="e">
        <f t="shared" si="2"/>
        <v>#DIV/0!</v>
      </c>
      <c r="T15" s="117" t="e">
        <f t="shared" si="3"/>
        <v>#DIV/0!</v>
      </c>
      <c r="U15" s="109" t="e">
        <f t="shared" si="4"/>
        <v>#DIV/0!</v>
      </c>
      <c r="V15" s="110" t="e">
        <f t="shared" si="5"/>
        <v>#DIV/0!</v>
      </c>
    </row>
    <row r="16" spans="1:22" x14ac:dyDescent="0.25">
      <c r="A16" s="207"/>
      <c r="C16" s="107" t="str">
        <f>C5</f>
        <v>Pre-frac olivine-phyric</v>
      </c>
      <c r="D16" s="108" t="s">
        <v>54</v>
      </c>
      <c r="E16" s="108">
        <f>'R'!A24</f>
        <v>100</v>
      </c>
      <c r="F16" s="117">
        <f t="shared" si="6"/>
        <v>2</v>
      </c>
      <c r="G16" s="109">
        <f>'R'!D24</f>
        <v>0</v>
      </c>
      <c r="H16" s="109">
        <f>'R'!E24</f>
        <v>0</v>
      </c>
      <c r="I16" s="109">
        <f>'R'!F24</f>
        <v>0</v>
      </c>
      <c r="J16" s="109">
        <f>'R'!G24</f>
        <v>0</v>
      </c>
      <c r="K16" s="109">
        <f>'R'!H24</f>
        <v>0</v>
      </c>
      <c r="L16" s="109">
        <f>'R'!I24</f>
        <v>0</v>
      </c>
      <c r="M16" s="109">
        <f>'R'!J24</f>
        <v>0</v>
      </c>
      <c r="N16" s="109">
        <f>'R'!K24</f>
        <v>0</v>
      </c>
      <c r="O16" s="110">
        <f>'R'!L24</f>
        <v>0</v>
      </c>
      <c r="Q16" s="120" t="e">
        <f t="shared" si="0"/>
        <v>#DIV/0!</v>
      </c>
      <c r="R16" s="109" t="e">
        <f t="shared" si="1"/>
        <v>#DIV/0!</v>
      </c>
      <c r="S16" s="117" t="e">
        <f t="shared" si="2"/>
        <v>#DIV/0!</v>
      </c>
      <c r="T16" s="117" t="e">
        <f t="shared" si="3"/>
        <v>#DIV/0!</v>
      </c>
      <c r="U16" s="109" t="e">
        <f t="shared" si="4"/>
        <v>#DIV/0!</v>
      </c>
      <c r="V16" s="110" t="e">
        <f t="shared" si="5"/>
        <v>#DIV/0!</v>
      </c>
    </row>
    <row r="17" spans="1:28" x14ac:dyDescent="0.25">
      <c r="A17" s="207"/>
      <c r="C17" s="107" t="str">
        <f>C5</f>
        <v>Pre-frac olivine-phyric</v>
      </c>
      <c r="D17" s="108" t="s">
        <v>54</v>
      </c>
      <c r="E17" s="108">
        <f>'R'!A25</f>
        <v>500</v>
      </c>
      <c r="F17" s="117">
        <f t="shared" si="6"/>
        <v>2.6989700043360187</v>
      </c>
      <c r="G17" s="109">
        <f>'R'!D25</f>
        <v>0</v>
      </c>
      <c r="H17" s="109">
        <f>'R'!E25</f>
        <v>0</v>
      </c>
      <c r="I17" s="109">
        <f>'R'!F25</f>
        <v>0</v>
      </c>
      <c r="J17" s="109">
        <f>'R'!G25</f>
        <v>0</v>
      </c>
      <c r="K17" s="109">
        <f>'R'!H25</f>
        <v>0</v>
      </c>
      <c r="L17" s="109">
        <f>'R'!I25</f>
        <v>0</v>
      </c>
      <c r="M17" s="109">
        <f>'R'!J25</f>
        <v>0</v>
      </c>
      <c r="N17" s="109">
        <f>'R'!K25</f>
        <v>0</v>
      </c>
      <c r="O17" s="110">
        <f>'R'!L25</f>
        <v>0</v>
      </c>
      <c r="Q17" s="120" t="e">
        <f t="shared" si="0"/>
        <v>#DIV/0!</v>
      </c>
      <c r="R17" s="109" t="e">
        <f t="shared" si="1"/>
        <v>#DIV/0!</v>
      </c>
      <c r="S17" s="117" t="e">
        <f t="shared" si="2"/>
        <v>#DIV/0!</v>
      </c>
      <c r="T17" s="117" t="e">
        <f t="shared" si="3"/>
        <v>#DIV/0!</v>
      </c>
      <c r="U17" s="109" t="e">
        <f t="shared" si="4"/>
        <v>#DIV/0!</v>
      </c>
      <c r="V17" s="110" t="e">
        <f t="shared" si="5"/>
        <v>#DIV/0!</v>
      </c>
    </row>
    <row r="18" spans="1:28" x14ac:dyDescent="0.25">
      <c r="A18" s="207"/>
      <c r="C18" s="107" t="str">
        <f>C5</f>
        <v>Pre-frac olivine-phyric</v>
      </c>
      <c r="D18" s="108" t="s">
        <v>54</v>
      </c>
      <c r="E18" s="108">
        <f>'R'!A26</f>
        <v>1000</v>
      </c>
      <c r="F18" s="117">
        <f t="shared" si="6"/>
        <v>3</v>
      </c>
      <c r="G18" s="109">
        <f>'R'!D26</f>
        <v>0</v>
      </c>
      <c r="H18" s="109">
        <f>'R'!E26</f>
        <v>0</v>
      </c>
      <c r="I18" s="109">
        <f>'R'!F26</f>
        <v>0</v>
      </c>
      <c r="J18" s="109">
        <f>'R'!G26</f>
        <v>0</v>
      </c>
      <c r="K18" s="109">
        <f>'R'!H26</f>
        <v>0</v>
      </c>
      <c r="L18" s="109">
        <f>'R'!I26</f>
        <v>0</v>
      </c>
      <c r="M18" s="109">
        <f>'R'!J26</f>
        <v>0</v>
      </c>
      <c r="N18" s="109">
        <f>'R'!K26</f>
        <v>0</v>
      </c>
      <c r="O18" s="110">
        <f>'R'!L26</f>
        <v>0</v>
      </c>
      <c r="Q18" s="120" t="e">
        <f t="shared" si="0"/>
        <v>#DIV/0!</v>
      </c>
      <c r="R18" s="109" t="e">
        <f t="shared" si="1"/>
        <v>#DIV/0!</v>
      </c>
      <c r="S18" s="117" t="e">
        <f t="shared" si="2"/>
        <v>#DIV/0!</v>
      </c>
      <c r="T18" s="117" t="e">
        <f t="shared" si="3"/>
        <v>#DIV/0!</v>
      </c>
      <c r="U18" s="109" t="e">
        <f t="shared" si="4"/>
        <v>#DIV/0!</v>
      </c>
      <c r="V18" s="110" t="e">
        <f t="shared" si="5"/>
        <v>#DIV/0!</v>
      </c>
    </row>
    <row r="19" spans="1:28" x14ac:dyDescent="0.25">
      <c r="A19" s="207"/>
      <c r="C19" s="107" t="str">
        <f>C5</f>
        <v>Pre-frac olivine-phyric</v>
      </c>
      <c r="D19" s="108" t="s">
        <v>54</v>
      </c>
      <c r="E19" s="108">
        <f>'R'!A27</f>
        <v>5000</v>
      </c>
      <c r="F19" s="117">
        <f t="shared" si="6"/>
        <v>3.6989700043360187</v>
      </c>
      <c r="G19" s="109">
        <f>'R'!D27</f>
        <v>0</v>
      </c>
      <c r="H19" s="109">
        <f>'R'!E27</f>
        <v>0</v>
      </c>
      <c r="I19" s="109">
        <f>'R'!F27</f>
        <v>0</v>
      </c>
      <c r="J19" s="109">
        <f>'R'!G27</f>
        <v>0</v>
      </c>
      <c r="K19" s="109">
        <f>'R'!H27</f>
        <v>0</v>
      </c>
      <c r="L19" s="109">
        <f>'R'!I27</f>
        <v>0</v>
      </c>
      <c r="M19" s="109">
        <f>'R'!J27</f>
        <v>0</v>
      </c>
      <c r="N19" s="109">
        <f>'R'!K27</f>
        <v>0</v>
      </c>
      <c r="O19" s="110">
        <f>'R'!L27</f>
        <v>0</v>
      </c>
      <c r="Q19" s="120" t="e">
        <f t="shared" si="0"/>
        <v>#DIV/0!</v>
      </c>
      <c r="R19" s="109" t="e">
        <f t="shared" si="1"/>
        <v>#DIV/0!</v>
      </c>
      <c r="S19" s="117" t="e">
        <f t="shared" si="2"/>
        <v>#DIV/0!</v>
      </c>
      <c r="T19" s="117" t="e">
        <f t="shared" si="3"/>
        <v>#DIV/0!</v>
      </c>
      <c r="U19" s="109" t="e">
        <f t="shared" si="4"/>
        <v>#DIV/0!</v>
      </c>
      <c r="V19" s="110" t="e">
        <f t="shared" si="5"/>
        <v>#DIV/0!</v>
      </c>
    </row>
    <row r="20" spans="1:28" x14ac:dyDescent="0.25">
      <c r="A20" s="207"/>
      <c r="C20" s="107" t="str">
        <f>C5</f>
        <v>Pre-frac olivine-phyric</v>
      </c>
      <c r="D20" s="108" t="s">
        <v>54</v>
      </c>
      <c r="E20" s="108">
        <f>'R'!A28</f>
        <v>10000</v>
      </c>
      <c r="F20" s="117">
        <f t="shared" si="6"/>
        <v>4</v>
      </c>
      <c r="G20" s="109">
        <f>'R'!D28</f>
        <v>0</v>
      </c>
      <c r="H20" s="109">
        <f>'R'!E28</f>
        <v>0</v>
      </c>
      <c r="I20" s="109">
        <f>'R'!F28</f>
        <v>0</v>
      </c>
      <c r="J20" s="109">
        <f>'R'!G28</f>
        <v>0</v>
      </c>
      <c r="K20" s="109">
        <f>'R'!H28</f>
        <v>0</v>
      </c>
      <c r="L20" s="109">
        <f>'R'!I28</f>
        <v>0</v>
      </c>
      <c r="M20" s="109">
        <f>'R'!J28</f>
        <v>0</v>
      </c>
      <c r="N20" s="109">
        <f>'R'!K28</f>
        <v>0</v>
      </c>
      <c r="O20" s="110">
        <f>'R'!L28</f>
        <v>0</v>
      </c>
      <c r="Q20" s="120" t="e">
        <f t="shared" si="0"/>
        <v>#DIV/0!</v>
      </c>
      <c r="R20" s="109" t="e">
        <f t="shared" si="1"/>
        <v>#DIV/0!</v>
      </c>
      <c r="S20" s="117" t="e">
        <f t="shared" si="2"/>
        <v>#DIV/0!</v>
      </c>
      <c r="T20" s="117" t="e">
        <f t="shared" si="3"/>
        <v>#DIV/0!</v>
      </c>
      <c r="U20" s="109" t="e">
        <f t="shared" si="4"/>
        <v>#DIV/0!</v>
      </c>
      <c r="V20" s="110" t="e">
        <f t="shared" si="5"/>
        <v>#DIV/0!</v>
      </c>
    </row>
    <row r="21" spans="1:28" x14ac:dyDescent="0.25">
      <c r="A21" s="207"/>
      <c r="C21" s="107" t="str">
        <f>C5</f>
        <v>Pre-frac olivine-phyric</v>
      </c>
      <c r="D21" s="108" t="s">
        <v>54</v>
      </c>
      <c r="E21" s="108">
        <f>'R'!A29</f>
        <v>50000</v>
      </c>
      <c r="F21" s="117">
        <f t="shared" si="6"/>
        <v>4.6989700043360187</v>
      </c>
      <c r="G21" s="109">
        <f>'R'!D29</f>
        <v>0</v>
      </c>
      <c r="H21" s="109">
        <f>'R'!E29</f>
        <v>0</v>
      </c>
      <c r="I21" s="109">
        <f>'R'!F29</f>
        <v>0</v>
      </c>
      <c r="J21" s="109">
        <f>'R'!G29</f>
        <v>0</v>
      </c>
      <c r="K21" s="109">
        <f>'R'!H29</f>
        <v>0</v>
      </c>
      <c r="L21" s="109">
        <f>'R'!I29</f>
        <v>0</v>
      </c>
      <c r="M21" s="109">
        <f>'R'!J29</f>
        <v>0</v>
      </c>
      <c r="N21" s="109">
        <f>'R'!K29</f>
        <v>0</v>
      </c>
      <c r="O21" s="110">
        <f>'R'!L29</f>
        <v>0</v>
      </c>
      <c r="Q21" s="120" t="e">
        <f t="shared" si="0"/>
        <v>#DIV/0!</v>
      </c>
      <c r="R21" s="109" t="e">
        <f t="shared" si="1"/>
        <v>#DIV/0!</v>
      </c>
      <c r="S21" s="117" t="e">
        <f t="shared" si="2"/>
        <v>#DIV/0!</v>
      </c>
      <c r="T21" s="117" t="e">
        <f t="shared" si="3"/>
        <v>#DIV/0!</v>
      </c>
      <c r="U21" s="109" t="e">
        <f t="shared" si="4"/>
        <v>#DIV/0!</v>
      </c>
      <c r="V21" s="110" t="e">
        <f t="shared" si="5"/>
        <v>#DIV/0!</v>
      </c>
    </row>
    <row r="22" spans="1:28" x14ac:dyDescent="0.25">
      <c r="A22" s="207"/>
      <c r="C22" s="107" t="str">
        <f>C5</f>
        <v>Pre-frac olivine-phyric</v>
      </c>
      <c r="D22" s="108" t="s">
        <v>54</v>
      </c>
      <c r="E22" s="108">
        <f>'R'!A30</f>
        <v>100000</v>
      </c>
      <c r="F22" s="117">
        <f t="shared" si="6"/>
        <v>5</v>
      </c>
      <c r="G22" s="109">
        <f>'R'!D30</f>
        <v>0</v>
      </c>
      <c r="H22" s="109">
        <f>'R'!E30</f>
        <v>0</v>
      </c>
      <c r="I22" s="109">
        <f>'R'!F30</f>
        <v>0</v>
      </c>
      <c r="J22" s="109">
        <f>'R'!G30</f>
        <v>0</v>
      </c>
      <c r="K22" s="109">
        <f>'R'!H30</f>
        <v>0</v>
      </c>
      <c r="L22" s="109">
        <f>'R'!I30</f>
        <v>0</v>
      </c>
      <c r="M22" s="109">
        <f>'R'!J30</f>
        <v>0</v>
      </c>
      <c r="N22" s="109">
        <f>'R'!K30</f>
        <v>0</v>
      </c>
      <c r="O22" s="110">
        <f>'R'!L30</f>
        <v>0</v>
      </c>
      <c r="Q22" s="120" t="e">
        <f t="shared" si="0"/>
        <v>#DIV/0!</v>
      </c>
      <c r="R22" s="109" t="e">
        <f t="shared" si="1"/>
        <v>#DIV/0!</v>
      </c>
      <c r="S22" s="117" t="e">
        <f t="shared" si="2"/>
        <v>#DIV/0!</v>
      </c>
      <c r="T22" s="117" t="e">
        <f t="shared" si="3"/>
        <v>#DIV/0!</v>
      </c>
      <c r="U22" s="109" t="e">
        <f t="shared" si="4"/>
        <v>#DIV/0!</v>
      </c>
      <c r="V22" s="110" t="e">
        <f t="shared" si="5"/>
        <v>#DIV/0!</v>
      </c>
    </row>
    <row r="23" spans="1:28" x14ac:dyDescent="0.25">
      <c r="A23" s="207"/>
      <c r="C23" s="107" t="str">
        <f>C5</f>
        <v>Pre-frac olivine-phyric</v>
      </c>
      <c r="D23" s="108" t="s">
        <v>54</v>
      </c>
      <c r="E23" s="108">
        <f>'R'!A31</f>
        <v>500000</v>
      </c>
      <c r="F23" s="117">
        <f t="shared" si="6"/>
        <v>5.6989700043360187</v>
      </c>
      <c r="G23" s="109">
        <f>'R'!D31</f>
        <v>0</v>
      </c>
      <c r="H23" s="109">
        <f>'R'!E31</f>
        <v>0</v>
      </c>
      <c r="I23" s="109">
        <f>'R'!F31</f>
        <v>0</v>
      </c>
      <c r="J23" s="109">
        <f>'R'!G31</f>
        <v>0</v>
      </c>
      <c r="K23" s="109">
        <f>'R'!H31</f>
        <v>0</v>
      </c>
      <c r="L23" s="109">
        <f>'R'!I31</f>
        <v>0</v>
      </c>
      <c r="M23" s="109">
        <f>'R'!J31</f>
        <v>0</v>
      </c>
      <c r="N23" s="109">
        <f>'R'!K31</f>
        <v>0</v>
      </c>
      <c r="O23" s="110">
        <f>'R'!L31</f>
        <v>0</v>
      </c>
      <c r="Q23" s="120" t="e">
        <f t="shared" si="0"/>
        <v>#DIV/0!</v>
      </c>
      <c r="R23" s="109" t="e">
        <f t="shared" si="1"/>
        <v>#DIV/0!</v>
      </c>
      <c r="S23" s="117" t="e">
        <f t="shared" si="2"/>
        <v>#DIV/0!</v>
      </c>
      <c r="T23" s="117" t="e">
        <f t="shared" si="3"/>
        <v>#DIV/0!</v>
      </c>
      <c r="U23" s="109" t="e">
        <f t="shared" si="4"/>
        <v>#DIV/0!</v>
      </c>
      <c r="V23" s="110" t="e">
        <f t="shared" si="5"/>
        <v>#DIV/0!</v>
      </c>
    </row>
    <row r="24" spans="1:28" x14ac:dyDescent="0.25">
      <c r="A24" s="207"/>
      <c r="C24" s="111" t="str">
        <f>C5</f>
        <v>Pre-frac olivine-phyric</v>
      </c>
      <c r="D24" s="112" t="s">
        <v>54</v>
      </c>
      <c r="E24" s="112">
        <f>'R'!A32</f>
        <v>1000000</v>
      </c>
      <c r="F24" s="118">
        <f t="shared" si="6"/>
        <v>6</v>
      </c>
      <c r="G24" s="113">
        <f>'R'!D32</f>
        <v>0</v>
      </c>
      <c r="H24" s="113">
        <f>'R'!E32</f>
        <v>0</v>
      </c>
      <c r="I24" s="113">
        <f>'R'!F32</f>
        <v>0</v>
      </c>
      <c r="J24" s="113">
        <f>'R'!G32</f>
        <v>0</v>
      </c>
      <c r="K24" s="113">
        <f>'R'!H32</f>
        <v>0</v>
      </c>
      <c r="L24" s="113">
        <f>'R'!I32</f>
        <v>0</v>
      </c>
      <c r="M24" s="113">
        <f>'R'!J32</f>
        <v>0</v>
      </c>
      <c r="N24" s="113">
        <f>'R'!K32</f>
        <v>0</v>
      </c>
      <c r="O24" s="114">
        <f>'R'!L32</f>
        <v>0</v>
      </c>
      <c r="Q24" s="121" t="e">
        <f t="shared" si="0"/>
        <v>#DIV/0!</v>
      </c>
      <c r="R24" s="113" t="e">
        <f t="shared" si="1"/>
        <v>#DIV/0!</v>
      </c>
      <c r="S24" s="118" t="e">
        <f t="shared" si="2"/>
        <v>#DIV/0!</v>
      </c>
      <c r="T24" s="118" t="e">
        <f t="shared" si="3"/>
        <v>#DIV/0!</v>
      </c>
      <c r="U24" s="113" t="e">
        <f t="shared" si="4"/>
        <v>#DIV/0!</v>
      </c>
      <c r="V24" s="114" t="e">
        <f t="shared" si="5"/>
        <v>#DIV/0!</v>
      </c>
    </row>
    <row r="25" spans="1:28" x14ac:dyDescent="0.25">
      <c r="A25" s="207"/>
      <c r="C25" s="103" t="str">
        <f>C4</f>
        <v>Olivine-phyric</v>
      </c>
      <c r="D25" s="104" t="s">
        <v>56</v>
      </c>
      <c r="E25" s="104">
        <f>N!C12</f>
        <v>100</v>
      </c>
      <c r="F25" s="116">
        <f t="shared" si="6"/>
        <v>2</v>
      </c>
      <c r="G25" s="105">
        <f>N!D12</f>
        <v>0</v>
      </c>
      <c r="H25" s="105">
        <f>N!E12</f>
        <v>0</v>
      </c>
      <c r="I25" s="105">
        <f>N!F12</f>
        <v>0</v>
      </c>
      <c r="J25" s="105">
        <f>N!G12</f>
        <v>0</v>
      </c>
      <c r="K25" s="105">
        <f>N!H12</f>
        <v>0</v>
      </c>
      <c r="L25" s="105">
        <f>N!I12</f>
        <v>0</v>
      </c>
      <c r="M25" s="105">
        <f>N!J12</f>
        <v>0</v>
      </c>
      <c r="N25" s="105">
        <f>N!K12</f>
        <v>0</v>
      </c>
      <c r="O25" s="106">
        <f>N!L12</f>
        <v>0</v>
      </c>
      <c r="Q25" s="119" t="e">
        <f t="shared" si="0"/>
        <v>#DIV/0!</v>
      </c>
      <c r="R25" s="105" t="e">
        <f t="shared" si="1"/>
        <v>#DIV/0!</v>
      </c>
      <c r="S25" s="116" t="e">
        <f t="shared" si="2"/>
        <v>#DIV/0!</v>
      </c>
      <c r="T25" s="116" t="e">
        <f t="shared" si="3"/>
        <v>#DIV/0!</v>
      </c>
      <c r="U25" s="105" t="e">
        <f t="shared" si="4"/>
        <v>#DIV/0!</v>
      </c>
      <c r="V25" s="106" t="e">
        <f t="shared" si="5"/>
        <v>#DIV/0!</v>
      </c>
      <c r="X25" s="126">
        <f>N!B12</f>
        <v>1</v>
      </c>
      <c r="Y25" s="214" t="s">
        <v>61</v>
      </c>
      <c r="AA25" s="95" t="s">
        <v>59</v>
      </c>
      <c r="AB25" s="132">
        <f>N!A12</f>
        <v>100</v>
      </c>
    </row>
    <row r="26" spans="1:28" x14ac:dyDescent="0.25">
      <c r="A26" s="207"/>
      <c r="C26" s="107" t="str">
        <f>C4</f>
        <v>Olivine-phyric</v>
      </c>
      <c r="D26" s="108" t="s">
        <v>56</v>
      </c>
      <c r="E26" s="108">
        <f>N!C13</f>
        <v>200</v>
      </c>
      <c r="F26" s="117">
        <f t="shared" si="6"/>
        <v>2.3010299956639813</v>
      </c>
      <c r="G26" s="109">
        <f>N!D13</f>
        <v>0</v>
      </c>
      <c r="H26" s="109">
        <f>N!E13</f>
        <v>0</v>
      </c>
      <c r="I26" s="109">
        <f>N!F13</f>
        <v>0</v>
      </c>
      <c r="J26" s="109">
        <f>N!G13</f>
        <v>0</v>
      </c>
      <c r="K26" s="109">
        <f>N!H13</f>
        <v>0</v>
      </c>
      <c r="L26" s="109">
        <f>N!I13</f>
        <v>0</v>
      </c>
      <c r="M26" s="109">
        <f>N!J13</f>
        <v>0</v>
      </c>
      <c r="N26" s="109">
        <f>N!K13</f>
        <v>0</v>
      </c>
      <c r="O26" s="110">
        <f>N!L13</f>
        <v>0</v>
      </c>
      <c r="Q26" s="120" t="e">
        <f t="shared" si="0"/>
        <v>#DIV/0!</v>
      </c>
      <c r="R26" s="109" t="e">
        <f t="shared" si="1"/>
        <v>#DIV/0!</v>
      </c>
      <c r="S26" s="117" t="e">
        <f t="shared" si="2"/>
        <v>#DIV/0!</v>
      </c>
      <c r="T26" s="117" t="e">
        <f t="shared" si="3"/>
        <v>#DIV/0!</v>
      </c>
      <c r="U26" s="109" t="e">
        <f t="shared" si="4"/>
        <v>#DIV/0!</v>
      </c>
      <c r="V26" s="110" t="e">
        <f t="shared" si="5"/>
        <v>#DIV/0!</v>
      </c>
      <c r="X26" s="127">
        <f>N!B13</f>
        <v>2</v>
      </c>
      <c r="Y26" s="215"/>
    </row>
    <row r="27" spans="1:28" x14ac:dyDescent="0.25">
      <c r="A27" s="207"/>
      <c r="C27" s="107" t="str">
        <f>C4</f>
        <v>Olivine-phyric</v>
      </c>
      <c r="D27" s="108" t="s">
        <v>56</v>
      </c>
      <c r="E27" s="108">
        <f>N!C14</f>
        <v>500</v>
      </c>
      <c r="F27" s="117">
        <f t="shared" si="6"/>
        <v>2.6989700043360187</v>
      </c>
      <c r="G27" s="109">
        <f>N!D14</f>
        <v>0</v>
      </c>
      <c r="H27" s="109">
        <f>N!E14</f>
        <v>0</v>
      </c>
      <c r="I27" s="109">
        <f>N!F14</f>
        <v>0</v>
      </c>
      <c r="J27" s="109">
        <f>N!G14</f>
        <v>0</v>
      </c>
      <c r="K27" s="109">
        <f>N!H14</f>
        <v>0</v>
      </c>
      <c r="L27" s="109">
        <f>N!I14</f>
        <v>0</v>
      </c>
      <c r="M27" s="109">
        <f>N!J14</f>
        <v>0</v>
      </c>
      <c r="N27" s="109">
        <f>N!K14</f>
        <v>0</v>
      </c>
      <c r="O27" s="110">
        <f>N!L14</f>
        <v>0</v>
      </c>
      <c r="Q27" s="120" t="e">
        <f t="shared" si="0"/>
        <v>#DIV/0!</v>
      </c>
      <c r="R27" s="109" t="e">
        <f t="shared" si="1"/>
        <v>#DIV/0!</v>
      </c>
      <c r="S27" s="117" t="e">
        <f t="shared" si="2"/>
        <v>#DIV/0!</v>
      </c>
      <c r="T27" s="117" t="e">
        <f t="shared" si="3"/>
        <v>#DIV/0!</v>
      </c>
      <c r="U27" s="109" t="e">
        <f t="shared" si="4"/>
        <v>#DIV/0!</v>
      </c>
      <c r="V27" s="110" t="e">
        <f t="shared" si="5"/>
        <v>#DIV/0!</v>
      </c>
      <c r="X27" s="127">
        <f>N!B14</f>
        <v>5</v>
      </c>
      <c r="Y27" s="215"/>
    </row>
    <row r="28" spans="1:28" x14ac:dyDescent="0.25">
      <c r="A28" s="207"/>
      <c r="C28" s="107" t="str">
        <f>C4</f>
        <v>Olivine-phyric</v>
      </c>
      <c r="D28" s="108" t="s">
        <v>56</v>
      </c>
      <c r="E28" s="108">
        <f>N!C15</f>
        <v>1000</v>
      </c>
      <c r="F28" s="117">
        <f t="shared" si="6"/>
        <v>3</v>
      </c>
      <c r="G28" s="109">
        <f>N!D15</f>
        <v>0</v>
      </c>
      <c r="H28" s="109">
        <f>N!E15</f>
        <v>0</v>
      </c>
      <c r="I28" s="109">
        <f>N!F15</f>
        <v>0</v>
      </c>
      <c r="J28" s="109">
        <f>N!G15</f>
        <v>0</v>
      </c>
      <c r="K28" s="109">
        <f>N!H15</f>
        <v>0</v>
      </c>
      <c r="L28" s="109">
        <f>N!I15</f>
        <v>0</v>
      </c>
      <c r="M28" s="109">
        <f>N!J15</f>
        <v>0</v>
      </c>
      <c r="N28" s="109">
        <f>N!K15</f>
        <v>0</v>
      </c>
      <c r="O28" s="110">
        <f>N!L15</f>
        <v>0</v>
      </c>
      <c r="Q28" s="120" t="e">
        <f t="shared" si="0"/>
        <v>#DIV/0!</v>
      </c>
      <c r="R28" s="109" t="e">
        <f t="shared" si="1"/>
        <v>#DIV/0!</v>
      </c>
      <c r="S28" s="117" t="e">
        <f t="shared" si="2"/>
        <v>#DIV/0!</v>
      </c>
      <c r="T28" s="117" t="e">
        <f t="shared" si="3"/>
        <v>#DIV/0!</v>
      </c>
      <c r="U28" s="109" t="e">
        <f t="shared" si="4"/>
        <v>#DIV/0!</v>
      </c>
      <c r="V28" s="110" t="e">
        <f t="shared" si="5"/>
        <v>#DIV/0!</v>
      </c>
      <c r="X28" s="127">
        <f>N!B15</f>
        <v>10</v>
      </c>
      <c r="Y28" s="215"/>
    </row>
    <row r="29" spans="1:28" x14ac:dyDescent="0.25">
      <c r="A29" s="207"/>
      <c r="C29" s="107" t="str">
        <f>C4</f>
        <v>Olivine-phyric</v>
      </c>
      <c r="D29" s="108" t="s">
        <v>56</v>
      </c>
      <c r="E29" s="108">
        <f>N!C16</f>
        <v>2000</v>
      </c>
      <c r="F29" s="117">
        <f t="shared" si="6"/>
        <v>3.3010299956639813</v>
      </c>
      <c r="G29" s="109">
        <f>N!D16</f>
        <v>0</v>
      </c>
      <c r="H29" s="109">
        <f>N!E16</f>
        <v>0</v>
      </c>
      <c r="I29" s="109">
        <f>N!F16</f>
        <v>0</v>
      </c>
      <c r="J29" s="109">
        <f>N!G16</f>
        <v>0</v>
      </c>
      <c r="K29" s="109">
        <f>N!H16</f>
        <v>0</v>
      </c>
      <c r="L29" s="109">
        <f>N!I16</f>
        <v>0</v>
      </c>
      <c r="M29" s="109">
        <f>N!J16</f>
        <v>0</v>
      </c>
      <c r="N29" s="109">
        <f>N!K16</f>
        <v>0</v>
      </c>
      <c r="O29" s="110">
        <f>N!L16</f>
        <v>0</v>
      </c>
      <c r="Q29" s="120" t="e">
        <f t="shared" si="0"/>
        <v>#DIV/0!</v>
      </c>
      <c r="R29" s="109" t="e">
        <f t="shared" si="1"/>
        <v>#DIV/0!</v>
      </c>
      <c r="S29" s="117" t="e">
        <f t="shared" si="2"/>
        <v>#DIV/0!</v>
      </c>
      <c r="T29" s="117" t="e">
        <f t="shared" si="3"/>
        <v>#DIV/0!</v>
      </c>
      <c r="U29" s="109" t="e">
        <f t="shared" si="4"/>
        <v>#DIV/0!</v>
      </c>
      <c r="V29" s="110" t="e">
        <f t="shared" si="5"/>
        <v>#DIV/0!</v>
      </c>
      <c r="X29" s="127">
        <f>N!B16</f>
        <v>20</v>
      </c>
      <c r="Y29" s="215"/>
    </row>
    <row r="30" spans="1:28" x14ac:dyDescent="0.25">
      <c r="A30" s="207"/>
      <c r="C30" s="107" t="str">
        <f>C4</f>
        <v>Olivine-phyric</v>
      </c>
      <c r="D30" s="108" t="s">
        <v>56</v>
      </c>
      <c r="E30" s="108">
        <f>N!C17</f>
        <v>5000</v>
      </c>
      <c r="F30" s="117">
        <f t="shared" si="6"/>
        <v>3.6989700043360187</v>
      </c>
      <c r="G30" s="109">
        <f>N!D17</f>
        <v>0</v>
      </c>
      <c r="H30" s="109">
        <f>N!E17</f>
        <v>0</v>
      </c>
      <c r="I30" s="109">
        <f>N!F17</f>
        <v>0</v>
      </c>
      <c r="J30" s="109">
        <f>N!G17</f>
        <v>0</v>
      </c>
      <c r="K30" s="109">
        <f>N!H17</f>
        <v>0</v>
      </c>
      <c r="L30" s="109">
        <f>N!I17</f>
        <v>0</v>
      </c>
      <c r="M30" s="109">
        <f>N!J17</f>
        <v>0</v>
      </c>
      <c r="N30" s="109">
        <f>N!K17</f>
        <v>0</v>
      </c>
      <c r="O30" s="110">
        <f>N!L17</f>
        <v>0</v>
      </c>
      <c r="Q30" s="120" t="e">
        <f t="shared" si="0"/>
        <v>#DIV/0!</v>
      </c>
      <c r="R30" s="109" t="e">
        <f t="shared" si="1"/>
        <v>#DIV/0!</v>
      </c>
      <c r="S30" s="117" t="e">
        <f t="shared" si="2"/>
        <v>#DIV/0!</v>
      </c>
      <c r="T30" s="117" t="e">
        <f t="shared" si="3"/>
        <v>#DIV/0!</v>
      </c>
      <c r="U30" s="109" t="e">
        <f t="shared" si="4"/>
        <v>#DIV/0!</v>
      </c>
      <c r="V30" s="110" t="e">
        <f t="shared" si="5"/>
        <v>#DIV/0!</v>
      </c>
      <c r="X30" s="127">
        <f>N!B17</f>
        <v>50</v>
      </c>
      <c r="Y30" s="215"/>
    </row>
    <row r="31" spans="1:28" x14ac:dyDescent="0.25">
      <c r="A31" s="207"/>
      <c r="C31" s="107" t="str">
        <f>C4</f>
        <v>Olivine-phyric</v>
      </c>
      <c r="D31" s="108" t="s">
        <v>56</v>
      </c>
      <c r="E31" s="108">
        <f>N!C18</f>
        <v>10000</v>
      </c>
      <c r="F31" s="117">
        <f t="shared" si="6"/>
        <v>4</v>
      </c>
      <c r="G31" s="109">
        <f>N!D18</f>
        <v>0</v>
      </c>
      <c r="H31" s="109">
        <f>N!E18</f>
        <v>0</v>
      </c>
      <c r="I31" s="109">
        <f>N!F18</f>
        <v>0</v>
      </c>
      <c r="J31" s="109">
        <f>N!G18</f>
        <v>0</v>
      </c>
      <c r="K31" s="109">
        <f>N!H18</f>
        <v>0</v>
      </c>
      <c r="L31" s="109">
        <f>N!I18</f>
        <v>0</v>
      </c>
      <c r="M31" s="109">
        <f>N!J18</f>
        <v>0</v>
      </c>
      <c r="N31" s="109">
        <f>N!K18</f>
        <v>0</v>
      </c>
      <c r="O31" s="110">
        <f>N!L18</f>
        <v>0</v>
      </c>
      <c r="Q31" s="120" t="e">
        <f t="shared" si="0"/>
        <v>#DIV/0!</v>
      </c>
      <c r="R31" s="109" t="e">
        <f t="shared" si="1"/>
        <v>#DIV/0!</v>
      </c>
      <c r="S31" s="117" t="e">
        <f t="shared" si="2"/>
        <v>#DIV/0!</v>
      </c>
      <c r="T31" s="117" t="e">
        <f t="shared" si="3"/>
        <v>#DIV/0!</v>
      </c>
      <c r="U31" s="109" t="e">
        <f t="shared" si="4"/>
        <v>#DIV/0!</v>
      </c>
      <c r="V31" s="110" t="e">
        <f t="shared" si="5"/>
        <v>#DIV/0!</v>
      </c>
      <c r="X31" s="127">
        <f>N!B18</f>
        <v>100</v>
      </c>
      <c r="Y31" s="215"/>
    </row>
    <row r="32" spans="1:28" x14ac:dyDescent="0.25">
      <c r="A32" s="207"/>
      <c r="C32" s="107" t="str">
        <f>C4</f>
        <v>Olivine-phyric</v>
      </c>
      <c r="D32" s="108" t="s">
        <v>56</v>
      </c>
      <c r="E32" s="108">
        <f>N!C19</f>
        <v>20000</v>
      </c>
      <c r="F32" s="117">
        <f t="shared" si="6"/>
        <v>4.3010299956639813</v>
      </c>
      <c r="G32" s="109">
        <f>N!D19</f>
        <v>0</v>
      </c>
      <c r="H32" s="109">
        <f>N!E19</f>
        <v>0</v>
      </c>
      <c r="I32" s="109">
        <f>N!F19</f>
        <v>0</v>
      </c>
      <c r="J32" s="109">
        <f>N!G19</f>
        <v>0</v>
      </c>
      <c r="K32" s="109">
        <f>N!H19</f>
        <v>0</v>
      </c>
      <c r="L32" s="109">
        <f>N!I19</f>
        <v>0</v>
      </c>
      <c r="M32" s="109">
        <f>N!J19</f>
        <v>0</v>
      </c>
      <c r="N32" s="109">
        <f>N!K19</f>
        <v>0</v>
      </c>
      <c r="O32" s="110">
        <f>N!L19</f>
        <v>0</v>
      </c>
      <c r="Q32" s="120" t="e">
        <f t="shared" si="0"/>
        <v>#DIV/0!</v>
      </c>
      <c r="R32" s="109" t="e">
        <f t="shared" si="1"/>
        <v>#DIV/0!</v>
      </c>
      <c r="S32" s="117" t="e">
        <f t="shared" si="2"/>
        <v>#DIV/0!</v>
      </c>
      <c r="T32" s="117" t="e">
        <f t="shared" si="3"/>
        <v>#DIV/0!</v>
      </c>
      <c r="U32" s="109" t="e">
        <f t="shared" si="4"/>
        <v>#DIV/0!</v>
      </c>
      <c r="V32" s="110" t="e">
        <f t="shared" si="5"/>
        <v>#DIV/0!</v>
      </c>
      <c r="X32" s="127">
        <f>N!B19</f>
        <v>200</v>
      </c>
      <c r="Y32" s="215"/>
    </row>
    <row r="33" spans="1:28" x14ac:dyDescent="0.25">
      <c r="A33" s="207"/>
      <c r="C33" s="107" t="str">
        <f>C4</f>
        <v>Olivine-phyric</v>
      </c>
      <c r="D33" s="108" t="s">
        <v>56</v>
      </c>
      <c r="E33" s="108">
        <f>N!C20</f>
        <v>50000</v>
      </c>
      <c r="F33" s="117">
        <f t="shared" si="6"/>
        <v>4.6989700043360187</v>
      </c>
      <c r="G33" s="109">
        <f>N!D20</f>
        <v>0</v>
      </c>
      <c r="H33" s="109">
        <f>N!E20</f>
        <v>0</v>
      </c>
      <c r="I33" s="109">
        <f>N!F20</f>
        <v>0</v>
      </c>
      <c r="J33" s="109">
        <f>N!G20</f>
        <v>0</v>
      </c>
      <c r="K33" s="109">
        <f>N!H20</f>
        <v>0</v>
      </c>
      <c r="L33" s="109">
        <f>N!I20</f>
        <v>0</v>
      </c>
      <c r="M33" s="109">
        <f>N!J20</f>
        <v>0</v>
      </c>
      <c r="N33" s="109">
        <f>N!K20</f>
        <v>0</v>
      </c>
      <c r="O33" s="110">
        <f>N!L20</f>
        <v>0</v>
      </c>
      <c r="Q33" s="120" t="e">
        <f t="shared" si="0"/>
        <v>#DIV/0!</v>
      </c>
      <c r="R33" s="109" t="e">
        <f t="shared" si="1"/>
        <v>#DIV/0!</v>
      </c>
      <c r="S33" s="117" t="e">
        <f t="shared" si="2"/>
        <v>#DIV/0!</v>
      </c>
      <c r="T33" s="117" t="e">
        <f t="shared" si="3"/>
        <v>#DIV/0!</v>
      </c>
      <c r="U33" s="109" t="e">
        <f t="shared" si="4"/>
        <v>#DIV/0!</v>
      </c>
      <c r="V33" s="110" t="e">
        <f t="shared" si="5"/>
        <v>#DIV/0!</v>
      </c>
      <c r="X33" s="127">
        <f>N!B20</f>
        <v>500</v>
      </c>
      <c r="Y33" s="215"/>
    </row>
    <row r="34" spans="1:28" x14ac:dyDescent="0.25">
      <c r="A34" s="207"/>
      <c r="C34" s="107" t="str">
        <f>C5</f>
        <v>Pre-frac olivine-phyric</v>
      </c>
      <c r="D34" s="108" t="s">
        <v>56</v>
      </c>
      <c r="E34" s="108">
        <f>N!C28</f>
        <v>100</v>
      </c>
      <c r="F34" s="117">
        <f t="shared" si="6"/>
        <v>2</v>
      </c>
      <c r="G34" s="109">
        <f>N!D28</f>
        <v>0</v>
      </c>
      <c r="H34" s="109">
        <f>N!E28</f>
        <v>0</v>
      </c>
      <c r="I34" s="109">
        <f>N!F28</f>
        <v>0</v>
      </c>
      <c r="J34" s="109">
        <f>N!G28</f>
        <v>0</v>
      </c>
      <c r="K34" s="109">
        <f>N!H28</f>
        <v>0</v>
      </c>
      <c r="L34" s="109">
        <f>N!I28</f>
        <v>0</v>
      </c>
      <c r="M34" s="109">
        <f>N!J28</f>
        <v>0</v>
      </c>
      <c r="N34" s="109">
        <f>N!K28</f>
        <v>0</v>
      </c>
      <c r="O34" s="110">
        <f>N!L28</f>
        <v>0</v>
      </c>
      <c r="Q34" s="120" t="e">
        <f t="shared" si="0"/>
        <v>#DIV/0!</v>
      </c>
      <c r="R34" s="109" t="e">
        <f t="shared" si="1"/>
        <v>#DIV/0!</v>
      </c>
      <c r="S34" s="117" t="e">
        <f t="shared" si="2"/>
        <v>#DIV/0!</v>
      </c>
      <c r="T34" s="117" t="e">
        <f t="shared" si="3"/>
        <v>#DIV/0!</v>
      </c>
      <c r="U34" s="109" t="e">
        <f t="shared" si="4"/>
        <v>#DIV/0!</v>
      </c>
      <c r="V34" s="110" t="e">
        <f t="shared" si="5"/>
        <v>#DIV/0!</v>
      </c>
      <c r="X34" s="127">
        <f>N!B28</f>
        <v>1</v>
      </c>
      <c r="Y34" s="215"/>
    </row>
    <row r="35" spans="1:28" x14ac:dyDescent="0.25">
      <c r="A35" s="207"/>
      <c r="C35" s="107" t="str">
        <f>C5</f>
        <v>Pre-frac olivine-phyric</v>
      </c>
      <c r="D35" s="108" t="s">
        <v>56</v>
      </c>
      <c r="E35" s="108">
        <f>N!C29</f>
        <v>200</v>
      </c>
      <c r="F35" s="117">
        <f t="shared" si="6"/>
        <v>2.3010299956639813</v>
      </c>
      <c r="G35" s="109">
        <f>N!D29</f>
        <v>0</v>
      </c>
      <c r="H35" s="109">
        <f>N!E29</f>
        <v>0</v>
      </c>
      <c r="I35" s="109">
        <f>N!F29</f>
        <v>0</v>
      </c>
      <c r="J35" s="109">
        <f>N!G29</f>
        <v>0</v>
      </c>
      <c r="K35" s="109">
        <f>N!H29</f>
        <v>0</v>
      </c>
      <c r="L35" s="109">
        <f>N!I29</f>
        <v>0</v>
      </c>
      <c r="M35" s="109">
        <f>N!J29</f>
        <v>0</v>
      </c>
      <c r="N35" s="109">
        <f>N!K29</f>
        <v>0</v>
      </c>
      <c r="O35" s="110">
        <f>N!L29</f>
        <v>0</v>
      </c>
      <c r="Q35" s="120" t="e">
        <f t="shared" si="0"/>
        <v>#DIV/0!</v>
      </c>
      <c r="R35" s="109" t="e">
        <f t="shared" si="1"/>
        <v>#DIV/0!</v>
      </c>
      <c r="S35" s="117" t="e">
        <f t="shared" si="2"/>
        <v>#DIV/0!</v>
      </c>
      <c r="T35" s="117" t="e">
        <f t="shared" si="3"/>
        <v>#DIV/0!</v>
      </c>
      <c r="U35" s="109" t="e">
        <f t="shared" si="4"/>
        <v>#DIV/0!</v>
      </c>
      <c r="V35" s="110" t="e">
        <f t="shared" si="5"/>
        <v>#DIV/0!</v>
      </c>
      <c r="X35" s="127">
        <f>N!B29</f>
        <v>2</v>
      </c>
      <c r="Y35" s="215"/>
    </row>
    <row r="36" spans="1:28" x14ac:dyDescent="0.25">
      <c r="A36" s="207"/>
      <c r="C36" s="107" t="str">
        <f>C5</f>
        <v>Pre-frac olivine-phyric</v>
      </c>
      <c r="D36" s="108" t="s">
        <v>56</v>
      </c>
      <c r="E36" s="108">
        <f>N!C30</f>
        <v>500</v>
      </c>
      <c r="F36" s="117">
        <f t="shared" si="6"/>
        <v>2.6989700043360187</v>
      </c>
      <c r="G36" s="109">
        <f>N!D30</f>
        <v>0</v>
      </c>
      <c r="H36" s="109">
        <f>N!E30</f>
        <v>0</v>
      </c>
      <c r="I36" s="109">
        <f>N!F30</f>
        <v>0</v>
      </c>
      <c r="J36" s="109">
        <f>N!G30</f>
        <v>0</v>
      </c>
      <c r="K36" s="109">
        <f>N!H30</f>
        <v>0</v>
      </c>
      <c r="L36" s="109">
        <f>N!I30</f>
        <v>0</v>
      </c>
      <c r="M36" s="109">
        <f>N!J30</f>
        <v>0</v>
      </c>
      <c r="N36" s="109">
        <f>N!K30</f>
        <v>0</v>
      </c>
      <c r="O36" s="110">
        <f>N!L30</f>
        <v>0</v>
      </c>
      <c r="Q36" s="120" t="e">
        <f t="shared" si="0"/>
        <v>#DIV/0!</v>
      </c>
      <c r="R36" s="109" t="e">
        <f t="shared" si="1"/>
        <v>#DIV/0!</v>
      </c>
      <c r="S36" s="117" t="e">
        <f t="shared" si="2"/>
        <v>#DIV/0!</v>
      </c>
      <c r="T36" s="117" t="e">
        <f t="shared" si="3"/>
        <v>#DIV/0!</v>
      </c>
      <c r="U36" s="109" t="e">
        <f t="shared" si="4"/>
        <v>#DIV/0!</v>
      </c>
      <c r="V36" s="110" t="e">
        <f t="shared" si="5"/>
        <v>#DIV/0!</v>
      </c>
      <c r="X36" s="127">
        <f>N!B30</f>
        <v>5</v>
      </c>
      <c r="Y36" s="215"/>
    </row>
    <row r="37" spans="1:28" x14ac:dyDescent="0.25">
      <c r="A37" s="207"/>
      <c r="C37" s="107" t="str">
        <f>C5</f>
        <v>Pre-frac olivine-phyric</v>
      </c>
      <c r="D37" s="108" t="s">
        <v>56</v>
      </c>
      <c r="E37" s="108">
        <f>N!C31</f>
        <v>1000</v>
      </c>
      <c r="F37" s="117">
        <f t="shared" si="6"/>
        <v>3</v>
      </c>
      <c r="G37" s="109">
        <f>N!D31</f>
        <v>0</v>
      </c>
      <c r="H37" s="109">
        <f>N!E31</f>
        <v>0</v>
      </c>
      <c r="I37" s="109">
        <f>N!F31</f>
        <v>0</v>
      </c>
      <c r="J37" s="109">
        <f>N!G31</f>
        <v>0</v>
      </c>
      <c r="K37" s="109">
        <f>N!H31</f>
        <v>0</v>
      </c>
      <c r="L37" s="109">
        <f>N!I31</f>
        <v>0</v>
      </c>
      <c r="M37" s="109">
        <f>N!J31</f>
        <v>0</v>
      </c>
      <c r="N37" s="109">
        <f>N!K31</f>
        <v>0</v>
      </c>
      <c r="O37" s="110">
        <f>N!L31</f>
        <v>0</v>
      </c>
      <c r="Q37" s="120" t="e">
        <f t="shared" si="0"/>
        <v>#DIV/0!</v>
      </c>
      <c r="R37" s="109" t="e">
        <f t="shared" si="1"/>
        <v>#DIV/0!</v>
      </c>
      <c r="S37" s="117" t="e">
        <f t="shared" si="2"/>
        <v>#DIV/0!</v>
      </c>
      <c r="T37" s="117" t="e">
        <f t="shared" si="3"/>
        <v>#DIV/0!</v>
      </c>
      <c r="U37" s="109" t="e">
        <f t="shared" si="4"/>
        <v>#DIV/0!</v>
      </c>
      <c r="V37" s="110" t="e">
        <f t="shared" si="5"/>
        <v>#DIV/0!</v>
      </c>
      <c r="X37" s="127">
        <f>N!B31</f>
        <v>10</v>
      </c>
      <c r="Y37" s="215"/>
    </row>
    <row r="38" spans="1:28" x14ac:dyDescent="0.25">
      <c r="A38" s="207"/>
      <c r="C38" s="107" t="str">
        <f>C5</f>
        <v>Pre-frac olivine-phyric</v>
      </c>
      <c r="D38" s="108" t="s">
        <v>56</v>
      </c>
      <c r="E38" s="108">
        <f>N!C32</f>
        <v>2000</v>
      </c>
      <c r="F38" s="117">
        <f t="shared" si="6"/>
        <v>3.3010299956639813</v>
      </c>
      <c r="G38" s="109">
        <f>N!D32</f>
        <v>0</v>
      </c>
      <c r="H38" s="109">
        <f>N!E32</f>
        <v>0</v>
      </c>
      <c r="I38" s="109">
        <f>N!F32</f>
        <v>0</v>
      </c>
      <c r="J38" s="109">
        <f>N!G32</f>
        <v>0</v>
      </c>
      <c r="K38" s="109">
        <f>N!H32</f>
        <v>0</v>
      </c>
      <c r="L38" s="109">
        <f>N!I32</f>
        <v>0</v>
      </c>
      <c r="M38" s="109">
        <f>N!J32</f>
        <v>0</v>
      </c>
      <c r="N38" s="109">
        <f>N!K32</f>
        <v>0</v>
      </c>
      <c r="O38" s="110">
        <f>N!L32</f>
        <v>0</v>
      </c>
      <c r="Q38" s="120" t="e">
        <f t="shared" si="0"/>
        <v>#DIV/0!</v>
      </c>
      <c r="R38" s="109" t="e">
        <f t="shared" si="1"/>
        <v>#DIV/0!</v>
      </c>
      <c r="S38" s="117" t="e">
        <f t="shared" si="2"/>
        <v>#DIV/0!</v>
      </c>
      <c r="T38" s="117" t="e">
        <f t="shared" si="3"/>
        <v>#DIV/0!</v>
      </c>
      <c r="U38" s="109" t="e">
        <f t="shared" si="4"/>
        <v>#DIV/0!</v>
      </c>
      <c r="V38" s="110" t="e">
        <f t="shared" si="5"/>
        <v>#DIV/0!</v>
      </c>
      <c r="X38" s="127">
        <f>N!B32</f>
        <v>20</v>
      </c>
      <c r="Y38" s="215"/>
    </row>
    <row r="39" spans="1:28" x14ac:dyDescent="0.25">
      <c r="A39" s="207"/>
      <c r="C39" s="107" t="str">
        <f>C5</f>
        <v>Pre-frac olivine-phyric</v>
      </c>
      <c r="D39" s="108" t="s">
        <v>56</v>
      </c>
      <c r="E39" s="108">
        <f>N!C33</f>
        <v>5000</v>
      </c>
      <c r="F39" s="117">
        <f t="shared" si="6"/>
        <v>3.6989700043360187</v>
      </c>
      <c r="G39" s="109">
        <f>N!D33</f>
        <v>0</v>
      </c>
      <c r="H39" s="109">
        <f>N!E33</f>
        <v>0</v>
      </c>
      <c r="I39" s="109">
        <f>N!F33</f>
        <v>0</v>
      </c>
      <c r="J39" s="109">
        <f>N!G33</f>
        <v>0</v>
      </c>
      <c r="K39" s="109">
        <f>N!H33</f>
        <v>0</v>
      </c>
      <c r="L39" s="109">
        <f>N!I33</f>
        <v>0</v>
      </c>
      <c r="M39" s="109">
        <f>N!J33</f>
        <v>0</v>
      </c>
      <c r="N39" s="109">
        <f>N!K33</f>
        <v>0</v>
      </c>
      <c r="O39" s="110">
        <f>N!L33</f>
        <v>0</v>
      </c>
      <c r="Q39" s="120" t="e">
        <f t="shared" si="0"/>
        <v>#DIV/0!</v>
      </c>
      <c r="R39" s="109" t="e">
        <f t="shared" si="1"/>
        <v>#DIV/0!</v>
      </c>
      <c r="S39" s="117" t="e">
        <f t="shared" si="2"/>
        <v>#DIV/0!</v>
      </c>
      <c r="T39" s="117" t="e">
        <f t="shared" si="3"/>
        <v>#DIV/0!</v>
      </c>
      <c r="U39" s="109" t="e">
        <f t="shared" si="4"/>
        <v>#DIV/0!</v>
      </c>
      <c r="V39" s="110" t="e">
        <f t="shared" si="5"/>
        <v>#DIV/0!</v>
      </c>
      <c r="X39" s="127">
        <f>N!B33</f>
        <v>50</v>
      </c>
      <c r="Y39" s="215"/>
    </row>
    <row r="40" spans="1:28" x14ac:dyDescent="0.25">
      <c r="A40" s="207"/>
      <c r="C40" s="107" t="str">
        <f>C5</f>
        <v>Pre-frac olivine-phyric</v>
      </c>
      <c r="D40" s="108" t="s">
        <v>56</v>
      </c>
      <c r="E40" s="108">
        <f>N!C34</f>
        <v>10000</v>
      </c>
      <c r="F40" s="117">
        <f t="shared" si="6"/>
        <v>4</v>
      </c>
      <c r="G40" s="109">
        <f>N!D34</f>
        <v>0</v>
      </c>
      <c r="H40" s="109">
        <f>N!E34</f>
        <v>0</v>
      </c>
      <c r="I40" s="109">
        <f>N!F34</f>
        <v>0</v>
      </c>
      <c r="J40" s="109">
        <f>N!G34</f>
        <v>0</v>
      </c>
      <c r="K40" s="109">
        <f>N!H34</f>
        <v>0</v>
      </c>
      <c r="L40" s="109">
        <f>N!I34</f>
        <v>0</v>
      </c>
      <c r="M40" s="109">
        <f>N!J34</f>
        <v>0</v>
      </c>
      <c r="N40" s="109">
        <f>N!K34</f>
        <v>0</v>
      </c>
      <c r="O40" s="110">
        <f>N!L34</f>
        <v>0</v>
      </c>
      <c r="Q40" s="120" t="e">
        <f t="shared" si="0"/>
        <v>#DIV/0!</v>
      </c>
      <c r="R40" s="109" t="e">
        <f t="shared" si="1"/>
        <v>#DIV/0!</v>
      </c>
      <c r="S40" s="117" t="e">
        <f t="shared" si="2"/>
        <v>#DIV/0!</v>
      </c>
      <c r="T40" s="117" t="e">
        <f t="shared" si="3"/>
        <v>#DIV/0!</v>
      </c>
      <c r="U40" s="109" t="e">
        <f t="shared" si="4"/>
        <v>#DIV/0!</v>
      </c>
      <c r="V40" s="110" t="e">
        <f t="shared" si="5"/>
        <v>#DIV/0!</v>
      </c>
      <c r="X40" s="127">
        <f>N!B34</f>
        <v>100</v>
      </c>
      <c r="Y40" s="215"/>
    </row>
    <row r="41" spans="1:28" x14ac:dyDescent="0.25">
      <c r="A41" s="207"/>
      <c r="C41" s="107" t="str">
        <f>C5</f>
        <v>Pre-frac olivine-phyric</v>
      </c>
      <c r="D41" s="108" t="s">
        <v>56</v>
      </c>
      <c r="E41" s="108">
        <f>N!C35</f>
        <v>20000</v>
      </c>
      <c r="F41" s="117">
        <f t="shared" si="6"/>
        <v>4.3010299956639813</v>
      </c>
      <c r="G41" s="109">
        <f>N!D35</f>
        <v>0</v>
      </c>
      <c r="H41" s="109">
        <f>N!E35</f>
        <v>0</v>
      </c>
      <c r="I41" s="109">
        <f>N!F35</f>
        <v>0</v>
      </c>
      <c r="J41" s="109">
        <f>N!G35</f>
        <v>0</v>
      </c>
      <c r="K41" s="109">
        <f>N!H35</f>
        <v>0</v>
      </c>
      <c r="L41" s="109">
        <f>N!I35</f>
        <v>0</v>
      </c>
      <c r="M41" s="109">
        <f>N!J35</f>
        <v>0</v>
      </c>
      <c r="N41" s="109">
        <f>N!K35</f>
        <v>0</v>
      </c>
      <c r="O41" s="110">
        <f>N!L35</f>
        <v>0</v>
      </c>
      <c r="Q41" s="120" t="e">
        <f t="shared" si="0"/>
        <v>#DIV/0!</v>
      </c>
      <c r="R41" s="109" t="e">
        <f t="shared" si="1"/>
        <v>#DIV/0!</v>
      </c>
      <c r="S41" s="117" t="e">
        <f t="shared" si="2"/>
        <v>#DIV/0!</v>
      </c>
      <c r="T41" s="117" t="e">
        <f t="shared" si="3"/>
        <v>#DIV/0!</v>
      </c>
      <c r="U41" s="109" t="e">
        <f t="shared" si="4"/>
        <v>#DIV/0!</v>
      </c>
      <c r="V41" s="110" t="e">
        <f t="shared" si="5"/>
        <v>#DIV/0!</v>
      </c>
      <c r="X41" s="127">
        <f>N!B35</f>
        <v>200</v>
      </c>
      <c r="Y41" s="215"/>
    </row>
    <row r="42" spans="1:28" x14ac:dyDescent="0.25">
      <c r="A42" s="207"/>
      <c r="C42" s="111" t="str">
        <f>C5</f>
        <v>Pre-frac olivine-phyric</v>
      </c>
      <c r="D42" s="112" t="s">
        <v>56</v>
      </c>
      <c r="E42" s="112">
        <f>N!C36</f>
        <v>50000</v>
      </c>
      <c r="F42" s="118">
        <f t="shared" si="6"/>
        <v>4.6989700043360187</v>
      </c>
      <c r="G42" s="113">
        <f>N!D36</f>
        <v>0</v>
      </c>
      <c r="H42" s="113">
        <f>N!E36</f>
        <v>0</v>
      </c>
      <c r="I42" s="113">
        <f>N!F36</f>
        <v>0</v>
      </c>
      <c r="J42" s="113">
        <f>N!G36</f>
        <v>0</v>
      </c>
      <c r="K42" s="113">
        <f>N!H36</f>
        <v>0</v>
      </c>
      <c r="L42" s="113">
        <f>N!I36</f>
        <v>0</v>
      </c>
      <c r="M42" s="113">
        <f>N!J36</f>
        <v>0</v>
      </c>
      <c r="N42" s="113">
        <f>N!K36</f>
        <v>0</v>
      </c>
      <c r="O42" s="114">
        <f>N!L36</f>
        <v>0</v>
      </c>
      <c r="Q42" s="121" t="e">
        <f t="shared" si="0"/>
        <v>#DIV/0!</v>
      </c>
      <c r="R42" s="113" t="e">
        <f t="shared" si="1"/>
        <v>#DIV/0!</v>
      </c>
      <c r="S42" s="118" t="e">
        <f t="shared" si="2"/>
        <v>#DIV/0!</v>
      </c>
      <c r="T42" s="118" t="e">
        <f t="shared" si="3"/>
        <v>#DIV/0!</v>
      </c>
      <c r="U42" s="113" t="e">
        <f t="shared" si="4"/>
        <v>#DIV/0!</v>
      </c>
      <c r="V42" s="114" t="e">
        <f t="shared" si="5"/>
        <v>#DIV/0!</v>
      </c>
      <c r="X42" s="128">
        <f>N!B36</f>
        <v>500</v>
      </c>
      <c r="Y42" s="216"/>
    </row>
    <row r="43" spans="1:28" x14ac:dyDescent="0.25">
      <c r="A43" s="207"/>
      <c r="C43" s="103" t="str">
        <f>C4</f>
        <v>Olivine-phyric</v>
      </c>
      <c r="D43" s="104" t="s">
        <v>57</v>
      </c>
      <c r="E43" s="105">
        <f>MDU!E12</f>
        <v>102.04081632653073</v>
      </c>
      <c r="F43" s="116">
        <f t="shared" si="6"/>
        <v>2.0087739243075058</v>
      </c>
      <c r="G43" s="105">
        <f>MDU!F12</f>
        <v>0</v>
      </c>
      <c r="H43" s="105">
        <f>MDU!G12</f>
        <v>0</v>
      </c>
      <c r="I43" s="105">
        <f>MDU!H12</f>
        <v>0</v>
      </c>
      <c r="J43" s="105">
        <f>MDU!I12</f>
        <v>0</v>
      </c>
      <c r="K43" s="105">
        <f>MDU!J12</f>
        <v>0</v>
      </c>
      <c r="L43" s="105">
        <f>MDU!K12</f>
        <v>0</v>
      </c>
      <c r="M43" s="105">
        <f>MDU!L12</f>
        <v>0</v>
      </c>
      <c r="N43" s="105">
        <f>MDU!M12</f>
        <v>0</v>
      </c>
      <c r="O43" s="106">
        <f>MDU!N12</f>
        <v>0</v>
      </c>
      <c r="Q43" s="119" t="e">
        <f t="shared" si="0"/>
        <v>#DIV/0!</v>
      </c>
      <c r="R43" s="105" t="e">
        <f t="shared" si="1"/>
        <v>#DIV/0!</v>
      </c>
      <c r="S43" s="116" t="e">
        <f t="shared" si="2"/>
        <v>#DIV/0!</v>
      </c>
      <c r="T43" s="116" t="e">
        <f t="shared" si="3"/>
        <v>#DIV/0!</v>
      </c>
      <c r="U43" s="105" t="e">
        <f t="shared" si="4"/>
        <v>#DIV/0!</v>
      </c>
      <c r="V43" s="106" t="e">
        <f t="shared" si="5"/>
        <v>#DIV/0!</v>
      </c>
      <c r="X43" s="126">
        <f>MDU!A12</f>
        <v>0.98</v>
      </c>
      <c r="Y43" s="211" t="s">
        <v>58</v>
      </c>
      <c r="AA43" s="94" t="s">
        <v>59</v>
      </c>
      <c r="AB43" s="130">
        <f>MDU!C12</f>
        <v>100</v>
      </c>
    </row>
    <row r="44" spans="1:28" x14ac:dyDescent="0.25">
      <c r="A44" s="207"/>
      <c r="C44" s="107" t="str">
        <f>C4</f>
        <v>Olivine-phyric</v>
      </c>
      <c r="D44" s="108" t="s">
        <v>57</v>
      </c>
      <c r="E44" s="109">
        <f>MDU!E13</f>
        <v>555.55555555555577</v>
      </c>
      <c r="F44" s="117">
        <f t="shared" si="6"/>
        <v>2.744727494896694</v>
      </c>
      <c r="G44" s="109">
        <f>MDU!F13</f>
        <v>0</v>
      </c>
      <c r="H44" s="109">
        <f>MDU!G13</f>
        <v>0</v>
      </c>
      <c r="I44" s="109">
        <f>MDU!H13</f>
        <v>0</v>
      </c>
      <c r="J44" s="109">
        <f>MDU!I13</f>
        <v>0</v>
      </c>
      <c r="K44" s="109">
        <f>MDU!J13</f>
        <v>0</v>
      </c>
      <c r="L44" s="109">
        <f>MDU!K13</f>
        <v>0</v>
      </c>
      <c r="M44" s="109">
        <f>MDU!L13</f>
        <v>0</v>
      </c>
      <c r="N44" s="109">
        <f>MDU!M13</f>
        <v>0</v>
      </c>
      <c r="O44" s="110">
        <f>MDU!N13</f>
        <v>0</v>
      </c>
      <c r="Q44" s="120" t="e">
        <f t="shared" si="0"/>
        <v>#DIV/0!</v>
      </c>
      <c r="R44" s="109" t="e">
        <f t="shared" si="1"/>
        <v>#DIV/0!</v>
      </c>
      <c r="S44" s="117" t="e">
        <f t="shared" si="2"/>
        <v>#DIV/0!</v>
      </c>
      <c r="T44" s="117" t="e">
        <f t="shared" si="3"/>
        <v>#DIV/0!</v>
      </c>
      <c r="U44" s="109" t="e">
        <f t="shared" si="4"/>
        <v>#DIV/0!</v>
      </c>
      <c r="V44" s="110" t="e">
        <f t="shared" si="5"/>
        <v>#DIV/0!</v>
      </c>
      <c r="X44" s="127">
        <f>MDU!A13</f>
        <v>0.9</v>
      </c>
      <c r="Y44" s="212"/>
      <c r="AA44" s="129" t="s">
        <v>60</v>
      </c>
      <c r="AB44" s="131">
        <f>MDU!B12</f>
        <v>0.02</v>
      </c>
    </row>
    <row r="45" spans="1:28" x14ac:dyDescent="0.25">
      <c r="A45" s="207"/>
      <c r="C45" s="107" t="str">
        <f>$C$4</f>
        <v>Olivine-phyric</v>
      </c>
      <c r="D45" s="108" t="s">
        <v>57</v>
      </c>
      <c r="E45" s="109">
        <f>MDU!E14</f>
        <v>1250</v>
      </c>
      <c r="F45" s="117">
        <f t="shared" si="6"/>
        <v>3.0969100130080562</v>
      </c>
      <c r="G45" s="109">
        <f>MDU!F14</f>
        <v>0</v>
      </c>
      <c r="H45" s="109">
        <f>MDU!G14</f>
        <v>0</v>
      </c>
      <c r="I45" s="109">
        <f>MDU!H14</f>
        <v>0</v>
      </c>
      <c r="J45" s="109">
        <f>MDU!I14</f>
        <v>0</v>
      </c>
      <c r="K45" s="109">
        <f>MDU!J14</f>
        <v>0</v>
      </c>
      <c r="L45" s="109">
        <f>MDU!K14</f>
        <v>0</v>
      </c>
      <c r="M45" s="109">
        <f>MDU!L14</f>
        <v>0</v>
      </c>
      <c r="N45" s="109">
        <f>MDU!M14</f>
        <v>0</v>
      </c>
      <c r="O45" s="110">
        <f>MDU!N14</f>
        <v>0</v>
      </c>
      <c r="Q45" s="120" t="e">
        <f t="shared" si="0"/>
        <v>#DIV/0!</v>
      </c>
      <c r="R45" s="109" t="e">
        <f t="shared" si="1"/>
        <v>#DIV/0!</v>
      </c>
      <c r="S45" s="117" t="e">
        <f t="shared" si="2"/>
        <v>#DIV/0!</v>
      </c>
      <c r="T45" s="117" t="e">
        <f t="shared" si="3"/>
        <v>#DIV/0!</v>
      </c>
      <c r="U45" s="109" t="e">
        <f t="shared" si="4"/>
        <v>#DIV/0!</v>
      </c>
      <c r="V45" s="110" t="e">
        <f t="shared" si="5"/>
        <v>#DIV/0!</v>
      </c>
      <c r="X45" s="127">
        <f>MDU!A14</f>
        <v>0.8</v>
      </c>
      <c r="Y45" s="212"/>
    </row>
    <row r="46" spans="1:28" x14ac:dyDescent="0.25">
      <c r="A46" s="207"/>
      <c r="C46" s="107" t="str">
        <f t="shared" ref="C46:C61" si="7">$C$4</f>
        <v>Olivine-phyric</v>
      </c>
      <c r="D46" s="108" t="s">
        <v>57</v>
      </c>
      <c r="E46" s="109">
        <f>MDU!E15</f>
        <v>2142.857142857144</v>
      </c>
      <c r="F46" s="117">
        <f t="shared" si="6"/>
        <v>3.3309932190414249</v>
      </c>
      <c r="G46" s="109">
        <f>MDU!F15</f>
        <v>0</v>
      </c>
      <c r="H46" s="109">
        <f>MDU!G15</f>
        <v>0</v>
      </c>
      <c r="I46" s="109">
        <f>MDU!H15</f>
        <v>0</v>
      </c>
      <c r="J46" s="109">
        <f>MDU!I15</f>
        <v>0</v>
      </c>
      <c r="K46" s="109">
        <f>MDU!J15</f>
        <v>0</v>
      </c>
      <c r="L46" s="109">
        <f>MDU!K15</f>
        <v>0</v>
      </c>
      <c r="M46" s="109">
        <f>MDU!L15</f>
        <v>0</v>
      </c>
      <c r="N46" s="109">
        <f>MDU!M15</f>
        <v>0</v>
      </c>
      <c r="O46" s="110">
        <f>MDU!N15</f>
        <v>0</v>
      </c>
      <c r="Q46" s="120" t="e">
        <f t="shared" si="0"/>
        <v>#DIV/0!</v>
      </c>
      <c r="R46" s="109" t="e">
        <f t="shared" si="1"/>
        <v>#DIV/0!</v>
      </c>
      <c r="S46" s="117" t="e">
        <f t="shared" si="2"/>
        <v>#DIV/0!</v>
      </c>
      <c r="T46" s="117" t="e">
        <f t="shared" si="3"/>
        <v>#DIV/0!</v>
      </c>
      <c r="U46" s="109" t="e">
        <f t="shared" si="4"/>
        <v>#DIV/0!</v>
      </c>
      <c r="V46" s="110" t="e">
        <f t="shared" si="5"/>
        <v>#DIV/0!</v>
      </c>
      <c r="X46" s="127">
        <f>MDU!A15</f>
        <v>0.7</v>
      </c>
      <c r="Y46" s="212"/>
    </row>
    <row r="47" spans="1:28" x14ac:dyDescent="0.25">
      <c r="A47" s="207"/>
      <c r="C47" s="107" t="str">
        <f t="shared" si="7"/>
        <v>Olivine-phyric</v>
      </c>
      <c r="D47" s="108" t="s">
        <v>57</v>
      </c>
      <c r="E47" s="109">
        <f>MDU!E16</f>
        <v>3333.3333333333348</v>
      </c>
      <c r="F47" s="117">
        <f t="shared" si="6"/>
        <v>3.5228787452803378</v>
      </c>
      <c r="G47" s="109">
        <f>MDU!F16</f>
        <v>0</v>
      </c>
      <c r="H47" s="109">
        <f>MDU!G16</f>
        <v>0</v>
      </c>
      <c r="I47" s="109">
        <f>MDU!H16</f>
        <v>0</v>
      </c>
      <c r="J47" s="109">
        <f>MDU!I16</f>
        <v>0</v>
      </c>
      <c r="K47" s="109">
        <f>MDU!J16</f>
        <v>0</v>
      </c>
      <c r="L47" s="109">
        <f>MDU!K16</f>
        <v>0</v>
      </c>
      <c r="M47" s="109">
        <f>MDU!L16</f>
        <v>0</v>
      </c>
      <c r="N47" s="109">
        <f>MDU!M16</f>
        <v>0</v>
      </c>
      <c r="O47" s="110">
        <f>MDU!N16</f>
        <v>0</v>
      </c>
      <c r="Q47" s="120" t="e">
        <f t="shared" si="0"/>
        <v>#DIV/0!</v>
      </c>
      <c r="R47" s="109" t="e">
        <f t="shared" si="1"/>
        <v>#DIV/0!</v>
      </c>
      <c r="S47" s="117" t="e">
        <f t="shared" si="2"/>
        <v>#DIV/0!</v>
      </c>
      <c r="T47" s="117" t="e">
        <f t="shared" si="3"/>
        <v>#DIV/0!</v>
      </c>
      <c r="U47" s="109" t="e">
        <f t="shared" si="4"/>
        <v>#DIV/0!</v>
      </c>
      <c r="V47" s="110" t="e">
        <f t="shared" si="5"/>
        <v>#DIV/0!</v>
      </c>
      <c r="X47" s="127">
        <f>MDU!A16</f>
        <v>0.6</v>
      </c>
      <c r="Y47" s="212"/>
    </row>
    <row r="48" spans="1:28" x14ac:dyDescent="0.25">
      <c r="A48" s="207"/>
      <c r="C48" s="107" t="str">
        <f t="shared" si="7"/>
        <v>Olivine-phyric</v>
      </c>
      <c r="D48" s="108" t="s">
        <v>57</v>
      </c>
      <c r="E48" s="109">
        <f>MDU!E17</f>
        <v>5000</v>
      </c>
      <c r="F48" s="117">
        <f t="shared" si="6"/>
        <v>3.6989700043360187</v>
      </c>
      <c r="G48" s="109">
        <f>MDU!F17</f>
        <v>0</v>
      </c>
      <c r="H48" s="109">
        <f>MDU!G17</f>
        <v>0</v>
      </c>
      <c r="I48" s="109">
        <f>MDU!H17</f>
        <v>0</v>
      </c>
      <c r="J48" s="109">
        <f>MDU!I17</f>
        <v>0</v>
      </c>
      <c r="K48" s="109">
        <f>MDU!J17</f>
        <v>0</v>
      </c>
      <c r="L48" s="109">
        <f>MDU!K17</f>
        <v>0</v>
      </c>
      <c r="M48" s="109">
        <f>MDU!L17</f>
        <v>0</v>
      </c>
      <c r="N48" s="109">
        <f>MDU!M17</f>
        <v>0</v>
      </c>
      <c r="O48" s="110">
        <f>MDU!N17</f>
        <v>0</v>
      </c>
      <c r="Q48" s="120" t="e">
        <f t="shared" si="0"/>
        <v>#DIV/0!</v>
      </c>
      <c r="R48" s="109" t="e">
        <f t="shared" si="1"/>
        <v>#DIV/0!</v>
      </c>
      <c r="S48" s="117" t="e">
        <f t="shared" si="2"/>
        <v>#DIV/0!</v>
      </c>
      <c r="T48" s="117" t="e">
        <f t="shared" si="3"/>
        <v>#DIV/0!</v>
      </c>
      <c r="U48" s="109" t="e">
        <f t="shared" si="4"/>
        <v>#DIV/0!</v>
      </c>
      <c r="V48" s="110" t="e">
        <f t="shared" si="5"/>
        <v>#DIV/0!</v>
      </c>
      <c r="X48" s="127">
        <f>MDU!A17</f>
        <v>0.5</v>
      </c>
      <c r="Y48" s="212"/>
    </row>
    <row r="49" spans="1:25" x14ac:dyDescent="0.25">
      <c r="A49" s="207"/>
      <c r="C49" s="107" t="str">
        <f t="shared" si="7"/>
        <v>Olivine-phyric</v>
      </c>
      <c r="D49" s="108" t="s">
        <v>57</v>
      </c>
      <c r="E49" s="109">
        <f>MDU!E18</f>
        <v>7500.0000000000018</v>
      </c>
      <c r="F49" s="117">
        <f t="shared" si="6"/>
        <v>3.8750612633917001</v>
      </c>
      <c r="G49" s="109">
        <f>MDU!F18</f>
        <v>0</v>
      </c>
      <c r="H49" s="109">
        <f>MDU!G18</f>
        <v>0</v>
      </c>
      <c r="I49" s="109">
        <f>MDU!H18</f>
        <v>0</v>
      </c>
      <c r="J49" s="109">
        <f>MDU!I18</f>
        <v>0</v>
      </c>
      <c r="K49" s="109">
        <f>MDU!J18</f>
        <v>0</v>
      </c>
      <c r="L49" s="109">
        <f>MDU!K18</f>
        <v>0</v>
      </c>
      <c r="M49" s="109">
        <f>MDU!L18</f>
        <v>0</v>
      </c>
      <c r="N49" s="109">
        <f>MDU!M18</f>
        <v>0</v>
      </c>
      <c r="O49" s="110">
        <f>MDU!N18</f>
        <v>0</v>
      </c>
      <c r="Q49" s="120" t="e">
        <f t="shared" si="0"/>
        <v>#DIV/0!</v>
      </c>
      <c r="R49" s="109" t="e">
        <f t="shared" si="1"/>
        <v>#DIV/0!</v>
      </c>
      <c r="S49" s="117" t="e">
        <f t="shared" si="2"/>
        <v>#DIV/0!</v>
      </c>
      <c r="T49" s="117" t="e">
        <f t="shared" si="3"/>
        <v>#DIV/0!</v>
      </c>
      <c r="U49" s="109" t="e">
        <f t="shared" si="4"/>
        <v>#DIV/0!</v>
      </c>
      <c r="V49" s="110" t="e">
        <f t="shared" si="5"/>
        <v>#DIV/0!</v>
      </c>
      <c r="X49" s="127">
        <f>MDU!A18</f>
        <v>0.4</v>
      </c>
      <c r="Y49" s="212"/>
    </row>
    <row r="50" spans="1:25" x14ac:dyDescent="0.25">
      <c r="A50" s="207"/>
      <c r="C50" s="107" t="str">
        <f t="shared" si="7"/>
        <v>Olivine-phyric</v>
      </c>
      <c r="D50" s="108" t="s">
        <v>57</v>
      </c>
      <c r="E50" s="109">
        <f>MDU!E19</f>
        <v>11666.666666666672</v>
      </c>
      <c r="F50" s="117">
        <f t="shared" si="6"/>
        <v>4.0669467896306131</v>
      </c>
      <c r="G50" s="109">
        <f>MDU!F19</f>
        <v>0</v>
      </c>
      <c r="H50" s="109">
        <f>MDU!G19</f>
        <v>0</v>
      </c>
      <c r="I50" s="109">
        <f>MDU!H19</f>
        <v>0</v>
      </c>
      <c r="J50" s="109">
        <f>MDU!I19</f>
        <v>0</v>
      </c>
      <c r="K50" s="109">
        <f>MDU!J19</f>
        <v>0</v>
      </c>
      <c r="L50" s="109">
        <f>MDU!K19</f>
        <v>0</v>
      </c>
      <c r="M50" s="109">
        <f>MDU!L19</f>
        <v>0</v>
      </c>
      <c r="N50" s="109">
        <f>MDU!M19</f>
        <v>0</v>
      </c>
      <c r="O50" s="110">
        <f>MDU!N19</f>
        <v>0</v>
      </c>
      <c r="Q50" s="120" t="e">
        <f t="shared" si="0"/>
        <v>#DIV/0!</v>
      </c>
      <c r="R50" s="109" t="e">
        <f t="shared" si="1"/>
        <v>#DIV/0!</v>
      </c>
      <c r="S50" s="117" t="e">
        <f t="shared" si="2"/>
        <v>#DIV/0!</v>
      </c>
      <c r="T50" s="117" t="e">
        <f t="shared" si="3"/>
        <v>#DIV/0!</v>
      </c>
      <c r="U50" s="109" t="e">
        <f t="shared" si="4"/>
        <v>#DIV/0!</v>
      </c>
      <c r="V50" s="110" t="e">
        <f t="shared" si="5"/>
        <v>#DIV/0!</v>
      </c>
      <c r="X50" s="127">
        <f>MDU!A19</f>
        <v>0.3</v>
      </c>
      <c r="Y50" s="212"/>
    </row>
    <row r="51" spans="1:25" x14ac:dyDescent="0.25">
      <c r="A51" s="207"/>
      <c r="C51" s="107" t="str">
        <f t="shared" si="7"/>
        <v>Olivine-phyric</v>
      </c>
      <c r="D51" s="108" t="s">
        <v>57</v>
      </c>
      <c r="E51" s="109">
        <f>MDU!E20</f>
        <v>20000.000000000007</v>
      </c>
      <c r="F51" s="117">
        <f t="shared" si="6"/>
        <v>4.3010299956639813</v>
      </c>
      <c r="G51" s="109">
        <f>MDU!F20</f>
        <v>0</v>
      </c>
      <c r="H51" s="109">
        <f>MDU!G20</f>
        <v>0</v>
      </c>
      <c r="I51" s="109">
        <f>MDU!H20</f>
        <v>0</v>
      </c>
      <c r="J51" s="109">
        <f>MDU!I20</f>
        <v>0</v>
      </c>
      <c r="K51" s="109">
        <f>MDU!J20</f>
        <v>0</v>
      </c>
      <c r="L51" s="109">
        <f>MDU!K20</f>
        <v>0</v>
      </c>
      <c r="M51" s="109">
        <f>MDU!L20</f>
        <v>0</v>
      </c>
      <c r="N51" s="109">
        <f>MDU!M20</f>
        <v>0</v>
      </c>
      <c r="O51" s="110">
        <f>MDU!N20</f>
        <v>0</v>
      </c>
      <c r="Q51" s="120" t="e">
        <f t="shared" si="0"/>
        <v>#DIV/0!</v>
      </c>
      <c r="R51" s="109" t="e">
        <f t="shared" si="1"/>
        <v>#DIV/0!</v>
      </c>
      <c r="S51" s="117" t="e">
        <f t="shared" si="2"/>
        <v>#DIV/0!</v>
      </c>
      <c r="T51" s="117" t="e">
        <f t="shared" si="3"/>
        <v>#DIV/0!</v>
      </c>
      <c r="U51" s="109" t="e">
        <f t="shared" si="4"/>
        <v>#DIV/0!</v>
      </c>
      <c r="V51" s="110" t="e">
        <f t="shared" si="5"/>
        <v>#DIV/0!</v>
      </c>
      <c r="X51" s="127">
        <f>MDU!A20</f>
        <v>0.2</v>
      </c>
      <c r="Y51" s="212"/>
    </row>
    <row r="52" spans="1:25" x14ac:dyDescent="0.25">
      <c r="A52" s="207"/>
      <c r="C52" s="107" t="str">
        <f t="shared" si="7"/>
        <v>Olivine-phyric</v>
      </c>
      <c r="D52" s="108" t="s">
        <v>57</v>
      </c>
      <c r="E52" s="109">
        <f>MDU!E21</f>
        <v>45000.000000000036</v>
      </c>
      <c r="F52" s="117">
        <f t="shared" si="6"/>
        <v>4.653212513775344</v>
      </c>
      <c r="G52" s="109">
        <f>MDU!F21</f>
        <v>0</v>
      </c>
      <c r="H52" s="109">
        <f>MDU!G21</f>
        <v>0</v>
      </c>
      <c r="I52" s="109">
        <f>MDU!H21</f>
        <v>0</v>
      </c>
      <c r="J52" s="109">
        <f>MDU!I21</f>
        <v>0</v>
      </c>
      <c r="K52" s="109">
        <f>MDU!J21</f>
        <v>0</v>
      </c>
      <c r="L52" s="109">
        <f>MDU!K21</f>
        <v>0</v>
      </c>
      <c r="M52" s="109">
        <f>MDU!L21</f>
        <v>0</v>
      </c>
      <c r="N52" s="109">
        <f>MDU!M21</f>
        <v>0</v>
      </c>
      <c r="O52" s="110">
        <f>MDU!N21</f>
        <v>0</v>
      </c>
      <c r="Q52" s="120" t="e">
        <f t="shared" si="0"/>
        <v>#DIV/0!</v>
      </c>
      <c r="R52" s="109" t="e">
        <f t="shared" si="1"/>
        <v>#DIV/0!</v>
      </c>
      <c r="S52" s="117" t="e">
        <f t="shared" si="2"/>
        <v>#DIV/0!</v>
      </c>
      <c r="T52" s="117" t="e">
        <f t="shared" si="3"/>
        <v>#DIV/0!</v>
      </c>
      <c r="U52" s="109" t="e">
        <f t="shared" si="4"/>
        <v>#DIV/0!</v>
      </c>
      <c r="V52" s="110" t="e">
        <f t="shared" si="5"/>
        <v>#DIV/0!</v>
      </c>
      <c r="X52" s="127">
        <f>MDU!A21</f>
        <v>0.1</v>
      </c>
      <c r="Y52" s="212"/>
    </row>
    <row r="53" spans="1:25" x14ac:dyDescent="0.25">
      <c r="A53" s="207"/>
      <c r="C53" s="107" t="str">
        <f t="shared" si="7"/>
        <v>Olivine-phyric</v>
      </c>
      <c r="D53" s="108" t="s">
        <v>57</v>
      </c>
      <c r="E53" s="109">
        <f>MDU!E22</f>
        <v>50555.555555555598</v>
      </c>
      <c r="F53" s="117">
        <f t="shared" si="6"/>
        <v>4.7037688872177883</v>
      </c>
      <c r="G53" s="109">
        <f>MDU!F22</f>
        <v>0</v>
      </c>
      <c r="H53" s="109">
        <f>MDU!G22</f>
        <v>0</v>
      </c>
      <c r="I53" s="109">
        <f>MDU!H22</f>
        <v>0</v>
      </c>
      <c r="J53" s="109">
        <f>MDU!I22</f>
        <v>0</v>
      </c>
      <c r="K53" s="109">
        <f>MDU!J22</f>
        <v>0</v>
      </c>
      <c r="L53" s="109">
        <f>MDU!K22</f>
        <v>0</v>
      </c>
      <c r="M53" s="109">
        <f>MDU!L22</f>
        <v>0</v>
      </c>
      <c r="N53" s="109">
        <f>MDU!M22</f>
        <v>0</v>
      </c>
      <c r="O53" s="110">
        <f>MDU!N22</f>
        <v>0</v>
      </c>
      <c r="Q53" s="120" t="e">
        <f t="shared" si="0"/>
        <v>#DIV/0!</v>
      </c>
      <c r="R53" s="109" t="e">
        <f t="shared" si="1"/>
        <v>#DIV/0!</v>
      </c>
      <c r="S53" s="117" t="e">
        <f t="shared" si="2"/>
        <v>#DIV/0!</v>
      </c>
      <c r="T53" s="117" t="e">
        <f t="shared" si="3"/>
        <v>#DIV/0!</v>
      </c>
      <c r="U53" s="109" t="e">
        <f t="shared" si="4"/>
        <v>#DIV/0!</v>
      </c>
      <c r="V53" s="110" t="e">
        <f t="shared" si="5"/>
        <v>#DIV/0!</v>
      </c>
      <c r="X53" s="127">
        <f>MDU!A22</f>
        <v>0.09</v>
      </c>
      <c r="Y53" s="212"/>
    </row>
    <row r="54" spans="1:25" x14ac:dyDescent="0.25">
      <c r="A54" s="207"/>
      <c r="C54" s="107" t="str">
        <f t="shared" si="7"/>
        <v>Olivine-phyric</v>
      </c>
      <c r="D54" s="108" t="s">
        <v>57</v>
      </c>
      <c r="E54" s="109">
        <f>MDU!E23</f>
        <v>57500.000000000036</v>
      </c>
      <c r="F54" s="117">
        <f t="shared" si="6"/>
        <v>4.7596678446896306</v>
      </c>
      <c r="G54" s="109">
        <f>MDU!F23</f>
        <v>0</v>
      </c>
      <c r="H54" s="109">
        <f>MDU!G23</f>
        <v>0</v>
      </c>
      <c r="I54" s="109">
        <f>MDU!H23</f>
        <v>0</v>
      </c>
      <c r="J54" s="109">
        <f>MDU!I23</f>
        <v>0</v>
      </c>
      <c r="K54" s="109">
        <f>MDU!J23</f>
        <v>0</v>
      </c>
      <c r="L54" s="109">
        <f>MDU!K23</f>
        <v>0</v>
      </c>
      <c r="M54" s="109">
        <f>MDU!L23</f>
        <v>0</v>
      </c>
      <c r="N54" s="109">
        <f>MDU!M23</f>
        <v>0</v>
      </c>
      <c r="O54" s="110">
        <f>MDU!N23</f>
        <v>0</v>
      </c>
      <c r="Q54" s="120" t="e">
        <f t="shared" si="0"/>
        <v>#DIV/0!</v>
      </c>
      <c r="R54" s="109" t="e">
        <f t="shared" si="1"/>
        <v>#DIV/0!</v>
      </c>
      <c r="S54" s="117" t="e">
        <f t="shared" si="2"/>
        <v>#DIV/0!</v>
      </c>
      <c r="T54" s="117" t="e">
        <f t="shared" si="3"/>
        <v>#DIV/0!</v>
      </c>
      <c r="U54" s="109" t="e">
        <f t="shared" si="4"/>
        <v>#DIV/0!</v>
      </c>
      <c r="V54" s="110" t="e">
        <f t="shared" si="5"/>
        <v>#DIV/0!</v>
      </c>
      <c r="X54" s="127">
        <f>MDU!A23</f>
        <v>0.08</v>
      </c>
      <c r="Y54" s="212"/>
    </row>
    <row r="55" spans="1:25" x14ac:dyDescent="0.25">
      <c r="A55" s="207"/>
      <c r="C55" s="107" t="str">
        <f t="shared" si="7"/>
        <v>Olivine-phyric</v>
      </c>
      <c r="D55" s="108" t="s">
        <v>57</v>
      </c>
      <c r="E55" s="109">
        <f>MDU!E24</f>
        <v>66428.571428571478</v>
      </c>
      <c r="F55" s="117">
        <f t="shared" si="6"/>
        <v>4.8223549128756975</v>
      </c>
      <c r="G55" s="109">
        <f>MDU!F24</f>
        <v>0</v>
      </c>
      <c r="H55" s="109">
        <f>MDU!G24</f>
        <v>0</v>
      </c>
      <c r="I55" s="109">
        <f>MDU!H24</f>
        <v>0</v>
      </c>
      <c r="J55" s="109">
        <f>MDU!I24</f>
        <v>0</v>
      </c>
      <c r="K55" s="109">
        <f>MDU!J24</f>
        <v>0</v>
      </c>
      <c r="L55" s="109">
        <f>MDU!K24</f>
        <v>0</v>
      </c>
      <c r="M55" s="109">
        <f>MDU!L24</f>
        <v>0</v>
      </c>
      <c r="N55" s="109">
        <f>MDU!M24</f>
        <v>0</v>
      </c>
      <c r="O55" s="110">
        <f>MDU!N24</f>
        <v>0</v>
      </c>
      <c r="Q55" s="120" t="e">
        <f t="shared" si="0"/>
        <v>#DIV/0!</v>
      </c>
      <c r="R55" s="109" t="e">
        <f t="shared" si="1"/>
        <v>#DIV/0!</v>
      </c>
      <c r="S55" s="117" t="e">
        <f t="shared" si="2"/>
        <v>#DIV/0!</v>
      </c>
      <c r="T55" s="117" t="e">
        <f t="shared" si="3"/>
        <v>#DIV/0!</v>
      </c>
      <c r="U55" s="109" t="e">
        <f t="shared" si="4"/>
        <v>#DIV/0!</v>
      </c>
      <c r="V55" s="110" t="e">
        <f t="shared" si="5"/>
        <v>#DIV/0!</v>
      </c>
      <c r="X55" s="127">
        <f>MDU!A24</f>
        <v>7.0000000000000007E-2</v>
      </c>
      <c r="Y55" s="212"/>
    </row>
    <row r="56" spans="1:25" x14ac:dyDescent="0.25">
      <c r="A56" s="207"/>
      <c r="C56" s="107" t="str">
        <f t="shared" si="7"/>
        <v>Olivine-phyric</v>
      </c>
      <c r="D56" s="108" t="s">
        <v>57</v>
      </c>
      <c r="E56" s="109">
        <f>MDU!E25</f>
        <v>78333.333333333416</v>
      </c>
      <c r="F56" s="117">
        <f t="shared" si="6"/>
        <v>4.8939466075520741</v>
      </c>
      <c r="G56" s="109">
        <f>MDU!F25</f>
        <v>0</v>
      </c>
      <c r="H56" s="109">
        <f>MDU!G25</f>
        <v>0</v>
      </c>
      <c r="I56" s="109">
        <f>MDU!H25</f>
        <v>0</v>
      </c>
      <c r="J56" s="109">
        <f>MDU!I25</f>
        <v>0</v>
      </c>
      <c r="K56" s="109">
        <f>MDU!J25</f>
        <v>0</v>
      </c>
      <c r="L56" s="109">
        <f>MDU!K25</f>
        <v>0</v>
      </c>
      <c r="M56" s="109">
        <f>MDU!L25</f>
        <v>0</v>
      </c>
      <c r="N56" s="109">
        <f>MDU!M25</f>
        <v>0</v>
      </c>
      <c r="O56" s="110">
        <f>MDU!N25</f>
        <v>0</v>
      </c>
      <c r="Q56" s="120" t="e">
        <f t="shared" si="0"/>
        <v>#DIV/0!</v>
      </c>
      <c r="R56" s="109" t="e">
        <f t="shared" si="1"/>
        <v>#DIV/0!</v>
      </c>
      <c r="S56" s="117" t="e">
        <f t="shared" si="2"/>
        <v>#DIV/0!</v>
      </c>
      <c r="T56" s="117" t="e">
        <f t="shared" si="3"/>
        <v>#DIV/0!</v>
      </c>
      <c r="U56" s="109" t="e">
        <f t="shared" si="4"/>
        <v>#DIV/0!</v>
      </c>
      <c r="V56" s="110" t="e">
        <f t="shared" si="5"/>
        <v>#DIV/0!</v>
      </c>
      <c r="X56" s="127">
        <f>MDU!A25</f>
        <v>0.06</v>
      </c>
      <c r="Y56" s="212"/>
    </row>
    <row r="57" spans="1:25" x14ac:dyDescent="0.25">
      <c r="A57" s="207"/>
      <c r="C57" s="107" t="str">
        <f t="shared" si="7"/>
        <v>Olivine-phyric</v>
      </c>
      <c r="D57" s="108" t="s">
        <v>57</v>
      </c>
      <c r="E57" s="109">
        <f>MDU!E26</f>
        <v>95000.000000000073</v>
      </c>
      <c r="F57" s="117">
        <f t="shared" si="6"/>
        <v>4.9777236052888485</v>
      </c>
      <c r="G57" s="109">
        <f>MDU!F26</f>
        <v>0</v>
      </c>
      <c r="H57" s="109">
        <f>MDU!G26</f>
        <v>0</v>
      </c>
      <c r="I57" s="109">
        <f>MDU!H26</f>
        <v>0</v>
      </c>
      <c r="J57" s="109">
        <f>MDU!I26</f>
        <v>0</v>
      </c>
      <c r="K57" s="109">
        <f>MDU!J26</f>
        <v>0</v>
      </c>
      <c r="L57" s="109">
        <f>MDU!K26</f>
        <v>0</v>
      </c>
      <c r="M57" s="109">
        <f>MDU!L26</f>
        <v>0</v>
      </c>
      <c r="N57" s="109">
        <f>MDU!M26</f>
        <v>0</v>
      </c>
      <c r="O57" s="110">
        <f>MDU!N26</f>
        <v>0</v>
      </c>
      <c r="Q57" s="120" t="e">
        <f t="shared" si="0"/>
        <v>#DIV/0!</v>
      </c>
      <c r="R57" s="109" t="e">
        <f t="shared" si="1"/>
        <v>#DIV/0!</v>
      </c>
      <c r="S57" s="117" t="e">
        <f t="shared" si="2"/>
        <v>#DIV/0!</v>
      </c>
      <c r="T57" s="117" t="e">
        <f t="shared" si="3"/>
        <v>#DIV/0!</v>
      </c>
      <c r="U57" s="109" t="e">
        <f t="shared" si="4"/>
        <v>#DIV/0!</v>
      </c>
      <c r="V57" s="110" t="e">
        <f t="shared" si="5"/>
        <v>#DIV/0!</v>
      </c>
      <c r="X57" s="127">
        <f>MDU!A26</f>
        <v>0.05</v>
      </c>
      <c r="Y57" s="212"/>
    </row>
    <row r="58" spans="1:25" x14ac:dyDescent="0.25">
      <c r="A58" s="207"/>
      <c r="C58" s="107" t="str">
        <f t="shared" si="7"/>
        <v>Olivine-phyric</v>
      </c>
      <c r="D58" s="108" t="s">
        <v>57</v>
      </c>
      <c r="E58" s="109">
        <f>MDU!E27</f>
        <v>120000.00000000009</v>
      </c>
      <c r="F58" s="117">
        <f t="shared" si="6"/>
        <v>5.0791812460476251</v>
      </c>
      <c r="G58" s="109">
        <f>MDU!F27</f>
        <v>0</v>
      </c>
      <c r="H58" s="109">
        <f>MDU!G27</f>
        <v>0</v>
      </c>
      <c r="I58" s="109">
        <f>MDU!H27</f>
        <v>0</v>
      </c>
      <c r="J58" s="109">
        <f>MDU!I27</f>
        <v>0</v>
      </c>
      <c r="K58" s="109">
        <f>MDU!J27</f>
        <v>0</v>
      </c>
      <c r="L58" s="109">
        <f>MDU!K27</f>
        <v>0</v>
      </c>
      <c r="M58" s="109">
        <f>MDU!L27</f>
        <v>0</v>
      </c>
      <c r="N58" s="109">
        <f>MDU!M27</f>
        <v>0</v>
      </c>
      <c r="O58" s="110">
        <f>MDU!N27</f>
        <v>0</v>
      </c>
      <c r="Q58" s="120" t="e">
        <f t="shared" si="0"/>
        <v>#DIV/0!</v>
      </c>
      <c r="R58" s="109" t="e">
        <f t="shared" si="1"/>
        <v>#DIV/0!</v>
      </c>
      <c r="S58" s="117" t="e">
        <f t="shared" si="2"/>
        <v>#DIV/0!</v>
      </c>
      <c r="T58" s="117" t="e">
        <f t="shared" si="3"/>
        <v>#DIV/0!</v>
      </c>
      <c r="U58" s="109" t="e">
        <f t="shared" si="4"/>
        <v>#DIV/0!</v>
      </c>
      <c r="V58" s="110" t="e">
        <f t="shared" si="5"/>
        <v>#DIV/0!</v>
      </c>
      <c r="X58" s="127">
        <f>MDU!A27</f>
        <v>0.04</v>
      </c>
      <c r="Y58" s="212"/>
    </row>
    <row r="59" spans="1:25" x14ac:dyDescent="0.25">
      <c r="A59" s="207"/>
      <c r="C59" s="107" t="str">
        <f t="shared" si="7"/>
        <v>Olivine-phyric</v>
      </c>
      <c r="D59" s="108" t="s">
        <v>57</v>
      </c>
      <c r="E59" s="109">
        <f>MDU!E28</f>
        <v>161666.66666666674</v>
      </c>
      <c r="F59" s="117">
        <f t="shared" si="6"/>
        <v>5.2086204838826013</v>
      </c>
      <c r="G59" s="109">
        <f>MDU!F28</f>
        <v>0</v>
      </c>
      <c r="H59" s="109">
        <f>MDU!G28</f>
        <v>0</v>
      </c>
      <c r="I59" s="109">
        <f>MDU!H28</f>
        <v>0</v>
      </c>
      <c r="J59" s="109">
        <f>MDU!I28</f>
        <v>0</v>
      </c>
      <c r="K59" s="109">
        <f>MDU!J28</f>
        <v>0</v>
      </c>
      <c r="L59" s="109">
        <f>MDU!K28</f>
        <v>0</v>
      </c>
      <c r="M59" s="109">
        <f>MDU!L28</f>
        <v>0</v>
      </c>
      <c r="N59" s="109">
        <f>MDU!M28</f>
        <v>0</v>
      </c>
      <c r="O59" s="110">
        <f>MDU!N28</f>
        <v>0</v>
      </c>
      <c r="Q59" s="120" t="e">
        <f t="shared" si="0"/>
        <v>#DIV/0!</v>
      </c>
      <c r="R59" s="109" t="e">
        <f t="shared" si="1"/>
        <v>#DIV/0!</v>
      </c>
      <c r="S59" s="117" t="e">
        <f t="shared" si="2"/>
        <v>#DIV/0!</v>
      </c>
      <c r="T59" s="117" t="e">
        <f t="shared" si="3"/>
        <v>#DIV/0!</v>
      </c>
      <c r="U59" s="109" t="e">
        <f t="shared" si="4"/>
        <v>#DIV/0!</v>
      </c>
      <c r="V59" s="110" t="e">
        <f t="shared" si="5"/>
        <v>#DIV/0!</v>
      </c>
      <c r="X59" s="127">
        <f>MDU!A28</f>
        <v>0.03</v>
      </c>
      <c r="Y59" s="212"/>
    </row>
    <row r="60" spans="1:25" x14ac:dyDescent="0.25">
      <c r="A60" s="207"/>
      <c r="C60" s="107" t="str">
        <f t="shared" si="7"/>
        <v>Olivine-phyric</v>
      </c>
      <c r="D60" s="108" t="s">
        <v>57</v>
      </c>
      <c r="E60" s="109">
        <f>MDU!E29</f>
        <v>245000.00000000006</v>
      </c>
      <c r="F60" s="117">
        <f t="shared" si="6"/>
        <v>5.3891660843645326</v>
      </c>
      <c r="G60" s="109">
        <f>MDU!F29</f>
        <v>0</v>
      </c>
      <c r="H60" s="109">
        <f>MDU!G29</f>
        <v>0</v>
      </c>
      <c r="I60" s="109">
        <f>MDU!H29</f>
        <v>0</v>
      </c>
      <c r="J60" s="109">
        <f>MDU!I29</f>
        <v>0</v>
      </c>
      <c r="K60" s="109">
        <f>MDU!J29</f>
        <v>0</v>
      </c>
      <c r="L60" s="109">
        <f>MDU!K29</f>
        <v>0</v>
      </c>
      <c r="M60" s="109">
        <f>MDU!L29</f>
        <v>0</v>
      </c>
      <c r="N60" s="109">
        <f>MDU!M29</f>
        <v>0</v>
      </c>
      <c r="O60" s="110">
        <f>MDU!N29</f>
        <v>0</v>
      </c>
      <c r="Q60" s="120" t="e">
        <f t="shared" si="0"/>
        <v>#DIV/0!</v>
      </c>
      <c r="R60" s="109" t="e">
        <f t="shared" si="1"/>
        <v>#DIV/0!</v>
      </c>
      <c r="S60" s="117" t="e">
        <f t="shared" si="2"/>
        <v>#DIV/0!</v>
      </c>
      <c r="T60" s="117" t="e">
        <f t="shared" si="3"/>
        <v>#DIV/0!</v>
      </c>
      <c r="U60" s="109" t="e">
        <f t="shared" si="4"/>
        <v>#DIV/0!</v>
      </c>
      <c r="V60" s="110" t="e">
        <f t="shared" si="5"/>
        <v>#DIV/0!</v>
      </c>
      <c r="X60" s="127">
        <f>MDU!A29</f>
        <v>0.02</v>
      </c>
      <c r="Y60" s="212"/>
    </row>
    <row r="61" spans="1:25" x14ac:dyDescent="0.25">
      <c r="A61" s="207"/>
      <c r="C61" s="107" t="str">
        <f t="shared" si="7"/>
        <v>Olivine-phyric</v>
      </c>
      <c r="D61" s="108" t="s">
        <v>57</v>
      </c>
      <c r="E61" s="109">
        <f>MDU!E30</f>
        <v>495000.00000000064</v>
      </c>
      <c r="F61" s="117">
        <f t="shared" si="6"/>
        <v>5.6946051989335693</v>
      </c>
      <c r="G61" s="109">
        <f>MDU!F30</f>
        <v>0</v>
      </c>
      <c r="H61" s="109">
        <f>MDU!G30</f>
        <v>0</v>
      </c>
      <c r="I61" s="109">
        <f>MDU!H30</f>
        <v>0</v>
      </c>
      <c r="J61" s="109">
        <f>MDU!I30</f>
        <v>0</v>
      </c>
      <c r="K61" s="109">
        <f>MDU!J30</f>
        <v>0</v>
      </c>
      <c r="L61" s="109">
        <f>MDU!K30</f>
        <v>0</v>
      </c>
      <c r="M61" s="109">
        <f>MDU!L30</f>
        <v>0</v>
      </c>
      <c r="N61" s="109">
        <f>MDU!M30</f>
        <v>0</v>
      </c>
      <c r="O61" s="110">
        <f>MDU!N30</f>
        <v>0</v>
      </c>
      <c r="Q61" s="120" t="e">
        <f t="shared" si="0"/>
        <v>#DIV/0!</v>
      </c>
      <c r="R61" s="109" t="e">
        <f t="shared" si="1"/>
        <v>#DIV/0!</v>
      </c>
      <c r="S61" s="117" t="e">
        <f t="shared" si="2"/>
        <v>#DIV/0!</v>
      </c>
      <c r="T61" s="117" t="e">
        <f t="shared" si="3"/>
        <v>#DIV/0!</v>
      </c>
      <c r="U61" s="109" t="e">
        <f t="shared" si="4"/>
        <v>#DIV/0!</v>
      </c>
      <c r="V61" s="110" t="e">
        <f t="shared" si="5"/>
        <v>#DIV/0!</v>
      </c>
      <c r="X61" s="127">
        <f>MDU!A30</f>
        <v>0.01</v>
      </c>
      <c r="Y61" s="212"/>
    </row>
    <row r="62" spans="1:25" x14ac:dyDescent="0.25">
      <c r="A62" s="207"/>
      <c r="C62" s="107" t="str">
        <f>$C$5</f>
        <v>Pre-frac olivine-phyric</v>
      </c>
      <c r="D62" s="108" t="s">
        <v>57</v>
      </c>
      <c r="E62" s="109">
        <f>MDU!E35</f>
        <v>102.04081632653073</v>
      </c>
      <c r="F62" s="117">
        <f t="shared" si="6"/>
        <v>2.0087739243075058</v>
      </c>
      <c r="G62" s="109">
        <f>MDU!F35</f>
        <v>0</v>
      </c>
      <c r="H62" s="109">
        <f>MDU!G35</f>
        <v>0</v>
      </c>
      <c r="I62" s="109">
        <f>MDU!H35</f>
        <v>0</v>
      </c>
      <c r="J62" s="109">
        <f>MDU!I35</f>
        <v>0</v>
      </c>
      <c r="K62" s="109">
        <f>MDU!J35</f>
        <v>0</v>
      </c>
      <c r="L62" s="109">
        <f>MDU!K35</f>
        <v>0</v>
      </c>
      <c r="M62" s="109">
        <f>MDU!L35</f>
        <v>0</v>
      </c>
      <c r="N62" s="109">
        <f>MDU!M35</f>
        <v>0</v>
      </c>
      <c r="O62" s="110">
        <f>MDU!N35</f>
        <v>0</v>
      </c>
      <c r="Q62" s="120" t="e">
        <f t="shared" si="0"/>
        <v>#DIV/0!</v>
      </c>
      <c r="R62" s="109" t="e">
        <f t="shared" si="1"/>
        <v>#DIV/0!</v>
      </c>
      <c r="S62" s="117" t="e">
        <f t="shared" si="2"/>
        <v>#DIV/0!</v>
      </c>
      <c r="T62" s="117" t="e">
        <f t="shared" si="3"/>
        <v>#DIV/0!</v>
      </c>
      <c r="U62" s="109" t="e">
        <f t="shared" si="4"/>
        <v>#DIV/0!</v>
      </c>
      <c r="V62" s="110" t="e">
        <f t="shared" si="5"/>
        <v>#DIV/0!</v>
      </c>
      <c r="X62" s="127">
        <f>MDU!A35</f>
        <v>0.98</v>
      </c>
      <c r="Y62" s="212"/>
    </row>
    <row r="63" spans="1:25" x14ac:dyDescent="0.25">
      <c r="A63" s="207"/>
      <c r="C63" s="107" t="str">
        <f t="shared" ref="C63:C80" si="8">$C$5</f>
        <v>Pre-frac olivine-phyric</v>
      </c>
      <c r="D63" s="108" t="s">
        <v>57</v>
      </c>
      <c r="E63" s="109">
        <f>MDU!E36</f>
        <v>555.55555555555577</v>
      </c>
      <c r="F63" s="117">
        <f t="shared" si="6"/>
        <v>2.744727494896694</v>
      </c>
      <c r="G63" s="109">
        <f>MDU!F36</f>
        <v>0</v>
      </c>
      <c r="H63" s="109">
        <f>MDU!G36</f>
        <v>0</v>
      </c>
      <c r="I63" s="109">
        <f>MDU!H36</f>
        <v>0</v>
      </c>
      <c r="J63" s="109">
        <f>MDU!I36</f>
        <v>0</v>
      </c>
      <c r="K63" s="109">
        <f>MDU!J36</f>
        <v>0</v>
      </c>
      <c r="L63" s="109">
        <f>MDU!K36</f>
        <v>0</v>
      </c>
      <c r="M63" s="109">
        <f>MDU!L36</f>
        <v>0</v>
      </c>
      <c r="N63" s="109">
        <f>MDU!M36</f>
        <v>0</v>
      </c>
      <c r="O63" s="110">
        <f>MDU!N36</f>
        <v>0</v>
      </c>
      <c r="Q63" s="120" t="e">
        <f t="shared" si="0"/>
        <v>#DIV/0!</v>
      </c>
      <c r="R63" s="109" t="e">
        <f t="shared" si="1"/>
        <v>#DIV/0!</v>
      </c>
      <c r="S63" s="117" t="e">
        <f t="shared" si="2"/>
        <v>#DIV/0!</v>
      </c>
      <c r="T63" s="117" t="e">
        <f t="shared" si="3"/>
        <v>#DIV/0!</v>
      </c>
      <c r="U63" s="109" t="e">
        <f t="shared" si="4"/>
        <v>#DIV/0!</v>
      </c>
      <c r="V63" s="110" t="e">
        <f t="shared" si="5"/>
        <v>#DIV/0!</v>
      </c>
      <c r="X63" s="127">
        <f>MDU!A36</f>
        <v>0.9</v>
      </c>
      <c r="Y63" s="212"/>
    </row>
    <row r="64" spans="1:25" x14ac:dyDescent="0.25">
      <c r="A64" s="207"/>
      <c r="C64" s="107" t="str">
        <f t="shared" si="8"/>
        <v>Pre-frac olivine-phyric</v>
      </c>
      <c r="D64" s="108" t="s">
        <v>57</v>
      </c>
      <c r="E64" s="109">
        <f>MDU!E37</f>
        <v>1250</v>
      </c>
      <c r="F64" s="117">
        <f t="shared" si="6"/>
        <v>3.0969100130080562</v>
      </c>
      <c r="G64" s="109">
        <f>MDU!F37</f>
        <v>0</v>
      </c>
      <c r="H64" s="109">
        <f>MDU!G37</f>
        <v>0</v>
      </c>
      <c r="I64" s="109">
        <f>MDU!H37</f>
        <v>0</v>
      </c>
      <c r="J64" s="109">
        <f>MDU!I37</f>
        <v>0</v>
      </c>
      <c r="K64" s="109">
        <f>MDU!J37</f>
        <v>0</v>
      </c>
      <c r="L64" s="109">
        <f>MDU!K37</f>
        <v>0</v>
      </c>
      <c r="M64" s="109">
        <f>MDU!L37</f>
        <v>0</v>
      </c>
      <c r="N64" s="109">
        <f>MDU!M37</f>
        <v>0</v>
      </c>
      <c r="O64" s="110">
        <f>MDU!N37</f>
        <v>0</v>
      </c>
      <c r="Q64" s="120" t="e">
        <f t="shared" si="0"/>
        <v>#DIV/0!</v>
      </c>
      <c r="R64" s="109" t="e">
        <f t="shared" si="1"/>
        <v>#DIV/0!</v>
      </c>
      <c r="S64" s="117" t="e">
        <f t="shared" si="2"/>
        <v>#DIV/0!</v>
      </c>
      <c r="T64" s="117" t="e">
        <f t="shared" si="3"/>
        <v>#DIV/0!</v>
      </c>
      <c r="U64" s="109" t="e">
        <f t="shared" si="4"/>
        <v>#DIV/0!</v>
      </c>
      <c r="V64" s="110" t="e">
        <f t="shared" si="5"/>
        <v>#DIV/0!</v>
      </c>
      <c r="X64" s="127">
        <f>MDU!A37</f>
        <v>0.8</v>
      </c>
      <c r="Y64" s="212"/>
    </row>
    <row r="65" spans="1:25" x14ac:dyDescent="0.25">
      <c r="A65" s="207"/>
      <c r="C65" s="107" t="str">
        <f t="shared" si="8"/>
        <v>Pre-frac olivine-phyric</v>
      </c>
      <c r="D65" s="108" t="s">
        <v>57</v>
      </c>
      <c r="E65" s="109">
        <f>MDU!E38</f>
        <v>2142.857142857144</v>
      </c>
      <c r="F65" s="117">
        <f t="shared" si="6"/>
        <v>3.3309932190414249</v>
      </c>
      <c r="G65" s="109">
        <f>MDU!F38</f>
        <v>0</v>
      </c>
      <c r="H65" s="109">
        <f>MDU!G38</f>
        <v>0</v>
      </c>
      <c r="I65" s="109">
        <f>MDU!H38</f>
        <v>0</v>
      </c>
      <c r="J65" s="109">
        <f>MDU!I38</f>
        <v>0</v>
      </c>
      <c r="K65" s="109">
        <f>MDU!J38</f>
        <v>0</v>
      </c>
      <c r="L65" s="109">
        <f>MDU!K38</f>
        <v>0</v>
      </c>
      <c r="M65" s="109">
        <f>MDU!L38</f>
        <v>0</v>
      </c>
      <c r="N65" s="109">
        <f>MDU!M38</f>
        <v>0</v>
      </c>
      <c r="O65" s="110">
        <f>MDU!N38</f>
        <v>0</v>
      </c>
      <c r="Q65" s="120" t="e">
        <f t="shared" si="0"/>
        <v>#DIV/0!</v>
      </c>
      <c r="R65" s="109" t="e">
        <f t="shared" si="1"/>
        <v>#DIV/0!</v>
      </c>
      <c r="S65" s="117" t="e">
        <f t="shared" si="2"/>
        <v>#DIV/0!</v>
      </c>
      <c r="T65" s="117" t="e">
        <f t="shared" si="3"/>
        <v>#DIV/0!</v>
      </c>
      <c r="U65" s="109" t="e">
        <f t="shared" si="4"/>
        <v>#DIV/0!</v>
      </c>
      <c r="V65" s="110" t="e">
        <f t="shared" si="5"/>
        <v>#DIV/0!</v>
      </c>
      <c r="X65" s="127">
        <f>MDU!A38</f>
        <v>0.7</v>
      </c>
      <c r="Y65" s="212"/>
    </row>
    <row r="66" spans="1:25" x14ac:dyDescent="0.25">
      <c r="A66" s="207"/>
      <c r="C66" s="107" t="str">
        <f t="shared" si="8"/>
        <v>Pre-frac olivine-phyric</v>
      </c>
      <c r="D66" s="108" t="s">
        <v>57</v>
      </c>
      <c r="E66" s="109">
        <f>MDU!E39</f>
        <v>3333.3333333333348</v>
      </c>
      <c r="F66" s="117">
        <f t="shared" si="6"/>
        <v>3.5228787452803378</v>
      </c>
      <c r="G66" s="109">
        <f>MDU!F39</f>
        <v>0</v>
      </c>
      <c r="H66" s="109">
        <f>MDU!G39</f>
        <v>0</v>
      </c>
      <c r="I66" s="109">
        <f>MDU!H39</f>
        <v>0</v>
      </c>
      <c r="J66" s="109">
        <f>MDU!I39</f>
        <v>0</v>
      </c>
      <c r="K66" s="109">
        <f>MDU!J39</f>
        <v>0</v>
      </c>
      <c r="L66" s="109">
        <f>MDU!K39</f>
        <v>0</v>
      </c>
      <c r="M66" s="109">
        <f>MDU!L39</f>
        <v>0</v>
      </c>
      <c r="N66" s="109">
        <f>MDU!M39</f>
        <v>0</v>
      </c>
      <c r="O66" s="110">
        <f>MDU!N39</f>
        <v>0</v>
      </c>
      <c r="Q66" s="120" t="e">
        <f t="shared" si="0"/>
        <v>#DIV/0!</v>
      </c>
      <c r="R66" s="109" t="e">
        <f t="shared" si="1"/>
        <v>#DIV/0!</v>
      </c>
      <c r="S66" s="117" t="e">
        <f t="shared" si="2"/>
        <v>#DIV/0!</v>
      </c>
      <c r="T66" s="117" t="e">
        <f t="shared" si="3"/>
        <v>#DIV/0!</v>
      </c>
      <c r="U66" s="109" t="e">
        <f t="shared" si="4"/>
        <v>#DIV/0!</v>
      </c>
      <c r="V66" s="110" t="e">
        <f t="shared" si="5"/>
        <v>#DIV/0!</v>
      </c>
      <c r="X66" s="127">
        <f>MDU!A39</f>
        <v>0.6</v>
      </c>
      <c r="Y66" s="212"/>
    </row>
    <row r="67" spans="1:25" x14ac:dyDescent="0.25">
      <c r="A67" s="207"/>
      <c r="C67" s="107" t="str">
        <f t="shared" si="8"/>
        <v>Pre-frac olivine-phyric</v>
      </c>
      <c r="D67" s="108" t="s">
        <v>57</v>
      </c>
      <c r="E67" s="109">
        <f>MDU!E40</f>
        <v>5000</v>
      </c>
      <c r="F67" s="117">
        <f t="shared" si="6"/>
        <v>3.6989700043360187</v>
      </c>
      <c r="G67" s="109">
        <f>MDU!F40</f>
        <v>0</v>
      </c>
      <c r="H67" s="109">
        <f>MDU!G40</f>
        <v>0</v>
      </c>
      <c r="I67" s="109">
        <f>MDU!H40</f>
        <v>0</v>
      </c>
      <c r="J67" s="109">
        <f>MDU!I40</f>
        <v>0</v>
      </c>
      <c r="K67" s="109">
        <f>MDU!J40</f>
        <v>0</v>
      </c>
      <c r="L67" s="109">
        <f>MDU!K40</f>
        <v>0</v>
      </c>
      <c r="M67" s="109">
        <f>MDU!L40</f>
        <v>0</v>
      </c>
      <c r="N67" s="109">
        <f>MDU!M40</f>
        <v>0</v>
      </c>
      <c r="O67" s="110">
        <f>MDU!N40</f>
        <v>0</v>
      </c>
      <c r="Q67" s="120" t="e">
        <f t="shared" si="0"/>
        <v>#DIV/0!</v>
      </c>
      <c r="R67" s="109" t="e">
        <f t="shared" si="1"/>
        <v>#DIV/0!</v>
      </c>
      <c r="S67" s="117" t="e">
        <f t="shared" si="2"/>
        <v>#DIV/0!</v>
      </c>
      <c r="T67" s="117" t="e">
        <f t="shared" si="3"/>
        <v>#DIV/0!</v>
      </c>
      <c r="U67" s="109" t="e">
        <f t="shared" si="4"/>
        <v>#DIV/0!</v>
      </c>
      <c r="V67" s="110" t="e">
        <f t="shared" si="5"/>
        <v>#DIV/0!</v>
      </c>
      <c r="X67" s="127">
        <f>MDU!A40</f>
        <v>0.5</v>
      </c>
      <c r="Y67" s="212"/>
    </row>
    <row r="68" spans="1:25" x14ac:dyDescent="0.25">
      <c r="A68" s="207"/>
      <c r="C68" s="107" t="str">
        <f t="shared" si="8"/>
        <v>Pre-frac olivine-phyric</v>
      </c>
      <c r="D68" s="108" t="s">
        <v>57</v>
      </c>
      <c r="E68" s="109">
        <f>MDU!E41</f>
        <v>7500.0000000000018</v>
      </c>
      <c r="F68" s="117">
        <f t="shared" si="6"/>
        <v>3.8750612633917001</v>
      </c>
      <c r="G68" s="109">
        <f>MDU!F41</f>
        <v>0</v>
      </c>
      <c r="H68" s="109">
        <f>MDU!G41</f>
        <v>0</v>
      </c>
      <c r="I68" s="109">
        <f>MDU!H41</f>
        <v>0</v>
      </c>
      <c r="J68" s="109">
        <f>MDU!I41</f>
        <v>0</v>
      </c>
      <c r="K68" s="109">
        <f>MDU!J41</f>
        <v>0</v>
      </c>
      <c r="L68" s="109">
        <f>MDU!K41</f>
        <v>0</v>
      </c>
      <c r="M68" s="109">
        <f>MDU!L41</f>
        <v>0</v>
      </c>
      <c r="N68" s="109">
        <f>MDU!M41</f>
        <v>0</v>
      </c>
      <c r="O68" s="110">
        <f>MDU!N41</f>
        <v>0</v>
      </c>
      <c r="Q68" s="120" t="e">
        <f t="shared" si="0"/>
        <v>#DIV/0!</v>
      </c>
      <c r="R68" s="109" t="e">
        <f t="shared" si="1"/>
        <v>#DIV/0!</v>
      </c>
      <c r="S68" s="117" t="e">
        <f t="shared" si="2"/>
        <v>#DIV/0!</v>
      </c>
      <c r="T68" s="117" t="e">
        <f t="shared" si="3"/>
        <v>#DIV/0!</v>
      </c>
      <c r="U68" s="109" t="e">
        <f t="shared" si="4"/>
        <v>#DIV/0!</v>
      </c>
      <c r="V68" s="110" t="e">
        <f t="shared" si="5"/>
        <v>#DIV/0!</v>
      </c>
      <c r="X68" s="127">
        <f>MDU!A41</f>
        <v>0.4</v>
      </c>
      <c r="Y68" s="212"/>
    </row>
    <row r="69" spans="1:25" x14ac:dyDescent="0.25">
      <c r="A69" s="207"/>
      <c r="C69" s="107" t="str">
        <f t="shared" si="8"/>
        <v>Pre-frac olivine-phyric</v>
      </c>
      <c r="D69" s="108" t="s">
        <v>57</v>
      </c>
      <c r="E69" s="109">
        <f>MDU!E42</f>
        <v>11666.666666666672</v>
      </c>
      <c r="F69" s="117">
        <f t="shared" si="6"/>
        <v>4.0669467896306131</v>
      </c>
      <c r="G69" s="109">
        <f>MDU!F42</f>
        <v>0</v>
      </c>
      <c r="H69" s="109">
        <f>MDU!G42</f>
        <v>0</v>
      </c>
      <c r="I69" s="109">
        <f>MDU!H42</f>
        <v>0</v>
      </c>
      <c r="J69" s="109">
        <f>MDU!I42</f>
        <v>0</v>
      </c>
      <c r="K69" s="109">
        <f>MDU!J42</f>
        <v>0</v>
      </c>
      <c r="L69" s="109">
        <f>MDU!K42</f>
        <v>0</v>
      </c>
      <c r="M69" s="109">
        <f>MDU!L42</f>
        <v>0</v>
      </c>
      <c r="N69" s="109">
        <f>MDU!M42</f>
        <v>0</v>
      </c>
      <c r="O69" s="110">
        <f>MDU!N42</f>
        <v>0</v>
      </c>
      <c r="Q69" s="120" t="e">
        <f t="shared" si="0"/>
        <v>#DIV/0!</v>
      </c>
      <c r="R69" s="109" t="e">
        <f t="shared" si="1"/>
        <v>#DIV/0!</v>
      </c>
      <c r="S69" s="117" t="e">
        <f t="shared" si="2"/>
        <v>#DIV/0!</v>
      </c>
      <c r="T69" s="117" t="e">
        <f t="shared" si="3"/>
        <v>#DIV/0!</v>
      </c>
      <c r="U69" s="109" t="e">
        <f t="shared" si="4"/>
        <v>#DIV/0!</v>
      </c>
      <c r="V69" s="110" t="e">
        <f t="shared" si="5"/>
        <v>#DIV/0!</v>
      </c>
      <c r="X69" s="127">
        <f>MDU!A42</f>
        <v>0.3</v>
      </c>
      <c r="Y69" s="212"/>
    </row>
    <row r="70" spans="1:25" x14ac:dyDescent="0.25">
      <c r="A70" s="207"/>
      <c r="C70" s="107" t="str">
        <f t="shared" si="8"/>
        <v>Pre-frac olivine-phyric</v>
      </c>
      <c r="D70" s="108" t="s">
        <v>57</v>
      </c>
      <c r="E70" s="109">
        <f>MDU!E43</f>
        <v>20000.000000000007</v>
      </c>
      <c r="F70" s="117">
        <f t="shared" si="6"/>
        <v>4.3010299956639813</v>
      </c>
      <c r="G70" s="109">
        <f>MDU!F43</f>
        <v>0</v>
      </c>
      <c r="H70" s="109">
        <f>MDU!G43</f>
        <v>0</v>
      </c>
      <c r="I70" s="109">
        <f>MDU!H43</f>
        <v>0</v>
      </c>
      <c r="J70" s="109">
        <f>MDU!I43</f>
        <v>0</v>
      </c>
      <c r="K70" s="109">
        <f>MDU!J43</f>
        <v>0</v>
      </c>
      <c r="L70" s="109">
        <f>MDU!K43</f>
        <v>0</v>
      </c>
      <c r="M70" s="109">
        <f>MDU!L43</f>
        <v>0</v>
      </c>
      <c r="N70" s="109">
        <f>MDU!M43</f>
        <v>0</v>
      </c>
      <c r="O70" s="110">
        <f>MDU!N43</f>
        <v>0</v>
      </c>
      <c r="Q70" s="120" t="e">
        <f t="shared" si="0"/>
        <v>#DIV/0!</v>
      </c>
      <c r="R70" s="109" t="e">
        <f t="shared" si="1"/>
        <v>#DIV/0!</v>
      </c>
      <c r="S70" s="117" t="e">
        <f t="shared" si="2"/>
        <v>#DIV/0!</v>
      </c>
      <c r="T70" s="117" t="e">
        <f t="shared" si="3"/>
        <v>#DIV/0!</v>
      </c>
      <c r="U70" s="109" t="e">
        <f t="shared" si="4"/>
        <v>#DIV/0!</v>
      </c>
      <c r="V70" s="110" t="e">
        <f t="shared" si="5"/>
        <v>#DIV/0!</v>
      </c>
      <c r="X70" s="127">
        <f>MDU!A43</f>
        <v>0.2</v>
      </c>
      <c r="Y70" s="212"/>
    </row>
    <row r="71" spans="1:25" x14ac:dyDescent="0.25">
      <c r="A71" s="207"/>
      <c r="C71" s="107" t="str">
        <f t="shared" si="8"/>
        <v>Pre-frac olivine-phyric</v>
      </c>
      <c r="D71" s="108" t="s">
        <v>57</v>
      </c>
      <c r="E71" s="109">
        <f>MDU!E44</f>
        <v>45000.000000000036</v>
      </c>
      <c r="F71" s="117">
        <f t="shared" si="6"/>
        <v>4.653212513775344</v>
      </c>
      <c r="G71" s="109">
        <f>MDU!F44</f>
        <v>0</v>
      </c>
      <c r="H71" s="109">
        <f>MDU!G44</f>
        <v>0</v>
      </c>
      <c r="I71" s="109">
        <f>MDU!H44</f>
        <v>0</v>
      </c>
      <c r="J71" s="109">
        <f>MDU!I44</f>
        <v>0</v>
      </c>
      <c r="K71" s="109">
        <f>MDU!J44</f>
        <v>0</v>
      </c>
      <c r="L71" s="109">
        <f>MDU!K44</f>
        <v>0</v>
      </c>
      <c r="M71" s="109">
        <f>MDU!L44</f>
        <v>0</v>
      </c>
      <c r="N71" s="109">
        <f>MDU!M44</f>
        <v>0</v>
      </c>
      <c r="O71" s="110">
        <f>MDU!N44</f>
        <v>0</v>
      </c>
      <c r="Q71" s="120" t="e">
        <f t="shared" ref="Q71:Q80" si="9">G71/O71</f>
        <v>#DIV/0!</v>
      </c>
      <c r="R71" s="109" t="e">
        <f t="shared" ref="R71:R80" si="10">O71/(M71/1000)</f>
        <v>#DIV/0!</v>
      </c>
      <c r="S71" s="117" t="e">
        <f t="shared" ref="S71:S80" si="11">M71/L71</f>
        <v>#DIV/0!</v>
      </c>
      <c r="T71" s="117" t="e">
        <f t="shared" ref="T71:T80" si="12">M71/I71</f>
        <v>#DIV/0!</v>
      </c>
      <c r="U71" s="109" t="e">
        <f t="shared" ref="U71:U80" si="13">(G71*1000)/M71</f>
        <v>#DIV/0!</v>
      </c>
      <c r="V71" s="110" t="e">
        <f t="shared" ref="V71:V80" si="14">(O71*1000)/I71</f>
        <v>#DIV/0!</v>
      </c>
      <c r="X71" s="127">
        <f>MDU!A44</f>
        <v>0.1</v>
      </c>
      <c r="Y71" s="212"/>
    </row>
    <row r="72" spans="1:25" x14ac:dyDescent="0.25">
      <c r="A72" s="207"/>
      <c r="C72" s="107" t="str">
        <f t="shared" si="8"/>
        <v>Pre-frac olivine-phyric</v>
      </c>
      <c r="D72" s="108" t="s">
        <v>57</v>
      </c>
      <c r="E72" s="109">
        <f>MDU!E45</f>
        <v>50555.555555555598</v>
      </c>
      <c r="F72" s="117">
        <f t="shared" ref="F72:F80" si="15">LOG(E72)</f>
        <v>4.7037688872177883</v>
      </c>
      <c r="G72" s="109">
        <f>MDU!F45</f>
        <v>0</v>
      </c>
      <c r="H72" s="109">
        <f>MDU!G45</f>
        <v>0</v>
      </c>
      <c r="I72" s="109">
        <f>MDU!H45</f>
        <v>0</v>
      </c>
      <c r="J72" s="109">
        <f>MDU!I45</f>
        <v>0</v>
      </c>
      <c r="K72" s="109">
        <f>MDU!J45</f>
        <v>0</v>
      </c>
      <c r="L72" s="109">
        <f>MDU!K45</f>
        <v>0</v>
      </c>
      <c r="M72" s="109">
        <f>MDU!L45</f>
        <v>0</v>
      </c>
      <c r="N72" s="109">
        <f>MDU!M45</f>
        <v>0</v>
      </c>
      <c r="O72" s="110">
        <f>MDU!N45</f>
        <v>0</v>
      </c>
      <c r="Q72" s="120" t="e">
        <f t="shared" si="9"/>
        <v>#DIV/0!</v>
      </c>
      <c r="R72" s="109" t="e">
        <f t="shared" si="10"/>
        <v>#DIV/0!</v>
      </c>
      <c r="S72" s="117" t="e">
        <f t="shared" si="11"/>
        <v>#DIV/0!</v>
      </c>
      <c r="T72" s="117" t="e">
        <f t="shared" si="12"/>
        <v>#DIV/0!</v>
      </c>
      <c r="U72" s="109" t="e">
        <f t="shared" si="13"/>
        <v>#DIV/0!</v>
      </c>
      <c r="V72" s="110" t="e">
        <f t="shared" si="14"/>
        <v>#DIV/0!</v>
      </c>
      <c r="X72" s="127">
        <f>MDU!A45</f>
        <v>0.09</v>
      </c>
      <c r="Y72" s="212"/>
    </row>
    <row r="73" spans="1:25" x14ac:dyDescent="0.25">
      <c r="A73" s="207"/>
      <c r="C73" s="107" t="str">
        <f t="shared" si="8"/>
        <v>Pre-frac olivine-phyric</v>
      </c>
      <c r="D73" s="108" t="s">
        <v>57</v>
      </c>
      <c r="E73" s="109">
        <f>MDU!E46</f>
        <v>57500.000000000036</v>
      </c>
      <c r="F73" s="117">
        <f t="shared" si="15"/>
        <v>4.7596678446896306</v>
      </c>
      <c r="G73" s="109">
        <f>MDU!F46</f>
        <v>0</v>
      </c>
      <c r="H73" s="109">
        <f>MDU!G46</f>
        <v>0</v>
      </c>
      <c r="I73" s="109">
        <f>MDU!H46</f>
        <v>0</v>
      </c>
      <c r="J73" s="109">
        <f>MDU!I46</f>
        <v>0</v>
      </c>
      <c r="K73" s="109">
        <f>MDU!J46</f>
        <v>0</v>
      </c>
      <c r="L73" s="109">
        <f>MDU!K46</f>
        <v>0</v>
      </c>
      <c r="M73" s="109">
        <f>MDU!L46</f>
        <v>0</v>
      </c>
      <c r="N73" s="109">
        <f>MDU!M46</f>
        <v>0</v>
      </c>
      <c r="O73" s="110">
        <f>MDU!N46</f>
        <v>0</v>
      </c>
      <c r="Q73" s="120" t="e">
        <f t="shared" si="9"/>
        <v>#DIV/0!</v>
      </c>
      <c r="R73" s="109" t="e">
        <f t="shared" si="10"/>
        <v>#DIV/0!</v>
      </c>
      <c r="S73" s="117" t="e">
        <f t="shared" si="11"/>
        <v>#DIV/0!</v>
      </c>
      <c r="T73" s="117" t="e">
        <f t="shared" si="12"/>
        <v>#DIV/0!</v>
      </c>
      <c r="U73" s="109" t="e">
        <f t="shared" si="13"/>
        <v>#DIV/0!</v>
      </c>
      <c r="V73" s="110" t="e">
        <f t="shared" si="14"/>
        <v>#DIV/0!</v>
      </c>
      <c r="X73" s="127">
        <f>MDU!A46</f>
        <v>0.08</v>
      </c>
      <c r="Y73" s="212"/>
    </row>
    <row r="74" spans="1:25" x14ac:dyDescent="0.25">
      <c r="A74" s="207"/>
      <c r="C74" s="107" t="str">
        <f t="shared" si="8"/>
        <v>Pre-frac olivine-phyric</v>
      </c>
      <c r="D74" s="108" t="s">
        <v>57</v>
      </c>
      <c r="E74" s="109">
        <f>MDU!E47</f>
        <v>66428.571428571478</v>
      </c>
      <c r="F74" s="117">
        <f t="shared" si="15"/>
        <v>4.8223549128756975</v>
      </c>
      <c r="G74" s="109">
        <f>MDU!F47</f>
        <v>0</v>
      </c>
      <c r="H74" s="109">
        <f>MDU!G47</f>
        <v>0</v>
      </c>
      <c r="I74" s="109">
        <f>MDU!H47</f>
        <v>0</v>
      </c>
      <c r="J74" s="109">
        <f>MDU!I47</f>
        <v>0</v>
      </c>
      <c r="K74" s="109">
        <f>MDU!J47</f>
        <v>0</v>
      </c>
      <c r="L74" s="109">
        <f>MDU!K47</f>
        <v>0</v>
      </c>
      <c r="M74" s="109">
        <f>MDU!L47</f>
        <v>0</v>
      </c>
      <c r="N74" s="109">
        <f>MDU!M47</f>
        <v>0</v>
      </c>
      <c r="O74" s="110">
        <f>MDU!N47</f>
        <v>0</v>
      </c>
      <c r="Q74" s="120" t="e">
        <f t="shared" si="9"/>
        <v>#DIV/0!</v>
      </c>
      <c r="R74" s="109" t="e">
        <f t="shared" si="10"/>
        <v>#DIV/0!</v>
      </c>
      <c r="S74" s="117" t="e">
        <f t="shared" si="11"/>
        <v>#DIV/0!</v>
      </c>
      <c r="T74" s="117" t="e">
        <f t="shared" si="12"/>
        <v>#DIV/0!</v>
      </c>
      <c r="U74" s="109" t="e">
        <f t="shared" si="13"/>
        <v>#DIV/0!</v>
      </c>
      <c r="V74" s="110" t="e">
        <f t="shared" si="14"/>
        <v>#DIV/0!</v>
      </c>
      <c r="X74" s="127">
        <f>MDU!A47</f>
        <v>7.0000000000000007E-2</v>
      </c>
      <c r="Y74" s="212"/>
    </row>
    <row r="75" spans="1:25" x14ac:dyDescent="0.25">
      <c r="A75" s="207"/>
      <c r="C75" s="107" t="str">
        <f t="shared" si="8"/>
        <v>Pre-frac olivine-phyric</v>
      </c>
      <c r="D75" s="108" t="s">
        <v>57</v>
      </c>
      <c r="E75" s="109">
        <f>MDU!E48</f>
        <v>78333.333333333416</v>
      </c>
      <c r="F75" s="117">
        <f t="shared" si="15"/>
        <v>4.8939466075520741</v>
      </c>
      <c r="G75" s="109">
        <f>MDU!F48</f>
        <v>0</v>
      </c>
      <c r="H75" s="109">
        <f>MDU!G48</f>
        <v>0</v>
      </c>
      <c r="I75" s="109">
        <f>MDU!H48</f>
        <v>0</v>
      </c>
      <c r="J75" s="109">
        <f>MDU!I48</f>
        <v>0</v>
      </c>
      <c r="K75" s="109">
        <f>MDU!J48</f>
        <v>0</v>
      </c>
      <c r="L75" s="109">
        <f>MDU!K48</f>
        <v>0</v>
      </c>
      <c r="M75" s="109">
        <f>MDU!L48</f>
        <v>0</v>
      </c>
      <c r="N75" s="109">
        <f>MDU!M48</f>
        <v>0</v>
      </c>
      <c r="O75" s="110">
        <f>MDU!N48</f>
        <v>0</v>
      </c>
      <c r="Q75" s="120" t="e">
        <f t="shared" si="9"/>
        <v>#DIV/0!</v>
      </c>
      <c r="R75" s="109" t="e">
        <f t="shared" si="10"/>
        <v>#DIV/0!</v>
      </c>
      <c r="S75" s="117" t="e">
        <f t="shared" si="11"/>
        <v>#DIV/0!</v>
      </c>
      <c r="T75" s="117" t="e">
        <f t="shared" si="12"/>
        <v>#DIV/0!</v>
      </c>
      <c r="U75" s="109" t="e">
        <f t="shared" si="13"/>
        <v>#DIV/0!</v>
      </c>
      <c r="V75" s="110" t="e">
        <f t="shared" si="14"/>
        <v>#DIV/0!</v>
      </c>
      <c r="X75" s="127">
        <f>MDU!A48</f>
        <v>0.06</v>
      </c>
      <c r="Y75" s="212"/>
    </row>
    <row r="76" spans="1:25" x14ac:dyDescent="0.25">
      <c r="A76" s="207"/>
      <c r="C76" s="107" t="str">
        <f t="shared" si="8"/>
        <v>Pre-frac olivine-phyric</v>
      </c>
      <c r="D76" s="108" t="s">
        <v>57</v>
      </c>
      <c r="E76" s="109">
        <f>MDU!E49</f>
        <v>95000.000000000073</v>
      </c>
      <c r="F76" s="117">
        <f t="shared" si="15"/>
        <v>4.9777236052888485</v>
      </c>
      <c r="G76" s="109">
        <f>MDU!F49</f>
        <v>0</v>
      </c>
      <c r="H76" s="109">
        <f>MDU!G49</f>
        <v>0</v>
      </c>
      <c r="I76" s="109">
        <f>MDU!H49</f>
        <v>0</v>
      </c>
      <c r="J76" s="109">
        <f>MDU!I49</f>
        <v>0</v>
      </c>
      <c r="K76" s="109">
        <f>MDU!J49</f>
        <v>0</v>
      </c>
      <c r="L76" s="109">
        <f>MDU!K49</f>
        <v>0</v>
      </c>
      <c r="M76" s="109">
        <f>MDU!L49</f>
        <v>0</v>
      </c>
      <c r="N76" s="109">
        <f>MDU!M49</f>
        <v>0</v>
      </c>
      <c r="O76" s="110">
        <f>MDU!N49</f>
        <v>0</v>
      </c>
      <c r="Q76" s="120" t="e">
        <f t="shared" si="9"/>
        <v>#DIV/0!</v>
      </c>
      <c r="R76" s="109" t="e">
        <f t="shared" si="10"/>
        <v>#DIV/0!</v>
      </c>
      <c r="S76" s="117" t="e">
        <f t="shared" si="11"/>
        <v>#DIV/0!</v>
      </c>
      <c r="T76" s="117" t="e">
        <f t="shared" si="12"/>
        <v>#DIV/0!</v>
      </c>
      <c r="U76" s="109" t="e">
        <f t="shared" si="13"/>
        <v>#DIV/0!</v>
      </c>
      <c r="V76" s="110" t="e">
        <f t="shared" si="14"/>
        <v>#DIV/0!</v>
      </c>
      <c r="X76" s="127">
        <f>MDU!A49</f>
        <v>0.05</v>
      </c>
      <c r="Y76" s="212"/>
    </row>
    <row r="77" spans="1:25" x14ac:dyDescent="0.25">
      <c r="A77" s="207"/>
      <c r="C77" s="107" t="str">
        <f t="shared" si="8"/>
        <v>Pre-frac olivine-phyric</v>
      </c>
      <c r="D77" s="108" t="s">
        <v>57</v>
      </c>
      <c r="E77" s="109">
        <f>MDU!E50</f>
        <v>120000.00000000009</v>
      </c>
      <c r="F77" s="117">
        <f t="shared" si="15"/>
        <v>5.0791812460476251</v>
      </c>
      <c r="G77" s="109">
        <f>MDU!F50</f>
        <v>0</v>
      </c>
      <c r="H77" s="109">
        <f>MDU!G50</f>
        <v>0</v>
      </c>
      <c r="I77" s="109">
        <f>MDU!H50</f>
        <v>0</v>
      </c>
      <c r="J77" s="109">
        <f>MDU!I50</f>
        <v>0</v>
      </c>
      <c r="K77" s="109">
        <f>MDU!J50</f>
        <v>0</v>
      </c>
      <c r="L77" s="109">
        <f>MDU!K50</f>
        <v>0</v>
      </c>
      <c r="M77" s="109">
        <f>MDU!L50</f>
        <v>0</v>
      </c>
      <c r="N77" s="109">
        <f>MDU!M50</f>
        <v>0</v>
      </c>
      <c r="O77" s="110">
        <f>MDU!N50</f>
        <v>0</v>
      </c>
      <c r="Q77" s="120" t="e">
        <f t="shared" si="9"/>
        <v>#DIV/0!</v>
      </c>
      <c r="R77" s="109" t="e">
        <f t="shared" si="10"/>
        <v>#DIV/0!</v>
      </c>
      <c r="S77" s="117" t="e">
        <f t="shared" si="11"/>
        <v>#DIV/0!</v>
      </c>
      <c r="T77" s="117" t="e">
        <f t="shared" si="12"/>
        <v>#DIV/0!</v>
      </c>
      <c r="U77" s="109" t="e">
        <f t="shared" si="13"/>
        <v>#DIV/0!</v>
      </c>
      <c r="V77" s="110" t="e">
        <f t="shared" si="14"/>
        <v>#DIV/0!</v>
      </c>
      <c r="X77" s="127">
        <f>MDU!A50</f>
        <v>0.04</v>
      </c>
      <c r="Y77" s="212"/>
    </row>
    <row r="78" spans="1:25" x14ac:dyDescent="0.25">
      <c r="A78" s="207"/>
      <c r="C78" s="107" t="str">
        <f t="shared" si="8"/>
        <v>Pre-frac olivine-phyric</v>
      </c>
      <c r="D78" s="108" t="s">
        <v>57</v>
      </c>
      <c r="E78" s="109">
        <f>MDU!E51</f>
        <v>161666.66666666674</v>
      </c>
      <c r="F78" s="117">
        <f t="shared" si="15"/>
        <v>5.2086204838826013</v>
      </c>
      <c r="G78" s="109">
        <f>MDU!F51</f>
        <v>0</v>
      </c>
      <c r="H78" s="109">
        <f>MDU!G51</f>
        <v>0</v>
      </c>
      <c r="I78" s="109">
        <f>MDU!H51</f>
        <v>0</v>
      </c>
      <c r="J78" s="109">
        <f>MDU!I51</f>
        <v>0</v>
      </c>
      <c r="K78" s="109">
        <f>MDU!J51</f>
        <v>0</v>
      </c>
      <c r="L78" s="109">
        <f>MDU!K51</f>
        <v>0</v>
      </c>
      <c r="M78" s="109">
        <f>MDU!L51</f>
        <v>0</v>
      </c>
      <c r="N78" s="109">
        <f>MDU!M51</f>
        <v>0</v>
      </c>
      <c r="O78" s="110">
        <f>MDU!N51</f>
        <v>0</v>
      </c>
      <c r="Q78" s="120" t="e">
        <f t="shared" si="9"/>
        <v>#DIV/0!</v>
      </c>
      <c r="R78" s="109" t="e">
        <f t="shared" si="10"/>
        <v>#DIV/0!</v>
      </c>
      <c r="S78" s="117" t="e">
        <f t="shared" si="11"/>
        <v>#DIV/0!</v>
      </c>
      <c r="T78" s="117" t="e">
        <f t="shared" si="12"/>
        <v>#DIV/0!</v>
      </c>
      <c r="U78" s="109" t="e">
        <f t="shared" si="13"/>
        <v>#DIV/0!</v>
      </c>
      <c r="V78" s="110" t="e">
        <f t="shared" si="14"/>
        <v>#DIV/0!</v>
      </c>
      <c r="X78" s="127">
        <f>MDU!A51</f>
        <v>0.03</v>
      </c>
      <c r="Y78" s="212"/>
    </row>
    <row r="79" spans="1:25" x14ac:dyDescent="0.25">
      <c r="A79" s="207"/>
      <c r="C79" s="107" t="str">
        <f t="shared" si="8"/>
        <v>Pre-frac olivine-phyric</v>
      </c>
      <c r="D79" s="108" t="s">
        <v>57</v>
      </c>
      <c r="E79" s="109">
        <f>MDU!E52</f>
        <v>245000.00000000006</v>
      </c>
      <c r="F79" s="117">
        <f t="shared" si="15"/>
        <v>5.3891660843645326</v>
      </c>
      <c r="G79" s="109">
        <f>MDU!F52</f>
        <v>0</v>
      </c>
      <c r="H79" s="109">
        <f>MDU!G52</f>
        <v>0</v>
      </c>
      <c r="I79" s="109">
        <f>MDU!H52</f>
        <v>0</v>
      </c>
      <c r="J79" s="109">
        <f>MDU!I52</f>
        <v>0</v>
      </c>
      <c r="K79" s="109">
        <f>MDU!J52</f>
        <v>0</v>
      </c>
      <c r="L79" s="109">
        <f>MDU!K52</f>
        <v>0</v>
      </c>
      <c r="M79" s="109">
        <f>MDU!L52</f>
        <v>0</v>
      </c>
      <c r="N79" s="109">
        <f>MDU!M52</f>
        <v>0</v>
      </c>
      <c r="O79" s="110">
        <f>MDU!N52</f>
        <v>0</v>
      </c>
      <c r="Q79" s="120" t="e">
        <f t="shared" si="9"/>
        <v>#DIV/0!</v>
      </c>
      <c r="R79" s="109" t="e">
        <f t="shared" si="10"/>
        <v>#DIV/0!</v>
      </c>
      <c r="S79" s="117" t="e">
        <f t="shared" si="11"/>
        <v>#DIV/0!</v>
      </c>
      <c r="T79" s="117" t="e">
        <f t="shared" si="12"/>
        <v>#DIV/0!</v>
      </c>
      <c r="U79" s="109" t="e">
        <f t="shared" si="13"/>
        <v>#DIV/0!</v>
      </c>
      <c r="V79" s="110" t="e">
        <f t="shared" si="14"/>
        <v>#DIV/0!</v>
      </c>
      <c r="X79" s="127">
        <f>MDU!A52</f>
        <v>0.02</v>
      </c>
      <c r="Y79" s="212"/>
    </row>
    <row r="80" spans="1:25" x14ac:dyDescent="0.25">
      <c r="A80" s="207"/>
      <c r="C80" s="107" t="str">
        <f t="shared" si="8"/>
        <v>Pre-frac olivine-phyric</v>
      </c>
      <c r="D80" s="108" t="s">
        <v>57</v>
      </c>
      <c r="E80" s="109">
        <f>MDU!E53</f>
        <v>495000.00000000064</v>
      </c>
      <c r="F80" s="117">
        <f t="shared" si="15"/>
        <v>5.6946051989335693</v>
      </c>
      <c r="G80" s="109">
        <f>MDU!F53</f>
        <v>0</v>
      </c>
      <c r="H80" s="109">
        <f>MDU!G53</f>
        <v>0</v>
      </c>
      <c r="I80" s="109">
        <f>MDU!H53</f>
        <v>0</v>
      </c>
      <c r="J80" s="109">
        <f>MDU!I53</f>
        <v>0</v>
      </c>
      <c r="K80" s="109">
        <f>MDU!J53</f>
        <v>0</v>
      </c>
      <c r="L80" s="109">
        <f>MDU!K53</f>
        <v>0</v>
      </c>
      <c r="M80" s="109">
        <f>MDU!L53</f>
        <v>0</v>
      </c>
      <c r="N80" s="109">
        <f>MDU!M53</f>
        <v>0</v>
      </c>
      <c r="O80" s="110">
        <f>MDU!N53</f>
        <v>0</v>
      </c>
      <c r="Q80" s="121" t="e">
        <f t="shared" si="9"/>
        <v>#DIV/0!</v>
      </c>
      <c r="R80" s="113" t="e">
        <f t="shared" si="10"/>
        <v>#DIV/0!</v>
      </c>
      <c r="S80" s="118" t="e">
        <f t="shared" si="11"/>
        <v>#DIV/0!</v>
      </c>
      <c r="T80" s="118" t="e">
        <f t="shared" si="12"/>
        <v>#DIV/0!</v>
      </c>
      <c r="U80" s="113" t="e">
        <f t="shared" si="13"/>
        <v>#DIV/0!</v>
      </c>
      <c r="V80" s="114" t="e">
        <f t="shared" si="14"/>
        <v>#DIV/0!</v>
      </c>
      <c r="X80" s="128">
        <f>MDU!A53</f>
        <v>0.01</v>
      </c>
      <c r="Y80" s="213"/>
    </row>
    <row r="81" spans="1:22" x14ac:dyDescent="0.25">
      <c r="E81" s="49"/>
    </row>
    <row r="82" spans="1:22" x14ac:dyDescent="0.25">
      <c r="A82" s="206" t="s">
        <v>84</v>
      </c>
      <c r="C82" s="103" t="str">
        <f>C7</f>
        <v>Olivine-phyric</v>
      </c>
      <c r="D82" s="103" t="str">
        <f>D7</f>
        <v>R factor</v>
      </c>
      <c r="E82" s="104">
        <f>E7</f>
        <v>100</v>
      </c>
      <c r="F82" s="116">
        <f>F7</f>
        <v>2</v>
      </c>
      <c r="G82" s="105">
        <f t="shared" ref="G82:O82" si="16">(0.1*G7+0.9*G$4)</f>
        <v>0</v>
      </c>
      <c r="H82" s="105">
        <f t="shared" si="16"/>
        <v>0</v>
      </c>
      <c r="I82" s="105">
        <f t="shared" si="16"/>
        <v>0</v>
      </c>
      <c r="J82" s="105">
        <f t="shared" si="16"/>
        <v>0</v>
      </c>
      <c r="K82" s="105">
        <f t="shared" si="16"/>
        <v>0</v>
      </c>
      <c r="L82" s="105">
        <f t="shared" si="16"/>
        <v>0</v>
      </c>
      <c r="M82" s="105">
        <f t="shared" si="16"/>
        <v>0</v>
      </c>
      <c r="N82" s="105">
        <f t="shared" si="16"/>
        <v>0</v>
      </c>
      <c r="O82" s="106">
        <f t="shared" si="16"/>
        <v>0</v>
      </c>
      <c r="Q82" s="119" t="e">
        <f t="shared" ref="Q82:Q145" si="17">G82/O82</f>
        <v>#DIV/0!</v>
      </c>
      <c r="R82" s="105" t="e">
        <f t="shared" ref="R82:R145" si="18">O82/(M82/1000)</f>
        <v>#DIV/0!</v>
      </c>
      <c r="S82" s="116" t="e">
        <f t="shared" ref="S82:S145" si="19">M82/L82</f>
        <v>#DIV/0!</v>
      </c>
      <c r="T82" s="116" t="e">
        <f t="shared" ref="T82:T145" si="20">M82/I82</f>
        <v>#DIV/0!</v>
      </c>
      <c r="U82" s="105" t="e">
        <f t="shared" ref="U82:U145" si="21">(G82*1000)/M82</f>
        <v>#DIV/0!</v>
      </c>
      <c r="V82" s="106" t="e">
        <f t="shared" ref="V82:V145" si="22">(O82*1000)/I82</f>
        <v>#DIV/0!</v>
      </c>
    </row>
    <row r="83" spans="1:22" x14ac:dyDescent="0.25">
      <c r="A83" s="207"/>
      <c r="C83" s="107" t="str">
        <f t="shared" ref="C83:D83" si="23">C8</f>
        <v>Olivine-phyric</v>
      </c>
      <c r="D83" s="107" t="str">
        <f t="shared" si="23"/>
        <v>R factor</v>
      </c>
      <c r="E83" s="108">
        <f t="shared" ref="E83:F146" si="24">E8</f>
        <v>500</v>
      </c>
      <c r="F83" s="117">
        <f t="shared" si="24"/>
        <v>2.6989700043360187</v>
      </c>
      <c r="G83" s="109">
        <f t="shared" ref="G83:O83" si="25">(0.1*G8+0.9*G$4)</f>
        <v>0</v>
      </c>
      <c r="H83" s="109">
        <f t="shared" si="25"/>
        <v>0</v>
      </c>
      <c r="I83" s="109">
        <f t="shared" si="25"/>
        <v>0</v>
      </c>
      <c r="J83" s="109">
        <f t="shared" si="25"/>
        <v>0</v>
      </c>
      <c r="K83" s="109">
        <f t="shared" si="25"/>
        <v>0</v>
      </c>
      <c r="L83" s="109">
        <f t="shared" si="25"/>
        <v>0</v>
      </c>
      <c r="M83" s="109">
        <f t="shared" si="25"/>
        <v>0</v>
      </c>
      <c r="N83" s="109">
        <f t="shared" si="25"/>
        <v>0</v>
      </c>
      <c r="O83" s="110">
        <f t="shared" si="25"/>
        <v>0</v>
      </c>
      <c r="Q83" s="120" t="e">
        <f t="shared" si="17"/>
        <v>#DIV/0!</v>
      </c>
      <c r="R83" s="109" t="e">
        <f t="shared" si="18"/>
        <v>#DIV/0!</v>
      </c>
      <c r="S83" s="117" t="e">
        <f t="shared" si="19"/>
        <v>#DIV/0!</v>
      </c>
      <c r="T83" s="117" t="e">
        <f t="shared" si="20"/>
        <v>#DIV/0!</v>
      </c>
      <c r="U83" s="109" t="e">
        <f t="shared" si="21"/>
        <v>#DIV/0!</v>
      </c>
      <c r="V83" s="110" t="e">
        <f t="shared" si="22"/>
        <v>#DIV/0!</v>
      </c>
    </row>
    <row r="84" spans="1:22" x14ac:dyDescent="0.25">
      <c r="A84" s="207"/>
      <c r="C84" s="107" t="str">
        <f t="shared" ref="C84:D84" si="26">C9</f>
        <v>Olivine-phyric</v>
      </c>
      <c r="D84" s="107" t="str">
        <f t="shared" si="26"/>
        <v>R factor</v>
      </c>
      <c r="E84" s="108">
        <f t="shared" si="24"/>
        <v>1000</v>
      </c>
      <c r="F84" s="117">
        <f t="shared" si="24"/>
        <v>3</v>
      </c>
      <c r="G84" s="109">
        <f t="shared" ref="G84:O84" si="27">(0.1*G9+0.9*G$4)</f>
        <v>0</v>
      </c>
      <c r="H84" s="109">
        <f t="shared" si="27"/>
        <v>0</v>
      </c>
      <c r="I84" s="109">
        <f t="shared" si="27"/>
        <v>0</v>
      </c>
      <c r="J84" s="109">
        <f t="shared" si="27"/>
        <v>0</v>
      </c>
      <c r="K84" s="109">
        <f t="shared" si="27"/>
        <v>0</v>
      </c>
      <c r="L84" s="109">
        <f t="shared" si="27"/>
        <v>0</v>
      </c>
      <c r="M84" s="109">
        <f t="shared" si="27"/>
        <v>0</v>
      </c>
      <c r="N84" s="109">
        <f t="shared" si="27"/>
        <v>0</v>
      </c>
      <c r="O84" s="110">
        <f t="shared" si="27"/>
        <v>0</v>
      </c>
      <c r="Q84" s="120" t="e">
        <f t="shared" si="17"/>
        <v>#DIV/0!</v>
      </c>
      <c r="R84" s="109" t="e">
        <f t="shared" si="18"/>
        <v>#DIV/0!</v>
      </c>
      <c r="S84" s="117" t="e">
        <f t="shared" si="19"/>
        <v>#DIV/0!</v>
      </c>
      <c r="T84" s="117" t="e">
        <f t="shared" si="20"/>
        <v>#DIV/0!</v>
      </c>
      <c r="U84" s="109" t="e">
        <f t="shared" si="21"/>
        <v>#DIV/0!</v>
      </c>
      <c r="V84" s="110" t="e">
        <f t="shared" si="22"/>
        <v>#DIV/0!</v>
      </c>
    </row>
    <row r="85" spans="1:22" x14ac:dyDescent="0.25">
      <c r="A85" s="207"/>
      <c r="C85" s="107" t="str">
        <f t="shared" ref="C85:D85" si="28">C10</f>
        <v>Olivine-phyric</v>
      </c>
      <c r="D85" s="107" t="str">
        <f t="shared" si="28"/>
        <v>R factor</v>
      </c>
      <c r="E85" s="108">
        <f t="shared" si="24"/>
        <v>5000</v>
      </c>
      <c r="F85" s="117">
        <f t="shared" si="24"/>
        <v>3.6989700043360187</v>
      </c>
      <c r="G85" s="109">
        <f t="shared" ref="G85:O85" si="29">(0.1*G10+0.9*G$4)</f>
        <v>0</v>
      </c>
      <c r="H85" s="109">
        <f t="shared" si="29"/>
        <v>0</v>
      </c>
      <c r="I85" s="109">
        <f t="shared" si="29"/>
        <v>0</v>
      </c>
      <c r="J85" s="109">
        <f t="shared" si="29"/>
        <v>0</v>
      </c>
      <c r="K85" s="109">
        <f t="shared" si="29"/>
        <v>0</v>
      </c>
      <c r="L85" s="109">
        <f t="shared" si="29"/>
        <v>0</v>
      </c>
      <c r="M85" s="109">
        <f t="shared" si="29"/>
        <v>0</v>
      </c>
      <c r="N85" s="109">
        <f t="shared" si="29"/>
        <v>0</v>
      </c>
      <c r="O85" s="110">
        <f t="shared" si="29"/>
        <v>0</v>
      </c>
      <c r="Q85" s="120" t="e">
        <f t="shared" si="17"/>
        <v>#DIV/0!</v>
      </c>
      <c r="R85" s="109" t="e">
        <f t="shared" si="18"/>
        <v>#DIV/0!</v>
      </c>
      <c r="S85" s="117" t="e">
        <f t="shared" si="19"/>
        <v>#DIV/0!</v>
      </c>
      <c r="T85" s="117" t="e">
        <f t="shared" si="20"/>
        <v>#DIV/0!</v>
      </c>
      <c r="U85" s="109" t="e">
        <f t="shared" si="21"/>
        <v>#DIV/0!</v>
      </c>
      <c r="V85" s="110" t="e">
        <f t="shared" si="22"/>
        <v>#DIV/0!</v>
      </c>
    </row>
    <row r="86" spans="1:22" x14ac:dyDescent="0.25">
      <c r="A86" s="207"/>
      <c r="C86" s="107" t="str">
        <f t="shared" ref="C86:D86" si="30">C11</f>
        <v>Olivine-phyric</v>
      </c>
      <c r="D86" s="107" t="str">
        <f t="shared" si="30"/>
        <v>R factor</v>
      </c>
      <c r="E86" s="108">
        <f t="shared" si="24"/>
        <v>10000</v>
      </c>
      <c r="F86" s="117">
        <f t="shared" si="24"/>
        <v>4</v>
      </c>
      <c r="G86" s="109">
        <f t="shared" ref="G86:O86" si="31">(0.1*G11+0.9*G$4)</f>
        <v>0</v>
      </c>
      <c r="H86" s="109">
        <f t="shared" si="31"/>
        <v>0</v>
      </c>
      <c r="I86" s="109">
        <f t="shared" si="31"/>
        <v>0</v>
      </c>
      <c r="J86" s="109">
        <f t="shared" si="31"/>
        <v>0</v>
      </c>
      <c r="K86" s="109">
        <f t="shared" si="31"/>
        <v>0</v>
      </c>
      <c r="L86" s="109">
        <f t="shared" si="31"/>
        <v>0</v>
      </c>
      <c r="M86" s="109">
        <f t="shared" si="31"/>
        <v>0</v>
      </c>
      <c r="N86" s="109">
        <f t="shared" si="31"/>
        <v>0</v>
      </c>
      <c r="O86" s="110">
        <f t="shared" si="31"/>
        <v>0</v>
      </c>
      <c r="Q86" s="120" t="e">
        <f t="shared" si="17"/>
        <v>#DIV/0!</v>
      </c>
      <c r="R86" s="109" t="e">
        <f t="shared" si="18"/>
        <v>#DIV/0!</v>
      </c>
      <c r="S86" s="117" t="e">
        <f t="shared" si="19"/>
        <v>#DIV/0!</v>
      </c>
      <c r="T86" s="117" t="e">
        <f t="shared" si="20"/>
        <v>#DIV/0!</v>
      </c>
      <c r="U86" s="109" t="e">
        <f t="shared" si="21"/>
        <v>#DIV/0!</v>
      </c>
      <c r="V86" s="110" t="e">
        <f t="shared" si="22"/>
        <v>#DIV/0!</v>
      </c>
    </row>
    <row r="87" spans="1:22" x14ac:dyDescent="0.25">
      <c r="A87" s="207"/>
      <c r="C87" s="107" t="str">
        <f t="shared" ref="C87:D87" si="32">C12</f>
        <v>Olivine-phyric</v>
      </c>
      <c r="D87" s="107" t="str">
        <f t="shared" si="32"/>
        <v>R factor</v>
      </c>
      <c r="E87" s="108">
        <f t="shared" si="24"/>
        <v>50000</v>
      </c>
      <c r="F87" s="117">
        <f t="shared" si="24"/>
        <v>4.6989700043360187</v>
      </c>
      <c r="G87" s="109">
        <f t="shared" ref="G87:O87" si="33">(0.1*G12+0.9*G$4)</f>
        <v>0</v>
      </c>
      <c r="H87" s="109">
        <f t="shared" si="33"/>
        <v>0</v>
      </c>
      <c r="I87" s="109">
        <f t="shared" si="33"/>
        <v>0</v>
      </c>
      <c r="J87" s="109">
        <f t="shared" si="33"/>
        <v>0</v>
      </c>
      <c r="K87" s="109">
        <f t="shared" si="33"/>
        <v>0</v>
      </c>
      <c r="L87" s="109">
        <f t="shared" si="33"/>
        <v>0</v>
      </c>
      <c r="M87" s="109">
        <f t="shared" si="33"/>
        <v>0</v>
      </c>
      <c r="N87" s="109">
        <f t="shared" si="33"/>
        <v>0</v>
      </c>
      <c r="O87" s="110">
        <f t="shared" si="33"/>
        <v>0</v>
      </c>
      <c r="Q87" s="120" t="e">
        <f t="shared" si="17"/>
        <v>#DIV/0!</v>
      </c>
      <c r="R87" s="109" t="e">
        <f t="shared" si="18"/>
        <v>#DIV/0!</v>
      </c>
      <c r="S87" s="117" t="e">
        <f t="shared" si="19"/>
        <v>#DIV/0!</v>
      </c>
      <c r="T87" s="117" t="e">
        <f t="shared" si="20"/>
        <v>#DIV/0!</v>
      </c>
      <c r="U87" s="109" t="e">
        <f t="shared" si="21"/>
        <v>#DIV/0!</v>
      </c>
      <c r="V87" s="110" t="e">
        <f t="shared" si="22"/>
        <v>#DIV/0!</v>
      </c>
    </row>
    <row r="88" spans="1:22" x14ac:dyDescent="0.25">
      <c r="A88" s="207"/>
      <c r="C88" s="107" t="str">
        <f t="shared" ref="C88:D88" si="34">C13</f>
        <v>Olivine-phyric</v>
      </c>
      <c r="D88" s="107" t="str">
        <f t="shared" si="34"/>
        <v>R factor</v>
      </c>
      <c r="E88" s="108">
        <f t="shared" si="24"/>
        <v>100000</v>
      </c>
      <c r="F88" s="117">
        <f t="shared" si="24"/>
        <v>5</v>
      </c>
      <c r="G88" s="109">
        <f t="shared" ref="G88:O88" si="35">(0.1*G13+0.9*G$4)</f>
        <v>0</v>
      </c>
      <c r="H88" s="109">
        <f t="shared" si="35"/>
        <v>0</v>
      </c>
      <c r="I88" s="109">
        <f t="shared" si="35"/>
        <v>0</v>
      </c>
      <c r="J88" s="109">
        <f t="shared" si="35"/>
        <v>0</v>
      </c>
      <c r="K88" s="109">
        <f t="shared" si="35"/>
        <v>0</v>
      </c>
      <c r="L88" s="109">
        <f t="shared" si="35"/>
        <v>0</v>
      </c>
      <c r="M88" s="109">
        <f t="shared" si="35"/>
        <v>0</v>
      </c>
      <c r="N88" s="109">
        <f t="shared" si="35"/>
        <v>0</v>
      </c>
      <c r="O88" s="110">
        <f t="shared" si="35"/>
        <v>0</v>
      </c>
      <c r="Q88" s="120" t="e">
        <f t="shared" si="17"/>
        <v>#DIV/0!</v>
      </c>
      <c r="R88" s="109" t="e">
        <f t="shared" si="18"/>
        <v>#DIV/0!</v>
      </c>
      <c r="S88" s="117" t="e">
        <f t="shared" si="19"/>
        <v>#DIV/0!</v>
      </c>
      <c r="T88" s="117" t="e">
        <f t="shared" si="20"/>
        <v>#DIV/0!</v>
      </c>
      <c r="U88" s="109" t="e">
        <f t="shared" si="21"/>
        <v>#DIV/0!</v>
      </c>
      <c r="V88" s="110" t="e">
        <f t="shared" si="22"/>
        <v>#DIV/0!</v>
      </c>
    </row>
    <row r="89" spans="1:22" x14ac:dyDescent="0.25">
      <c r="A89" s="207"/>
      <c r="C89" s="107" t="str">
        <f t="shared" ref="C89:D89" si="36">C14</f>
        <v>Olivine-phyric</v>
      </c>
      <c r="D89" s="107" t="str">
        <f t="shared" si="36"/>
        <v>R factor</v>
      </c>
      <c r="E89" s="108">
        <f t="shared" si="24"/>
        <v>500000</v>
      </c>
      <c r="F89" s="117">
        <f t="shared" si="24"/>
        <v>5.6989700043360187</v>
      </c>
      <c r="G89" s="109">
        <f t="shared" ref="G89:O89" si="37">(0.1*G14+0.9*G$4)</f>
        <v>0</v>
      </c>
      <c r="H89" s="109">
        <f t="shared" si="37"/>
        <v>0</v>
      </c>
      <c r="I89" s="109">
        <f t="shared" si="37"/>
        <v>0</v>
      </c>
      <c r="J89" s="109">
        <f t="shared" si="37"/>
        <v>0</v>
      </c>
      <c r="K89" s="109">
        <f t="shared" si="37"/>
        <v>0</v>
      </c>
      <c r="L89" s="109">
        <f t="shared" si="37"/>
        <v>0</v>
      </c>
      <c r="M89" s="109">
        <f t="shared" si="37"/>
        <v>0</v>
      </c>
      <c r="N89" s="109">
        <f t="shared" si="37"/>
        <v>0</v>
      </c>
      <c r="O89" s="110">
        <f t="shared" si="37"/>
        <v>0</v>
      </c>
      <c r="Q89" s="120" t="e">
        <f t="shared" si="17"/>
        <v>#DIV/0!</v>
      </c>
      <c r="R89" s="109" t="e">
        <f t="shared" si="18"/>
        <v>#DIV/0!</v>
      </c>
      <c r="S89" s="117" t="e">
        <f t="shared" si="19"/>
        <v>#DIV/0!</v>
      </c>
      <c r="T89" s="117" t="e">
        <f t="shared" si="20"/>
        <v>#DIV/0!</v>
      </c>
      <c r="U89" s="109" t="e">
        <f t="shared" si="21"/>
        <v>#DIV/0!</v>
      </c>
      <c r="V89" s="110" t="e">
        <f t="shared" si="22"/>
        <v>#DIV/0!</v>
      </c>
    </row>
    <row r="90" spans="1:22" x14ac:dyDescent="0.25">
      <c r="A90" s="207"/>
      <c r="C90" s="107" t="str">
        <f t="shared" ref="C90:D90" si="38">C15</f>
        <v>Olivine-phyric</v>
      </c>
      <c r="D90" s="107" t="str">
        <f t="shared" si="38"/>
        <v>R factor</v>
      </c>
      <c r="E90" s="108">
        <f t="shared" si="24"/>
        <v>1000000</v>
      </c>
      <c r="F90" s="117">
        <f t="shared" si="24"/>
        <v>6</v>
      </c>
      <c r="G90" s="109">
        <f t="shared" ref="G90:O90" si="39">(0.1*G15+0.9*G$4)</f>
        <v>0</v>
      </c>
      <c r="H90" s="109">
        <f t="shared" si="39"/>
        <v>0</v>
      </c>
      <c r="I90" s="109">
        <f t="shared" si="39"/>
        <v>0</v>
      </c>
      <c r="J90" s="109">
        <f t="shared" si="39"/>
        <v>0</v>
      </c>
      <c r="K90" s="109">
        <f t="shared" si="39"/>
        <v>0</v>
      </c>
      <c r="L90" s="109">
        <f t="shared" si="39"/>
        <v>0</v>
      </c>
      <c r="M90" s="109">
        <f t="shared" si="39"/>
        <v>0</v>
      </c>
      <c r="N90" s="109">
        <f t="shared" si="39"/>
        <v>0</v>
      </c>
      <c r="O90" s="110">
        <f t="shared" si="39"/>
        <v>0</v>
      </c>
      <c r="Q90" s="120" t="e">
        <f t="shared" si="17"/>
        <v>#DIV/0!</v>
      </c>
      <c r="R90" s="109" t="e">
        <f t="shared" si="18"/>
        <v>#DIV/0!</v>
      </c>
      <c r="S90" s="117" t="e">
        <f t="shared" si="19"/>
        <v>#DIV/0!</v>
      </c>
      <c r="T90" s="117" t="e">
        <f t="shared" si="20"/>
        <v>#DIV/0!</v>
      </c>
      <c r="U90" s="109" t="e">
        <f t="shared" si="21"/>
        <v>#DIV/0!</v>
      </c>
      <c r="V90" s="110" t="e">
        <f t="shared" si="22"/>
        <v>#DIV/0!</v>
      </c>
    </row>
    <row r="91" spans="1:22" x14ac:dyDescent="0.25">
      <c r="A91" s="207"/>
      <c r="C91" s="107" t="str">
        <f t="shared" ref="C91:D91" si="40">C16</f>
        <v>Pre-frac olivine-phyric</v>
      </c>
      <c r="D91" s="107" t="str">
        <f t="shared" si="40"/>
        <v>R factor</v>
      </c>
      <c r="E91" s="108">
        <f t="shared" si="24"/>
        <v>100</v>
      </c>
      <c r="F91" s="117">
        <f t="shared" si="24"/>
        <v>2</v>
      </c>
      <c r="G91" s="109">
        <f t="shared" ref="G91:O91" si="41">(0.1*G16+0.9*G$5)</f>
        <v>0</v>
      </c>
      <c r="H91" s="109">
        <f t="shared" si="41"/>
        <v>0</v>
      </c>
      <c r="I91" s="109">
        <f t="shared" si="41"/>
        <v>0</v>
      </c>
      <c r="J91" s="109">
        <f t="shared" si="41"/>
        <v>0</v>
      </c>
      <c r="K91" s="109">
        <f t="shared" si="41"/>
        <v>0</v>
      </c>
      <c r="L91" s="109">
        <f t="shared" si="41"/>
        <v>0</v>
      </c>
      <c r="M91" s="109">
        <f t="shared" si="41"/>
        <v>0</v>
      </c>
      <c r="N91" s="109">
        <f t="shared" si="41"/>
        <v>0</v>
      </c>
      <c r="O91" s="110">
        <f t="shared" si="41"/>
        <v>0</v>
      </c>
      <c r="Q91" s="120" t="e">
        <f t="shared" si="17"/>
        <v>#DIV/0!</v>
      </c>
      <c r="R91" s="109" t="e">
        <f t="shared" si="18"/>
        <v>#DIV/0!</v>
      </c>
      <c r="S91" s="117" t="e">
        <f t="shared" si="19"/>
        <v>#DIV/0!</v>
      </c>
      <c r="T91" s="117" t="e">
        <f t="shared" si="20"/>
        <v>#DIV/0!</v>
      </c>
      <c r="U91" s="109" t="e">
        <f t="shared" si="21"/>
        <v>#DIV/0!</v>
      </c>
      <c r="V91" s="110" t="e">
        <f t="shared" si="22"/>
        <v>#DIV/0!</v>
      </c>
    </row>
    <row r="92" spans="1:22" x14ac:dyDescent="0.25">
      <c r="A92" s="207"/>
      <c r="C92" s="107" t="str">
        <f t="shared" ref="C92:D92" si="42">C17</f>
        <v>Pre-frac olivine-phyric</v>
      </c>
      <c r="D92" s="107" t="str">
        <f t="shared" si="42"/>
        <v>R factor</v>
      </c>
      <c r="E92" s="108">
        <f t="shared" si="24"/>
        <v>500</v>
      </c>
      <c r="F92" s="117">
        <f t="shared" si="24"/>
        <v>2.6989700043360187</v>
      </c>
      <c r="G92" s="109">
        <f t="shared" ref="G92:O92" si="43">(0.1*G17+0.9*G$5)</f>
        <v>0</v>
      </c>
      <c r="H92" s="109">
        <f t="shared" si="43"/>
        <v>0</v>
      </c>
      <c r="I92" s="109">
        <f t="shared" si="43"/>
        <v>0</v>
      </c>
      <c r="J92" s="109">
        <f t="shared" si="43"/>
        <v>0</v>
      </c>
      <c r="K92" s="109">
        <f t="shared" si="43"/>
        <v>0</v>
      </c>
      <c r="L92" s="109">
        <f t="shared" si="43"/>
        <v>0</v>
      </c>
      <c r="M92" s="109">
        <f t="shared" si="43"/>
        <v>0</v>
      </c>
      <c r="N92" s="109">
        <f t="shared" si="43"/>
        <v>0</v>
      </c>
      <c r="O92" s="110">
        <f t="shared" si="43"/>
        <v>0</v>
      </c>
      <c r="Q92" s="120" t="e">
        <f t="shared" si="17"/>
        <v>#DIV/0!</v>
      </c>
      <c r="R92" s="109" t="e">
        <f t="shared" si="18"/>
        <v>#DIV/0!</v>
      </c>
      <c r="S92" s="117" t="e">
        <f t="shared" si="19"/>
        <v>#DIV/0!</v>
      </c>
      <c r="T92" s="117" t="e">
        <f t="shared" si="20"/>
        <v>#DIV/0!</v>
      </c>
      <c r="U92" s="109" t="e">
        <f t="shared" si="21"/>
        <v>#DIV/0!</v>
      </c>
      <c r="V92" s="110" t="e">
        <f t="shared" si="22"/>
        <v>#DIV/0!</v>
      </c>
    </row>
    <row r="93" spans="1:22" x14ac:dyDescent="0.25">
      <c r="A93" s="207"/>
      <c r="C93" s="107" t="str">
        <f t="shared" ref="C93:D93" si="44">C18</f>
        <v>Pre-frac olivine-phyric</v>
      </c>
      <c r="D93" s="107" t="str">
        <f t="shared" si="44"/>
        <v>R factor</v>
      </c>
      <c r="E93" s="108">
        <f t="shared" si="24"/>
        <v>1000</v>
      </c>
      <c r="F93" s="117">
        <f t="shared" si="24"/>
        <v>3</v>
      </c>
      <c r="G93" s="109">
        <f t="shared" ref="G93:O93" si="45">(0.1*G18+0.9*G$5)</f>
        <v>0</v>
      </c>
      <c r="H93" s="109">
        <f t="shared" si="45"/>
        <v>0</v>
      </c>
      <c r="I93" s="109">
        <f t="shared" si="45"/>
        <v>0</v>
      </c>
      <c r="J93" s="109">
        <f t="shared" si="45"/>
        <v>0</v>
      </c>
      <c r="K93" s="109">
        <f t="shared" si="45"/>
        <v>0</v>
      </c>
      <c r="L93" s="109">
        <f t="shared" si="45"/>
        <v>0</v>
      </c>
      <c r="M93" s="109">
        <f t="shared" si="45"/>
        <v>0</v>
      </c>
      <c r="N93" s="109">
        <f t="shared" si="45"/>
        <v>0</v>
      </c>
      <c r="O93" s="110">
        <f t="shared" si="45"/>
        <v>0</v>
      </c>
      <c r="Q93" s="120" t="e">
        <f t="shared" si="17"/>
        <v>#DIV/0!</v>
      </c>
      <c r="R93" s="109" t="e">
        <f t="shared" si="18"/>
        <v>#DIV/0!</v>
      </c>
      <c r="S93" s="117" t="e">
        <f t="shared" si="19"/>
        <v>#DIV/0!</v>
      </c>
      <c r="T93" s="117" t="e">
        <f t="shared" si="20"/>
        <v>#DIV/0!</v>
      </c>
      <c r="U93" s="109" t="e">
        <f t="shared" si="21"/>
        <v>#DIV/0!</v>
      </c>
      <c r="V93" s="110" t="e">
        <f t="shared" si="22"/>
        <v>#DIV/0!</v>
      </c>
    </row>
    <row r="94" spans="1:22" x14ac:dyDescent="0.25">
      <c r="A94" s="207"/>
      <c r="C94" s="107" t="str">
        <f t="shared" ref="C94:D94" si="46">C19</f>
        <v>Pre-frac olivine-phyric</v>
      </c>
      <c r="D94" s="107" t="str">
        <f t="shared" si="46"/>
        <v>R factor</v>
      </c>
      <c r="E94" s="108">
        <f t="shared" si="24"/>
        <v>5000</v>
      </c>
      <c r="F94" s="117">
        <f t="shared" si="24"/>
        <v>3.6989700043360187</v>
      </c>
      <c r="G94" s="109">
        <f t="shared" ref="G94:O94" si="47">(0.1*G19+0.9*G$5)</f>
        <v>0</v>
      </c>
      <c r="H94" s="109">
        <f t="shared" si="47"/>
        <v>0</v>
      </c>
      <c r="I94" s="109">
        <f t="shared" si="47"/>
        <v>0</v>
      </c>
      <c r="J94" s="109">
        <f t="shared" si="47"/>
        <v>0</v>
      </c>
      <c r="K94" s="109">
        <f t="shared" si="47"/>
        <v>0</v>
      </c>
      <c r="L94" s="109">
        <f t="shared" si="47"/>
        <v>0</v>
      </c>
      <c r="M94" s="109">
        <f t="shared" si="47"/>
        <v>0</v>
      </c>
      <c r="N94" s="109">
        <f t="shared" si="47"/>
        <v>0</v>
      </c>
      <c r="O94" s="110">
        <f t="shared" si="47"/>
        <v>0</v>
      </c>
      <c r="Q94" s="120" t="e">
        <f t="shared" si="17"/>
        <v>#DIV/0!</v>
      </c>
      <c r="R94" s="109" t="e">
        <f t="shared" si="18"/>
        <v>#DIV/0!</v>
      </c>
      <c r="S94" s="117" t="e">
        <f t="shared" si="19"/>
        <v>#DIV/0!</v>
      </c>
      <c r="T94" s="117" t="e">
        <f t="shared" si="20"/>
        <v>#DIV/0!</v>
      </c>
      <c r="U94" s="109" t="e">
        <f t="shared" si="21"/>
        <v>#DIV/0!</v>
      </c>
      <c r="V94" s="110" t="e">
        <f t="shared" si="22"/>
        <v>#DIV/0!</v>
      </c>
    </row>
    <row r="95" spans="1:22" x14ac:dyDescent="0.25">
      <c r="A95" s="207"/>
      <c r="C95" s="107" t="str">
        <f t="shared" ref="C95:D95" si="48">C20</f>
        <v>Pre-frac olivine-phyric</v>
      </c>
      <c r="D95" s="107" t="str">
        <f t="shared" si="48"/>
        <v>R factor</v>
      </c>
      <c r="E95" s="108">
        <f t="shared" si="24"/>
        <v>10000</v>
      </c>
      <c r="F95" s="117">
        <f t="shared" si="24"/>
        <v>4</v>
      </c>
      <c r="G95" s="109">
        <f t="shared" ref="G95:O95" si="49">(0.1*G20+0.9*G$5)</f>
        <v>0</v>
      </c>
      <c r="H95" s="109">
        <f t="shared" si="49"/>
        <v>0</v>
      </c>
      <c r="I95" s="109">
        <f t="shared" si="49"/>
        <v>0</v>
      </c>
      <c r="J95" s="109">
        <f t="shared" si="49"/>
        <v>0</v>
      </c>
      <c r="K95" s="109">
        <f t="shared" si="49"/>
        <v>0</v>
      </c>
      <c r="L95" s="109">
        <f t="shared" si="49"/>
        <v>0</v>
      </c>
      <c r="M95" s="109">
        <f t="shared" si="49"/>
        <v>0</v>
      </c>
      <c r="N95" s="109">
        <f t="shared" si="49"/>
        <v>0</v>
      </c>
      <c r="O95" s="110">
        <f t="shared" si="49"/>
        <v>0</v>
      </c>
      <c r="Q95" s="120" t="e">
        <f t="shared" si="17"/>
        <v>#DIV/0!</v>
      </c>
      <c r="R95" s="109" t="e">
        <f t="shared" si="18"/>
        <v>#DIV/0!</v>
      </c>
      <c r="S95" s="117" t="e">
        <f t="shared" si="19"/>
        <v>#DIV/0!</v>
      </c>
      <c r="T95" s="117" t="e">
        <f t="shared" si="20"/>
        <v>#DIV/0!</v>
      </c>
      <c r="U95" s="109" t="e">
        <f t="shared" si="21"/>
        <v>#DIV/0!</v>
      </c>
      <c r="V95" s="110" t="e">
        <f t="shared" si="22"/>
        <v>#DIV/0!</v>
      </c>
    </row>
    <row r="96" spans="1:22" x14ac:dyDescent="0.25">
      <c r="A96" s="207"/>
      <c r="C96" s="107" t="str">
        <f t="shared" ref="C96:D96" si="50">C21</f>
        <v>Pre-frac olivine-phyric</v>
      </c>
      <c r="D96" s="107" t="str">
        <f t="shared" si="50"/>
        <v>R factor</v>
      </c>
      <c r="E96" s="108">
        <f t="shared" si="24"/>
        <v>50000</v>
      </c>
      <c r="F96" s="117">
        <f t="shared" si="24"/>
        <v>4.6989700043360187</v>
      </c>
      <c r="G96" s="109">
        <f t="shared" ref="G96:O96" si="51">(0.1*G21+0.9*G$5)</f>
        <v>0</v>
      </c>
      <c r="H96" s="109">
        <f t="shared" si="51"/>
        <v>0</v>
      </c>
      <c r="I96" s="109">
        <f t="shared" si="51"/>
        <v>0</v>
      </c>
      <c r="J96" s="109">
        <f t="shared" si="51"/>
        <v>0</v>
      </c>
      <c r="K96" s="109">
        <f t="shared" si="51"/>
        <v>0</v>
      </c>
      <c r="L96" s="109">
        <f t="shared" si="51"/>
        <v>0</v>
      </c>
      <c r="M96" s="109">
        <f t="shared" si="51"/>
        <v>0</v>
      </c>
      <c r="N96" s="109">
        <f t="shared" si="51"/>
        <v>0</v>
      </c>
      <c r="O96" s="110">
        <f t="shared" si="51"/>
        <v>0</v>
      </c>
      <c r="Q96" s="120" t="e">
        <f t="shared" si="17"/>
        <v>#DIV/0!</v>
      </c>
      <c r="R96" s="109" t="e">
        <f t="shared" si="18"/>
        <v>#DIV/0!</v>
      </c>
      <c r="S96" s="117" t="e">
        <f t="shared" si="19"/>
        <v>#DIV/0!</v>
      </c>
      <c r="T96" s="117" t="e">
        <f t="shared" si="20"/>
        <v>#DIV/0!</v>
      </c>
      <c r="U96" s="109" t="e">
        <f t="shared" si="21"/>
        <v>#DIV/0!</v>
      </c>
      <c r="V96" s="110" t="e">
        <f t="shared" si="22"/>
        <v>#DIV/0!</v>
      </c>
    </row>
    <row r="97" spans="1:22" x14ac:dyDescent="0.25">
      <c r="A97" s="207"/>
      <c r="C97" s="107" t="str">
        <f t="shared" ref="C97:D97" si="52">C22</f>
        <v>Pre-frac olivine-phyric</v>
      </c>
      <c r="D97" s="107" t="str">
        <f t="shared" si="52"/>
        <v>R factor</v>
      </c>
      <c r="E97" s="108">
        <f t="shared" si="24"/>
        <v>100000</v>
      </c>
      <c r="F97" s="117">
        <f t="shared" si="24"/>
        <v>5</v>
      </c>
      <c r="G97" s="109">
        <f t="shared" ref="G97:O97" si="53">(0.1*G22+0.9*G$5)</f>
        <v>0</v>
      </c>
      <c r="H97" s="109">
        <f t="shared" si="53"/>
        <v>0</v>
      </c>
      <c r="I97" s="109">
        <f t="shared" si="53"/>
        <v>0</v>
      </c>
      <c r="J97" s="109">
        <f t="shared" si="53"/>
        <v>0</v>
      </c>
      <c r="K97" s="109">
        <f t="shared" si="53"/>
        <v>0</v>
      </c>
      <c r="L97" s="109">
        <f t="shared" si="53"/>
        <v>0</v>
      </c>
      <c r="M97" s="109">
        <f t="shared" si="53"/>
        <v>0</v>
      </c>
      <c r="N97" s="109">
        <f t="shared" si="53"/>
        <v>0</v>
      </c>
      <c r="O97" s="110">
        <f t="shared" si="53"/>
        <v>0</v>
      </c>
      <c r="Q97" s="120" t="e">
        <f t="shared" si="17"/>
        <v>#DIV/0!</v>
      </c>
      <c r="R97" s="109" t="e">
        <f t="shared" si="18"/>
        <v>#DIV/0!</v>
      </c>
      <c r="S97" s="117" t="e">
        <f t="shared" si="19"/>
        <v>#DIV/0!</v>
      </c>
      <c r="T97" s="117" t="e">
        <f t="shared" si="20"/>
        <v>#DIV/0!</v>
      </c>
      <c r="U97" s="109" t="e">
        <f t="shared" si="21"/>
        <v>#DIV/0!</v>
      </c>
      <c r="V97" s="110" t="e">
        <f t="shared" si="22"/>
        <v>#DIV/0!</v>
      </c>
    </row>
    <row r="98" spans="1:22" x14ac:dyDescent="0.25">
      <c r="A98" s="207"/>
      <c r="C98" s="107" t="str">
        <f t="shared" ref="C98:D98" si="54">C23</f>
        <v>Pre-frac olivine-phyric</v>
      </c>
      <c r="D98" s="107" t="str">
        <f t="shared" si="54"/>
        <v>R factor</v>
      </c>
      <c r="E98" s="108">
        <f t="shared" si="24"/>
        <v>500000</v>
      </c>
      <c r="F98" s="117">
        <f t="shared" si="24"/>
        <v>5.6989700043360187</v>
      </c>
      <c r="G98" s="109">
        <f t="shared" ref="G98:O98" si="55">(0.1*G23+0.9*G$5)</f>
        <v>0</v>
      </c>
      <c r="H98" s="109">
        <f t="shared" si="55"/>
        <v>0</v>
      </c>
      <c r="I98" s="109">
        <f t="shared" si="55"/>
        <v>0</v>
      </c>
      <c r="J98" s="109">
        <f t="shared" si="55"/>
        <v>0</v>
      </c>
      <c r="K98" s="109">
        <f t="shared" si="55"/>
        <v>0</v>
      </c>
      <c r="L98" s="109">
        <f t="shared" si="55"/>
        <v>0</v>
      </c>
      <c r="M98" s="109">
        <f t="shared" si="55"/>
        <v>0</v>
      </c>
      <c r="N98" s="109">
        <f t="shared" si="55"/>
        <v>0</v>
      </c>
      <c r="O98" s="110">
        <f t="shared" si="55"/>
        <v>0</v>
      </c>
      <c r="Q98" s="120" t="e">
        <f t="shared" si="17"/>
        <v>#DIV/0!</v>
      </c>
      <c r="R98" s="109" t="e">
        <f t="shared" si="18"/>
        <v>#DIV/0!</v>
      </c>
      <c r="S98" s="117" t="e">
        <f t="shared" si="19"/>
        <v>#DIV/0!</v>
      </c>
      <c r="T98" s="117" t="e">
        <f t="shared" si="20"/>
        <v>#DIV/0!</v>
      </c>
      <c r="U98" s="109" t="e">
        <f t="shared" si="21"/>
        <v>#DIV/0!</v>
      </c>
      <c r="V98" s="110" t="e">
        <f t="shared" si="22"/>
        <v>#DIV/0!</v>
      </c>
    </row>
    <row r="99" spans="1:22" x14ac:dyDescent="0.25">
      <c r="A99" s="207"/>
      <c r="C99" s="111" t="str">
        <f t="shared" ref="C99:D99" si="56">C24</f>
        <v>Pre-frac olivine-phyric</v>
      </c>
      <c r="D99" s="111" t="str">
        <f t="shared" si="56"/>
        <v>R factor</v>
      </c>
      <c r="E99" s="112">
        <f t="shared" si="24"/>
        <v>1000000</v>
      </c>
      <c r="F99" s="118">
        <f t="shared" si="24"/>
        <v>6</v>
      </c>
      <c r="G99" s="113">
        <f t="shared" ref="G99:O99" si="57">(0.1*G24+0.9*G$5)</f>
        <v>0</v>
      </c>
      <c r="H99" s="113">
        <f t="shared" si="57"/>
        <v>0</v>
      </c>
      <c r="I99" s="113">
        <f t="shared" si="57"/>
        <v>0</v>
      </c>
      <c r="J99" s="113">
        <f t="shared" si="57"/>
        <v>0</v>
      </c>
      <c r="K99" s="113">
        <f t="shared" si="57"/>
        <v>0</v>
      </c>
      <c r="L99" s="113">
        <f t="shared" si="57"/>
        <v>0</v>
      </c>
      <c r="M99" s="113">
        <f t="shared" si="57"/>
        <v>0</v>
      </c>
      <c r="N99" s="113">
        <f t="shared" si="57"/>
        <v>0</v>
      </c>
      <c r="O99" s="114">
        <f t="shared" si="57"/>
        <v>0</v>
      </c>
      <c r="Q99" s="121" t="e">
        <f t="shared" si="17"/>
        <v>#DIV/0!</v>
      </c>
      <c r="R99" s="113" t="e">
        <f t="shared" si="18"/>
        <v>#DIV/0!</v>
      </c>
      <c r="S99" s="118" t="e">
        <f t="shared" si="19"/>
        <v>#DIV/0!</v>
      </c>
      <c r="T99" s="118" t="e">
        <f t="shared" si="20"/>
        <v>#DIV/0!</v>
      </c>
      <c r="U99" s="113" t="e">
        <f t="shared" si="21"/>
        <v>#DIV/0!</v>
      </c>
      <c r="V99" s="114" t="e">
        <f t="shared" si="22"/>
        <v>#DIV/0!</v>
      </c>
    </row>
    <row r="100" spans="1:22" x14ac:dyDescent="0.25">
      <c r="A100" s="207"/>
      <c r="C100" s="103" t="str">
        <f t="shared" ref="C100:D100" si="58">C25</f>
        <v>Olivine-phyric</v>
      </c>
      <c r="D100" s="103" t="str">
        <f t="shared" si="58"/>
        <v>N factor</v>
      </c>
      <c r="E100" s="104">
        <f t="shared" si="24"/>
        <v>100</v>
      </c>
      <c r="F100" s="116">
        <f t="shared" si="24"/>
        <v>2</v>
      </c>
      <c r="G100" s="105">
        <f t="shared" ref="G100:O100" si="59">(0.1*G25+0.9*G$4)</f>
        <v>0</v>
      </c>
      <c r="H100" s="105">
        <f t="shared" si="59"/>
        <v>0</v>
      </c>
      <c r="I100" s="105">
        <f t="shared" si="59"/>
        <v>0</v>
      </c>
      <c r="J100" s="105">
        <f t="shared" si="59"/>
        <v>0</v>
      </c>
      <c r="K100" s="105">
        <f t="shared" si="59"/>
        <v>0</v>
      </c>
      <c r="L100" s="105">
        <f t="shared" si="59"/>
        <v>0</v>
      </c>
      <c r="M100" s="105">
        <f t="shared" si="59"/>
        <v>0</v>
      </c>
      <c r="N100" s="105">
        <f t="shared" si="59"/>
        <v>0</v>
      </c>
      <c r="O100" s="106">
        <f t="shared" si="59"/>
        <v>0</v>
      </c>
      <c r="Q100" s="119" t="e">
        <f t="shared" si="17"/>
        <v>#DIV/0!</v>
      </c>
      <c r="R100" s="105" t="e">
        <f t="shared" si="18"/>
        <v>#DIV/0!</v>
      </c>
      <c r="S100" s="116" t="e">
        <f t="shared" si="19"/>
        <v>#DIV/0!</v>
      </c>
      <c r="T100" s="116" t="e">
        <f t="shared" si="20"/>
        <v>#DIV/0!</v>
      </c>
      <c r="U100" s="105" t="e">
        <f t="shared" si="21"/>
        <v>#DIV/0!</v>
      </c>
      <c r="V100" s="106" t="e">
        <f t="shared" si="22"/>
        <v>#DIV/0!</v>
      </c>
    </row>
    <row r="101" spans="1:22" x14ac:dyDescent="0.25">
      <c r="A101" s="207"/>
      <c r="C101" s="107" t="str">
        <f t="shared" ref="C101:D101" si="60">C26</f>
        <v>Olivine-phyric</v>
      </c>
      <c r="D101" s="107" t="str">
        <f t="shared" si="60"/>
        <v>N factor</v>
      </c>
      <c r="E101" s="108">
        <f t="shared" si="24"/>
        <v>200</v>
      </c>
      <c r="F101" s="117">
        <f t="shared" si="24"/>
        <v>2.3010299956639813</v>
      </c>
      <c r="G101" s="109">
        <f t="shared" ref="G101:O101" si="61">(0.1*G26+0.9*G$4)</f>
        <v>0</v>
      </c>
      <c r="H101" s="109">
        <f t="shared" si="61"/>
        <v>0</v>
      </c>
      <c r="I101" s="109">
        <f t="shared" si="61"/>
        <v>0</v>
      </c>
      <c r="J101" s="109">
        <f t="shared" si="61"/>
        <v>0</v>
      </c>
      <c r="K101" s="109">
        <f t="shared" si="61"/>
        <v>0</v>
      </c>
      <c r="L101" s="109">
        <f t="shared" si="61"/>
        <v>0</v>
      </c>
      <c r="M101" s="109">
        <f t="shared" si="61"/>
        <v>0</v>
      </c>
      <c r="N101" s="109">
        <f t="shared" si="61"/>
        <v>0</v>
      </c>
      <c r="O101" s="110">
        <f t="shared" si="61"/>
        <v>0</v>
      </c>
      <c r="Q101" s="120" t="e">
        <f t="shared" si="17"/>
        <v>#DIV/0!</v>
      </c>
      <c r="R101" s="109" t="e">
        <f t="shared" si="18"/>
        <v>#DIV/0!</v>
      </c>
      <c r="S101" s="117" t="e">
        <f t="shared" si="19"/>
        <v>#DIV/0!</v>
      </c>
      <c r="T101" s="117" t="e">
        <f t="shared" si="20"/>
        <v>#DIV/0!</v>
      </c>
      <c r="U101" s="109" t="e">
        <f t="shared" si="21"/>
        <v>#DIV/0!</v>
      </c>
      <c r="V101" s="110" t="e">
        <f t="shared" si="22"/>
        <v>#DIV/0!</v>
      </c>
    </row>
    <row r="102" spans="1:22" x14ac:dyDescent="0.25">
      <c r="A102" s="207"/>
      <c r="C102" s="107" t="str">
        <f t="shared" ref="C102:D102" si="62">C27</f>
        <v>Olivine-phyric</v>
      </c>
      <c r="D102" s="107" t="str">
        <f t="shared" si="62"/>
        <v>N factor</v>
      </c>
      <c r="E102" s="108">
        <f t="shared" si="24"/>
        <v>500</v>
      </c>
      <c r="F102" s="117">
        <f t="shared" si="24"/>
        <v>2.6989700043360187</v>
      </c>
      <c r="G102" s="109">
        <f t="shared" ref="G102:O102" si="63">(0.1*G27+0.9*G$4)</f>
        <v>0</v>
      </c>
      <c r="H102" s="109">
        <f t="shared" si="63"/>
        <v>0</v>
      </c>
      <c r="I102" s="109">
        <f t="shared" si="63"/>
        <v>0</v>
      </c>
      <c r="J102" s="109">
        <f t="shared" si="63"/>
        <v>0</v>
      </c>
      <c r="K102" s="109">
        <f t="shared" si="63"/>
        <v>0</v>
      </c>
      <c r="L102" s="109">
        <f t="shared" si="63"/>
        <v>0</v>
      </c>
      <c r="M102" s="109">
        <f t="shared" si="63"/>
        <v>0</v>
      </c>
      <c r="N102" s="109">
        <f t="shared" si="63"/>
        <v>0</v>
      </c>
      <c r="O102" s="110">
        <f t="shared" si="63"/>
        <v>0</v>
      </c>
      <c r="Q102" s="120" t="e">
        <f t="shared" si="17"/>
        <v>#DIV/0!</v>
      </c>
      <c r="R102" s="109" t="e">
        <f t="shared" si="18"/>
        <v>#DIV/0!</v>
      </c>
      <c r="S102" s="117" t="e">
        <f t="shared" si="19"/>
        <v>#DIV/0!</v>
      </c>
      <c r="T102" s="117" t="e">
        <f t="shared" si="20"/>
        <v>#DIV/0!</v>
      </c>
      <c r="U102" s="109" t="e">
        <f t="shared" si="21"/>
        <v>#DIV/0!</v>
      </c>
      <c r="V102" s="110" t="e">
        <f t="shared" si="22"/>
        <v>#DIV/0!</v>
      </c>
    </row>
    <row r="103" spans="1:22" x14ac:dyDescent="0.25">
      <c r="A103" s="207"/>
      <c r="C103" s="107" t="str">
        <f t="shared" ref="C103:D103" si="64">C28</f>
        <v>Olivine-phyric</v>
      </c>
      <c r="D103" s="107" t="str">
        <f t="shared" si="64"/>
        <v>N factor</v>
      </c>
      <c r="E103" s="108">
        <f t="shared" si="24"/>
        <v>1000</v>
      </c>
      <c r="F103" s="117">
        <f t="shared" si="24"/>
        <v>3</v>
      </c>
      <c r="G103" s="109">
        <f t="shared" ref="G103:O103" si="65">(0.1*G28+0.9*G$4)</f>
        <v>0</v>
      </c>
      <c r="H103" s="109">
        <f t="shared" si="65"/>
        <v>0</v>
      </c>
      <c r="I103" s="109">
        <f t="shared" si="65"/>
        <v>0</v>
      </c>
      <c r="J103" s="109">
        <f t="shared" si="65"/>
        <v>0</v>
      </c>
      <c r="K103" s="109">
        <f t="shared" si="65"/>
        <v>0</v>
      </c>
      <c r="L103" s="109">
        <f t="shared" si="65"/>
        <v>0</v>
      </c>
      <c r="M103" s="109">
        <f t="shared" si="65"/>
        <v>0</v>
      </c>
      <c r="N103" s="109">
        <f t="shared" si="65"/>
        <v>0</v>
      </c>
      <c r="O103" s="110">
        <f t="shared" si="65"/>
        <v>0</v>
      </c>
      <c r="Q103" s="120" t="e">
        <f t="shared" si="17"/>
        <v>#DIV/0!</v>
      </c>
      <c r="R103" s="109" t="e">
        <f t="shared" si="18"/>
        <v>#DIV/0!</v>
      </c>
      <c r="S103" s="117" t="e">
        <f t="shared" si="19"/>
        <v>#DIV/0!</v>
      </c>
      <c r="T103" s="117" t="e">
        <f t="shared" si="20"/>
        <v>#DIV/0!</v>
      </c>
      <c r="U103" s="109" t="e">
        <f t="shared" si="21"/>
        <v>#DIV/0!</v>
      </c>
      <c r="V103" s="110" t="e">
        <f t="shared" si="22"/>
        <v>#DIV/0!</v>
      </c>
    </row>
    <row r="104" spans="1:22" x14ac:dyDescent="0.25">
      <c r="A104" s="207"/>
      <c r="C104" s="107" t="str">
        <f t="shared" ref="C104:D104" si="66">C29</f>
        <v>Olivine-phyric</v>
      </c>
      <c r="D104" s="107" t="str">
        <f t="shared" si="66"/>
        <v>N factor</v>
      </c>
      <c r="E104" s="108">
        <f t="shared" si="24"/>
        <v>2000</v>
      </c>
      <c r="F104" s="117">
        <f t="shared" si="24"/>
        <v>3.3010299956639813</v>
      </c>
      <c r="G104" s="109">
        <f t="shared" ref="G104:O104" si="67">(0.1*G29+0.9*G$4)</f>
        <v>0</v>
      </c>
      <c r="H104" s="109">
        <f t="shared" si="67"/>
        <v>0</v>
      </c>
      <c r="I104" s="109">
        <f t="shared" si="67"/>
        <v>0</v>
      </c>
      <c r="J104" s="109">
        <f t="shared" si="67"/>
        <v>0</v>
      </c>
      <c r="K104" s="109">
        <f t="shared" si="67"/>
        <v>0</v>
      </c>
      <c r="L104" s="109">
        <f t="shared" si="67"/>
        <v>0</v>
      </c>
      <c r="M104" s="109">
        <f t="shared" si="67"/>
        <v>0</v>
      </c>
      <c r="N104" s="109">
        <f t="shared" si="67"/>
        <v>0</v>
      </c>
      <c r="O104" s="110">
        <f t="shared" si="67"/>
        <v>0</v>
      </c>
      <c r="Q104" s="120" t="e">
        <f t="shared" si="17"/>
        <v>#DIV/0!</v>
      </c>
      <c r="R104" s="109" t="e">
        <f t="shared" si="18"/>
        <v>#DIV/0!</v>
      </c>
      <c r="S104" s="117" t="e">
        <f t="shared" si="19"/>
        <v>#DIV/0!</v>
      </c>
      <c r="T104" s="117" t="e">
        <f t="shared" si="20"/>
        <v>#DIV/0!</v>
      </c>
      <c r="U104" s="109" t="e">
        <f t="shared" si="21"/>
        <v>#DIV/0!</v>
      </c>
      <c r="V104" s="110" t="e">
        <f t="shared" si="22"/>
        <v>#DIV/0!</v>
      </c>
    </row>
    <row r="105" spans="1:22" x14ac:dyDescent="0.25">
      <c r="A105" s="207"/>
      <c r="C105" s="107" t="str">
        <f t="shared" ref="C105:D105" si="68">C30</f>
        <v>Olivine-phyric</v>
      </c>
      <c r="D105" s="107" t="str">
        <f t="shared" si="68"/>
        <v>N factor</v>
      </c>
      <c r="E105" s="108">
        <f t="shared" si="24"/>
        <v>5000</v>
      </c>
      <c r="F105" s="117">
        <f t="shared" si="24"/>
        <v>3.6989700043360187</v>
      </c>
      <c r="G105" s="109">
        <f t="shared" ref="G105:O105" si="69">(0.1*G30+0.9*G$4)</f>
        <v>0</v>
      </c>
      <c r="H105" s="109">
        <f t="shared" si="69"/>
        <v>0</v>
      </c>
      <c r="I105" s="109">
        <f t="shared" si="69"/>
        <v>0</v>
      </c>
      <c r="J105" s="109">
        <f t="shared" si="69"/>
        <v>0</v>
      </c>
      <c r="K105" s="109">
        <f t="shared" si="69"/>
        <v>0</v>
      </c>
      <c r="L105" s="109">
        <f t="shared" si="69"/>
        <v>0</v>
      </c>
      <c r="M105" s="109">
        <f t="shared" si="69"/>
        <v>0</v>
      </c>
      <c r="N105" s="109">
        <f t="shared" si="69"/>
        <v>0</v>
      </c>
      <c r="O105" s="110">
        <f t="shared" si="69"/>
        <v>0</v>
      </c>
      <c r="Q105" s="120" t="e">
        <f t="shared" si="17"/>
        <v>#DIV/0!</v>
      </c>
      <c r="R105" s="109" t="e">
        <f t="shared" si="18"/>
        <v>#DIV/0!</v>
      </c>
      <c r="S105" s="117" t="e">
        <f t="shared" si="19"/>
        <v>#DIV/0!</v>
      </c>
      <c r="T105" s="117" t="e">
        <f t="shared" si="20"/>
        <v>#DIV/0!</v>
      </c>
      <c r="U105" s="109" t="e">
        <f t="shared" si="21"/>
        <v>#DIV/0!</v>
      </c>
      <c r="V105" s="110" t="e">
        <f t="shared" si="22"/>
        <v>#DIV/0!</v>
      </c>
    </row>
    <row r="106" spans="1:22" x14ac:dyDescent="0.25">
      <c r="A106" s="207"/>
      <c r="C106" s="107" t="str">
        <f t="shared" ref="C106:D106" si="70">C31</f>
        <v>Olivine-phyric</v>
      </c>
      <c r="D106" s="107" t="str">
        <f t="shared" si="70"/>
        <v>N factor</v>
      </c>
      <c r="E106" s="108">
        <f t="shared" si="24"/>
        <v>10000</v>
      </c>
      <c r="F106" s="117">
        <f t="shared" si="24"/>
        <v>4</v>
      </c>
      <c r="G106" s="109">
        <f t="shared" ref="G106:O106" si="71">(0.1*G31+0.9*G$4)</f>
        <v>0</v>
      </c>
      <c r="H106" s="109">
        <f t="shared" si="71"/>
        <v>0</v>
      </c>
      <c r="I106" s="109">
        <f t="shared" si="71"/>
        <v>0</v>
      </c>
      <c r="J106" s="109">
        <f t="shared" si="71"/>
        <v>0</v>
      </c>
      <c r="K106" s="109">
        <f t="shared" si="71"/>
        <v>0</v>
      </c>
      <c r="L106" s="109">
        <f t="shared" si="71"/>
        <v>0</v>
      </c>
      <c r="M106" s="109">
        <f t="shared" si="71"/>
        <v>0</v>
      </c>
      <c r="N106" s="109">
        <f t="shared" si="71"/>
        <v>0</v>
      </c>
      <c r="O106" s="110">
        <f t="shared" si="71"/>
        <v>0</v>
      </c>
      <c r="Q106" s="120" t="e">
        <f t="shared" si="17"/>
        <v>#DIV/0!</v>
      </c>
      <c r="R106" s="109" t="e">
        <f t="shared" si="18"/>
        <v>#DIV/0!</v>
      </c>
      <c r="S106" s="117" t="e">
        <f t="shared" si="19"/>
        <v>#DIV/0!</v>
      </c>
      <c r="T106" s="117" t="e">
        <f t="shared" si="20"/>
        <v>#DIV/0!</v>
      </c>
      <c r="U106" s="109" t="e">
        <f t="shared" si="21"/>
        <v>#DIV/0!</v>
      </c>
      <c r="V106" s="110" t="e">
        <f t="shared" si="22"/>
        <v>#DIV/0!</v>
      </c>
    </row>
    <row r="107" spans="1:22" x14ac:dyDescent="0.25">
      <c r="A107" s="207"/>
      <c r="C107" s="107" t="str">
        <f t="shared" ref="C107:D107" si="72">C32</f>
        <v>Olivine-phyric</v>
      </c>
      <c r="D107" s="107" t="str">
        <f t="shared" si="72"/>
        <v>N factor</v>
      </c>
      <c r="E107" s="108">
        <f t="shared" si="24"/>
        <v>20000</v>
      </c>
      <c r="F107" s="117">
        <f t="shared" si="24"/>
        <v>4.3010299956639813</v>
      </c>
      <c r="G107" s="109">
        <f t="shared" ref="G107:O107" si="73">(0.1*G32+0.9*G$4)</f>
        <v>0</v>
      </c>
      <c r="H107" s="109">
        <f t="shared" si="73"/>
        <v>0</v>
      </c>
      <c r="I107" s="109">
        <f t="shared" si="73"/>
        <v>0</v>
      </c>
      <c r="J107" s="109">
        <f t="shared" si="73"/>
        <v>0</v>
      </c>
      <c r="K107" s="109">
        <f t="shared" si="73"/>
        <v>0</v>
      </c>
      <c r="L107" s="109">
        <f t="shared" si="73"/>
        <v>0</v>
      </c>
      <c r="M107" s="109">
        <f t="shared" si="73"/>
        <v>0</v>
      </c>
      <c r="N107" s="109">
        <f t="shared" si="73"/>
        <v>0</v>
      </c>
      <c r="O107" s="110">
        <f t="shared" si="73"/>
        <v>0</v>
      </c>
      <c r="Q107" s="120" t="e">
        <f t="shared" si="17"/>
        <v>#DIV/0!</v>
      </c>
      <c r="R107" s="109" t="e">
        <f t="shared" si="18"/>
        <v>#DIV/0!</v>
      </c>
      <c r="S107" s="117" t="e">
        <f t="shared" si="19"/>
        <v>#DIV/0!</v>
      </c>
      <c r="T107" s="117" t="e">
        <f t="shared" si="20"/>
        <v>#DIV/0!</v>
      </c>
      <c r="U107" s="109" t="e">
        <f t="shared" si="21"/>
        <v>#DIV/0!</v>
      </c>
      <c r="V107" s="110" t="e">
        <f t="shared" si="22"/>
        <v>#DIV/0!</v>
      </c>
    </row>
    <row r="108" spans="1:22" x14ac:dyDescent="0.25">
      <c r="A108" s="207"/>
      <c r="C108" s="107" t="str">
        <f t="shared" ref="C108:D108" si="74">C33</f>
        <v>Olivine-phyric</v>
      </c>
      <c r="D108" s="107" t="str">
        <f t="shared" si="74"/>
        <v>N factor</v>
      </c>
      <c r="E108" s="108">
        <f t="shared" si="24"/>
        <v>50000</v>
      </c>
      <c r="F108" s="117">
        <f t="shared" si="24"/>
        <v>4.6989700043360187</v>
      </c>
      <c r="G108" s="109">
        <f t="shared" ref="G108:O108" si="75">(0.1*G33+0.9*G$4)</f>
        <v>0</v>
      </c>
      <c r="H108" s="109">
        <f t="shared" si="75"/>
        <v>0</v>
      </c>
      <c r="I108" s="109">
        <f t="shared" si="75"/>
        <v>0</v>
      </c>
      <c r="J108" s="109">
        <f t="shared" si="75"/>
        <v>0</v>
      </c>
      <c r="K108" s="109">
        <f t="shared" si="75"/>
        <v>0</v>
      </c>
      <c r="L108" s="109">
        <f t="shared" si="75"/>
        <v>0</v>
      </c>
      <c r="M108" s="109">
        <f t="shared" si="75"/>
        <v>0</v>
      </c>
      <c r="N108" s="109">
        <f t="shared" si="75"/>
        <v>0</v>
      </c>
      <c r="O108" s="110">
        <f t="shared" si="75"/>
        <v>0</v>
      </c>
      <c r="Q108" s="120" t="e">
        <f t="shared" si="17"/>
        <v>#DIV/0!</v>
      </c>
      <c r="R108" s="109" t="e">
        <f t="shared" si="18"/>
        <v>#DIV/0!</v>
      </c>
      <c r="S108" s="117" t="e">
        <f t="shared" si="19"/>
        <v>#DIV/0!</v>
      </c>
      <c r="T108" s="117" t="e">
        <f t="shared" si="20"/>
        <v>#DIV/0!</v>
      </c>
      <c r="U108" s="109" t="e">
        <f t="shared" si="21"/>
        <v>#DIV/0!</v>
      </c>
      <c r="V108" s="110" t="e">
        <f t="shared" si="22"/>
        <v>#DIV/0!</v>
      </c>
    </row>
    <row r="109" spans="1:22" x14ac:dyDescent="0.25">
      <c r="A109" s="207"/>
      <c r="C109" s="107" t="str">
        <f t="shared" ref="C109:D109" si="76">C34</f>
        <v>Pre-frac olivine-phyric</v>
      </c>
      <c r="D109" s="107" t="str">
        <f t="shared" si="76"/>
        <v>N factor</v>
      </c>
      <c r="E109" s="108">
        <f t="shared" si="24"/>
        <v>100</v>
      </c>
      <c r="F109" s="117">
        <f t="shared" si="24"/>
        <v>2</v>
      </c>
      <c r="G109" s="109">
        <f t="shared" ref="G109:O109" si="77">(0.1*G34+0.9*G$5)</f>
        <v>0</v>
      </c>
      <c r="H109" s="109">
        <f t="shared" si="77"/>
        <v>0</v>
      </c>
      <c r="I109" s="109">
        <f t="shared" si="77"/>
        <v>0</v>
      </c>
      <c r="J109" s="109">
        <f t="shared" si="77"/>
        <v>0</v>
      </c>
      <c r="K109" s="109">
        <f t="shared" si="77"/>
        <v>0</v>
      </c>
      <c r="L109" s="109">
        <f t="shared" si="77"/>
        <v>0</v>
      </c>
      <c r="M109" s="109">
        <f t="shared" si="77"/>
        <v>0</v>
      </c>
      <c r="N109" s="109">
        <f t="shared" si="77"/>
        <v>0</v>
      </c>
      <c r="O109" s="110">
        <f t="shared" si="77"/>
        <v>0</v>
      </c>
      <c r="Q109" s="120" t="e">
        <f t="shared" si="17"/>
        <v>#DIV/0!</v>
      </c>
      <c r="R109" s="109" t="e">
        <f t="shared" si="18"/>
        <v>#DIV/0!</v>
      </c>
      <c r="S109" s="117" t="e">
        <f t="shared" si="19"/>
        <v>#DIV/0!</v>
      </c>
      <c r="T109" s="117" t="e">
        <f t="shared" si="20"/>
        <v>#DIV/0!</v>
      </c>
      <c r="U109" s="109" t="e">
        <f t="shared" si="21"/>
        <v>#DIV/0!</v>
      </c>
      <c r="V109" s="110" t="e">
        <f t="shared" si="22"/>
        <v>#DIV/0!</v>
      </c>
    </row>
    <row r="110" spans="1:22" x14ac:dyDescent="0.25">
      <c r="A110" s="207"/>
      <c r="C110" s="107" t="str">
        <f t="shared" ref="C110:D110" si="78">C35</f>
        <v>Pre-frac olivine-phyric</v>
      </c>
      <c r="D110" s="107" t="str">
        <f t="shared" si="78"/>
        <v>N factor</v>
      </c>
      <c r="E110" s="108">
        <f t="shared" si="24"/>
        <v>200</v>
      </c>
      <c r="F110" s="117">
        <f t="shared" si="24"/>
        <v>2.3010299956639813</v>
      </c>
      <c r="G110" s="109">
        <f t="shared" ref="G110:O110" si="79">(0.1*G35+0.9*G$5)</f>
        <v>0</v>
      </c>
      <c r="H110" s="109">
        <f t="shared" si="79"/>
        <v>0</v>
      </c>
      <c r="I110" s="109">
        <f t="shared" si="79"/>
        <v>0</v>
      </c>
      <c r="J110" s="109">
        <f t="shared" si="79"/>
        <v>0</v>
      </c>
      <c r="K110" s="109">
        <f t="shared" si="79"/>
        <v>0</v>
      </c>
      <c r="L110" s="109">
        <f t="shared" si="79"/>
        <v>0</v>
      </c>
      <c r="M110" s="109">
        <f t="shared" si="79"/>
        <v>0</v>
      </c>
      <c r="N110" s="109">
        <f t="shared" si="79"/>
        <v>0</v>
      </c>
      <c r="O110" s="110">
        <f t="shared" si="79"/>
        <v>0</v>
      </c>
      <c r="Q110" s="120" t="e">
        <f t="shared" si="17"/>
        <v>#DIV/0!</v>
      </c>
      <c r="R110" s="109" t="e">
        <f t="shared" si="18"/>
        <v>#DIV/0!</v>
      </c>
      <c r="S110" s="117" t="e">
        <f t="shared" si="19"/>
        <v>#DIV/0!</v>
      </c>
      <c r="T110" s="117" t="e">
        <f t="shared" si="20"/>
        <v>#DIV/0!</v>
      </c>
      <c r="U110" s="109" t="e">
        <f t="shared" si="21"/>
        <v>#DIV/0!</v>
      </c>
      <c r="V110" s="110" t="e">
        <f t="shared" si="22"/>
        <v>#DIV/0!</v>
      </c>
    </row>
    <row r="111" spans="1:22" x14ac:dyDescent="0.25">
      <c r="A111" s="207"/>
      <c r="C111" s="107" t="str">
        <f t="shared" ref="C111:D111" si="80">C36</f>
        <v>Pre-frac olivine-phyric</v>
      </c>
      <c r="D111" s="107" t="str">
        <f t="shared" si="80"/>
        <v>N factor</v>
      </c>
      <c r="E111" s="108">
        <f t="shared" si="24"/>
        <v>500</v>
      </c>
      <c r="F111" s="117">
        <f t="shared" si="24"/>
        <v>2.6989700043360187</v>
      </c>
      <c r="G111" s="109">
        <f t="shared" ref="G111:O111" si="81">(0.1*G36+0.9*G$5)</f>
        <v>0</v>
      </c>
      <c r="H111" s="109">
        <f t="shared" si="81"/>
        <v>0</v>
      </c>
      <c r="I111" s="109">
        <f t="shared" si="81"/>
        <v>0</v>
      </c>
      <c r="J111" s="109">
        <f t="shared" si="81"/>
        <v>0</v>
      </c>
      <c r="K111" s="109">
        <f t="shared" si="81"/>
        <v>0</v>
      </c>
      <c r="L111" s="109">
        <f t="shared" si="81"/>
        <v>0</v>
      </c>
      <c r="M111" s="109">
        <f t="shared" si="81"/>
        <v>0</v>
      </c>
      <c r="N111" s="109">
        <f t="shared" si="81"/>
        <v>0</v>
      </c>
      <c r="O111" s="110">
        <f t="shared" si="81"/>
        <v>0</v>
      </c>
      <c r="Q111" s="120" t="e">
        <f t="shared" si="17"/>
        <v>#DIV/0!</v>
      </c>
      <c r="R111" s="109" t="e">
        <f t="shared" si="18"/>
        <v>#DIV/0!</v>
      </c>
      <c r="S111" s="117" t="e">
        <f t="shared" si="19"/>
        <v>#DIV/0!</v>
      </c>
      <c r="T111" s="117" t="e">
        <f t="shared" si="20"/>
        <v>#DIV/0!</v>
      </c>
      <c r="U111" s="109" t="e">
        <f t="shared" si="21"/>
        <v>#DIV/0!</v>
      </c>
      <c r="V111" s="110" t="e">
        <f t="shared" si="22"/>
        <v>#DIV/0!</v>
      </c>
    </row>
    <row r="112" spans="1:22" x14ac:dyDescent="0.25">
      <c r="A112" s="207"/>
      <c r="C112" s="107" t="str">
        <f t="shared" ref="C112:D112" si="82">C37</f>
        <v>Pre-frac olivine-phyric</v>
      </c>
      <c r="D112" s="107" t="str">
        <f t="shared" si="82"/>
        <v>N factor</v>
      </c>
      <c r="E112" s="108">
        <f t="shared" si="24"/>
        <v>1000</v>
      </c>
      <c r="F112" s="117">
        <f t="shared" si="24"/>
        <v>3</v>
      </c>
      <c r="G112" s="109">
        <f t="shared" ref="G112:O112" si="83">(0.1*G37+0.9*G$5)</f>
        <v>0</v>
      </c>
      <c r="H112" s="109">
        <f t="shared" si="83"/>
        <v>0</v>
      </c>
      <c r="I112" s="109">
        <f t="shared" si="83"/>
        <v>0</v>
      </c>
      <c r="J112" s="109">
        <f t="shared" si="83"/>
        <v>0</v>
      </c>
      <c r="K112" s="109">
        <f t="shared" si="83"/>
        <v>0</v>
      </c>
      <c r="L112" s="109">
        <f t="shared" si="83"/>
        <v>0</v>
      </c>
      <c r="M112" s="109">
        <f t="shared" si="83"/>
        <v>0</v>
      </c>
      <c r="N112" s="109">
        <f t="shared" si="83"/>
        <v>0</v>
      </c>
      <c r="O112" s="110">
        <f t="shared" si="83"/>
        <v>0</v>
      </c>
      <c r="Q112" s="120" t="e">
        <f t="shared" si="17"/>
        <v>#DIV/0!</v>
      </c>
      <c r="R112" s="109" t="e">
        <f t="shared" si="18"/>
        <v>#DIV/0!</v>
      </c>
      <c r="S112" s="117" t="e">
        <f t="shared" si="19"/>
        <v>#DIV/0!</v>
      </c>
      <c r="T112" s="117" t="e">
        <f t="shared" si="20"/>
        <v>#DIV/0!</v>
      </c>
      <c r="U112" s="109" t="e">
        <f t="shared" si="21"/>
        <v>#DIV/0!</v>
      </c>
      <c r="V112" s="110" t="e">
        <f t="shared" si="22"/>
        <v>#DIV/0!</v>
      </c>
    </row>
    <row r="113" spans="1:22" x14ac:dyDescent="0.25">
      <c r="A113" s="207"/>
      <c r="C113" s="107" t="str">
        <f t="shared" ref="C113:D113" si="84">C38</f>
        <v>Pre-frac olivine-phyric</v>
      </c>
      <c r="D113" s="107" t="str">
        <f t="shared" si="84"/>
        <v>N factor</v>
      </c>
      <c r="E113" s="108">
        <f t="shared" si="24"/>
        <v>2000</v>
      </c>
      <c r="F113" s="117">
        <f t="shared" si="24"/>
        <v>3.3010299956639813</v>
      </c>
      <c r="G113" s="109">
        <f t="shared" ref="G113:O113" si="85">(0.1*G38+0.9*G$5)</f>
        <v>0</v>
      </c>
      <c r="H113" s="109">
        <f t="shared" si="85"/>
        <v>0</v>
      </c>
      <c r="I113" s="109">
        <f t="shared" si="85"/>
        <v>0</v>
      </c>
      <c r="J113" s="109">
        <f t="shared" si="85"/>
        <v>0</v>
      </c>
      <c r="K113" s="109">
        <f t="shared" si="85"/>
        <v>0</v>
      </c>
      <c r="L113" s="109">
        <f t="shared" si="85"/>
        <v>0</v>
      </c>
      <c r="M113" s="109">
        <f t="shared" si="85"/>
        <v>0</v>
      </c>
      <c r="N113" s="109">
        <f t="shared" si="85"/>
        <v>0</v>
      </c>
      <c r="O113" s="110">
        <f t="shared" si="85"/>
        <v>0</v>
      </c>
      <c r="Q113" s="120" t="e">
        <f t="shared" si="17"/>
        <v>#DIV/0!</v>
      </c>
      <c r="R113" s="109" t="e">
        <f t="shared" si="18"/>
        <v>#DIV/0!</v>
      </c>
      <c r="S113" s="117" t="e">
        <f t="shared" si="19"/>
        <v>#DIV/0!</v>
      </c>
      <c r="T113" s="117" t="e">
        <f t="shared" si="20"/>
        <v>#DIV/0!</v>
      </c>
      <c r="U113" s="109" t="e">
        <f t="shared" si="21"/>
        <v>#DIV/0!</v>
      </c>
      <c r="V113" s="110" t="e">
        <f t="shared" si="22"/>
        <v>#DIV/0!</v>
      </c>
    </row>
    <row r="114" spans="1:22" x14ac:dyDescent="0.25">
      <c r="A114" s="207"/>
      <c r="C114" s="107" t="str">
        <f t="shared" ref="C114:D114" si="86">C39</f>
        <v>Pre-frac olivine-phyric</v>
      </c>
      <c r="D114" s="107" t="str">
        <f t="shared" si="86"/>
        <v>N factor</v>
      </c>
      <c r="E114" s="108">
        <f t="shared" si="24"/>
        <v>5000</v>
      </c>
      <c r="F114" s="117">
        <f t="shared" si="24"/>
        <v>3.6989700043360187</v>
      </c>
      <c r="G114" s="109">
        <f t="shared" ref="G114:O114" si="87">(0.1*G39+0.9*G$5)</f>
        <v>0</v>
      </c>
      <c r="H114" s="109">
        <f t="shared" si="87"/>
        <v>0</v>
      </c>
      <c r="I114" s="109">
        <f t="shared" si="87"/>
        <v>0</v>
      </c>
      <c r="J114" s="109">
        <f t="shared" si="87"/>
        <v>0</v>
      </c>
      <c r="K114" s="109">
        <f t="shared" si="87"/>
        <v>0</v>
      </c>
      <c r="L114" s="109">
        <f t="shared" si="87"/>
        <v>0</v>
      </c>
      <c r="M114" s="109">
        <f t="shared" si="87"/>
        <v>0</v>
      </c>
      <c r="N114" s="109">
        <f t="shared" si="87"/>
        <v>0</v>
      </c>
      <c r="O114" s="110">
        <f t="shared" si="87"/>
        <v>0</v>
      </c>
      <c r="Q114" s="120" t="e">
        <f t="shared" si="17"/>
        <v>#DIV/0!</v>
      </c>
      <c r="R114" s="109" t="e">
        <f t="shared" si="18"/>
        <v>#DIV/0!</v>
      </c>
      <c r="S114" s="117" t="e">
        <f t="shared" si="19"/>
        <v>#DIV/0!</v>
      </c>
      <c r="T114" s="117" t="e">
        <f t="shared" si="20"/>
        <v>#DIV/0!</v>
      </c>
      <c r="U114" s="109" t="e">
        <f t="shared" si="21"/>
        <v>#DIV/0!</v>
      </c>
      <c r="V114" s="110" t="e">
        <f t="shared" si="22"/>
        <v>#DIV/0!</v>
      </c>
    </row>
    <row r="115" spans="1:22" x14ac:dyDescent="0.25">
      <c r="A115" s="207"/>
      <c r="C115" s="107" t="str">
        <f t="shared" ref="C115:D115" si="88">C40</f>
        <v>Pre-frac olivine-phyric</v>
      </c>
      <c r="D115" s="107" t="str">
        <f t="shared" si="88"/>
        <v>N factor</v>
      </c>
      <c r="E115" s="108">
        <f t="shared" si="24"/>
        <v>10000</v>
      </c>
      <c r="F115" s="117">
        <f t="shared" si="24"/>
        <v>4</v>
      </c>
      <c r="G115" s="109">
        <f t="shared" ref="G115:O115" si="89">(0.1*G40+0.9*G$5)</f>
        <v>0</v>
      </c>
      <c r="H115" s="109">
        <f t="shared" si="89"/>
        <v>0</v>
      </c>
      <c r="I115" s="109">
        <f t="shared" si="89"/>
        <v>0</v>
      </c>
      <c r="J115" s="109">
        <f t="shared" si="89"/>
        <v>0</v>
      </c>
      <c r="K115" s="109">
        <f t="shared" si="89"/>
        <v>0</v>
      </c>
      <c r="L115" s="109">
        <f t="shared" si="89"/>
        <v>0</v>
      </c>
      <c r="M115" s="109">
        <f t="shared" si="89"/>
        <v>0</v>
      </c>
      <c r="N115" s="109">
        <f t="shared" si="89"/>
        <v>0</v>
      </c>
      <c r="O115" s="110">
        <f t="shared" si="89"/>
        <v>0</v>
      </c>
      <c r="Q115" s="120" t="e">
        <f t="shared" si="17"/>
        <v>#DIV/0!</v>
      </c>
      <c r="R115" s="109" t="e">
        <f t="shared" si="18"/>
        <v>#DIV/0!</v>
      </c>
      <c r="S115" s="117" t="e">
        <f t="shared" si="19"/>
        <v>#DIV/0!</v>
      </c>
      <c r="T115" s="117" t="e">
        <f t="shared" si="20"/>
        <v>#DIV/0!</v>
      </c>
      <c r="U115" s="109" t="e">
        <f t="shared" si="21"/>
        <v>#DIV/0!</v>
      </c>
      <c r="V115" s="110" t="e">
        <f t="shared" si="22"/>
        <v>#DIV/0!</v>
      </c>
    </row>
    <row r="116" spans="1:22" x14ac:dyDescent="0.25">
      <c r="A116" s="207"/>
      <c r="C116" s="107" t="str">
        <f t="shared" ref="C116:D116" si="90">C41</f>
        <v>Pre-frac olivine-phyric</v>
      </c>
      <c r="D116" s="107" t="str">
        <f t="shared" si="90"/>
        <v>N factor</v>
      </c>
      <c r="E116" s="108">
        <f t="shared" si="24"/>
        <v>20000</v>
      </c>
      <c r="F116" s="117">
        <f t="shared" si="24"/>
        <v>4.3010299956639813</v>
      </c>
      <c r="G116" s="109">
        <f t="shared" ref="G116:O116" si="91">(0.1*G41+0.9*G$5)</f>
        <v>0</v>
      </c>
      <c r="H116" s="109">
        <f t="shared" si="91"/>
        <v>0</v>
      </c>
      <c r="I116" s="109">
        <f t="shared" si="91"/>
        <v>0</v>
      </c>
      <c r="J116" s="109">
        <f t="shared" si="91"/>
        <v>0</v>
      </c>
      <c r="K116" s="109">
        <f t="shared" si="91"/>
        <v>0</v>
      </c>
      <c r="L116" s="109">
        <f t="shared" si="91"/>
        <v>0</v>
      </c>
      <c r="M116" s="109">
        <f t="shared" si="91"/>
        <v>0</v>
      </c>
      <c r="N116" s="109">
        <f t="shared" si="91"/>
        <v>0</v>
      </c>
      <c r="O116" s="110">
        <f t="shared" si="91"/>
        <v>0</v>
      </c>
      <c r="Q116" s="120" t="e">
        <f t="shared" si="17"/>
        <v>#DIV/0!</v>
      </c>
      <c r="R116" s="109" t="e">
        <f t="shared" si="18"/>
        <v>#DIV/0!</v>
      </c>
      <c r="S116" s="117" t="e">
        <f t="shared" si="19"/>
        <v>#DIV/0!</v>
      </c>
      <c r="T116" s="117" t="e">
        <f t="shared" si="20"/>
        <v>#DIV/0!</v>
      </c>
      <c r="U116" s="109" t="e">
        <f t="shared" si="21"/>
        <v>#DIV/0!</v>
      </c>
      <c r="V116" s="110" t="e">
        <f t="shared" si="22"/>
        <v>#DIV/0!</v>
      </c>
    </row>
    <row r="117" spans="1:22" x14ac:dyDescent="0.25">
      <c r="A117" s="207"/>
      <c r="C117" s="111" t="str">
        <f t="shared" ref="C117:D117" si="92">C42</f>
        <v>Pre-frac olivine-phyric</v>
      </c>
      <c r="D117" s="111" t="str">
        <f t="shared" si="92"/>
        <v>N factor</v>
      </c>
      <c r="E117" s="112">
        <f t="shared" si="24"/>
        <v>50000</v>
      </c>
      <c r="F117" s="118">
        <f t="shared" si="24"/>
        <v>4.6989700043360187</v>
      </c>
      <c r="G117" s="113">
        <f t="shared" ref="G117:O117" si="93">(0.1*G42+0.9*G$5)</f>
        <v>0</v>
      </c>
      <c r="H117" s="113">
        <f t="shared" si="93"/>
        <v>0</v>
      </c>
      <c r="I117" s="113">
        <f t="shared" si="93"/>
        <v>0</v>
      </c>
      <c r="J117" s="113">
        <f t="shared" si="93"/>
        <v>0</v>
      </c>
      <c r="K117" s="113">
        <f t="shared" si="93"/>
        <v>0</v>
      </c>
      <c r="L117" s="113">
        <f t="shared" si="93"/>
        <v>0</v>
      </c>
      <c r="M117" s="113">
        <f t="shared" si="93"/>
        <v>0</v>
      </c>
      <c r="N117" s="113">
        <f t="shared" si="93"/>
        <v>0</v>
      </c>
      <c r="O117" s="114">
        <f t="shared" si="93"/>
        <v>0</v>
      </c>
      <c r="Q117" s="121" t="e">
        <f t="shared" si="17"/>
        <v>#DIV/0!</v>
      </c>
      <c r="R117" s="113" t="e">
        <f t="shared" si="18"/>
        <v>#DIV/0!</v>
      </c>
      <c r="S117" s="118" t="e">
        <f t="shared" si="19"/>
        <v>#DIV/0!</v>
      </c>
      <c r="T117" s="118" t="e">
        <f t="shared" si="20"/>
        <v>#DIV/0!</v>
      </c>
      <c r="U117" s="113" t="e">
        <f t="shared" si="21"/>
        <v>#DIV/0!</v>
      </c>
      <c r="V117" s="114" t="e">
        <f t="shared" si="22"/>
        <v>#DIV/0!</v>
      </c>
    </row>
    <row r="118" spans="1:22" x14ac:dyDescent="0.25">
      <c r="A118" s="207"/>
      <c r="C118" s="103" t="str">
        <f t="shared" ref="C118:D118" si="94">C43</f>
        <v>Olivine-phyric</v>
      </c>
      <c r="D118" s="103" t="str">
        <f t="shared" si="94"/>
        <v>MDU</v>
      </c>
      <c r="E118" s="104">
        <f t="shared" si="24"/>
        <v>102.04081632653073</v>
      </c>
      <c r="F118" s="116">
        <f t="shared" si="24"/>
        <v>2.0087739243075058</v>
      </c>
      <c r="G118" s="105">
        <f t="shared" ref="G118:O118" si="95">(0.1*G43+0.9*G$4)</f>
        <v>0</v>
      </c>
      <c r="H118" s="105">
        <f t="shared" si="95"/>
        <v>0</v>
      </c>
      <c r="I118" s="105">
        <f t="shared" si="95"/>
        <v>0</v>
      </c>
      <c r="J118" s="105">
        <f t="shared" si="95"/>
        <v>0</v>
      </c>
      <c r="K118" s="105">
        <f t="shared" si="95"/>
        <v>0</v>
      </c>
      <c r="L118" s="105">
        <f t="shared" si="95"/>
        <v>0</v>
      </c>
      <c r="M118" s="105">
        <f t="shared" si="95"/>
        <v>0</v>
      </c>
      <c r="N118" s="105">
        <f t="shared" si="95"/>
        <v>0</v>
      </c>
      <c r="O118" s="106">
        <f t="shared" si="95"/>
        <v>0</v>
      </c>
      <c r="Q118" s="119" t="e">
        <f t="shared" si="17"/>
        <v>#DIV/0!</v>
      </c>
      <c r="R118" s="105" t="e">
        <f t="shared" si="18"/>
        <v>#DIV/0!</v>
      </c>
      <c r="S118" s="116" t="e">
        <f t="shared" si="19"/>
        <v>#DIV/0!</v>
      </c>
      <c r="T118" s="116" t="e">
        <f t="shared" si="20"/>
        <v>#DIV/0!</v>
      </c>
      <c r="U118" s="105" t="e">
        <f t="shared" si="21"/>
        <v>#DIV/0!</v>
      </c>
      <c r="V118" s="106" t="e">
        <f t="shared" si="22"/>
        <v>#DIV/0!</v>
      </c>
    </row>
    <row r="119" spans="1:22" x14ac:dyDescent="0.25">
      <c r="A119" s="207"/>
      <c r="C119" s="107" t="str">
        <f t="shared" ref="C119:D119" si="96">C44</f>
        <v>Olivine-phyric</v>
      </c>
      <c r="D119" s="107" t="str">
        <f t="shared" si="96"/>
        <v>MDU</v>
      </c>
      <c r="E119" s="108">
        <f t="shared" si="24"/>
        <v>555.55555555555577</v>
      </c>
      <c r="F119" s="117">
        <f t="shared" si="24"/>
        <v>2.744727494896694</v>
      </c>
      <c r="G119" s="109">
        <f t="shared" ref="G119:O119" si="97">(0.1*G44+0.9*G$4)</f>
        <v>0</v>
      </c>
      <c r="H119" s="109">
        <f t="shared" si="97"/>
        <v>0</v>
      </c>
      <c r="I119" s="109">
        <f t="shared" si="97"/>
        <v>0</v>
      </c>
      <c r="J119" s="109">
        <f t="shared" si="97"/>
        <v>0</v>
      </c>
      <c r="K119" s="109">
        <f t="shared" si="97"/>
        <v>0</v>
      </c>
      <c r="L119" s="109">
        <f t="shared" si="97"/>
        <v>0</v>
      </c>
      <c r="M119" s="109">
        <f t="shared" si="97"/>
        <v>0</v>
      </c>
      <c r="N119" s="109">
        <f t="shared" si="97"/>
        <v>0</v>
      </c>
      <c r="O119" s="110">
        <f t="shared" si="97"/>
        <v>0</v>
      </c>
      <c r="Q119" s="120" t="e">
        <f t="shared" si="17"/>
        <v>#DIV/0!</v>
      </c>
      <c r="R119" s="109" t="e">
        <f t="shared" si="18"/>
        <v>#DIV/0!</v>
      </c>
      <c r="S119" s="117" t="e">
        <f t="shared" si="19"/>
        <v>#DIV/0!</v>
      </c>
      <c r="T119" s="117" t="e">
        <f t="shared" si="20"/>
        <v>#DIV/0!</v>
      </c>
      <c r="U119" s="109" t="e">
        <f t="shared" si="21"/>
        <v>#DIV/0!</v>
      </c>
      <c r="V119" s="110" t="e">
        <f t="shared" si="22"/>
        <v>#DIV/0!</v>
      </c>
    </row>
    <row r="120" spans="1:22" x14ac:dyDescent="0.25">
      <c r="A120" s="207"/>
      <c r="C120" s="107" t="str">
        <f t="shared" ref="C120:D120" si="98">C45</f>
        <v>Olivine-phyric</v>
      </c>
      <c r="D120" s="107" t="str">
        <f t="shared" si="98"/>
        <v>MDU</v>
      </c>
      <c r="E120" s="108">
        <f t="shared" si="24"/>
        <v>1250</v>
      </c>
      <c r="F120" s="117">
        <f t="shared" si="24"/>
        <v>3.0969100130080562</v>
      </c>
      <c r="G120" s="109">
        <f t="shared" ref="G120:O120" si="99">(0.1*G45+0.9*G$4)</f>
        <v>0</v>
      </c>
      <c r="H120" s="109">
        <f t="shared" si="99"/>
        <v>0</v>
      </c>
      <c r="I120" s="109">
        <f t="shared" si="99"/>
        <v>0</v>
      </c>
      <c r="J120" s="109">
        <f t="shared" si="99"/>
        <v>0</v>
      </c>
      <c r="K120" s="109">
        <f t="shared" si="99"/>
        <v>0</v>
      </c>
      <c r="L120" s="109">
        <f t="shared" si="99"/>
        <v>0</v>
      </c>
      <c r="M120" s="109">
        <f t="shared" si="99"/>
        <v>0</v>
      </c>
      <c r="N120" s="109">
        <f t="shared" si="99"/>
        <v>0</v>
      </c>
      <c r="O120" s="110">
        <f t="shared" si="99"/>
        <v>0</v>
      </c>
      <c r="Q120" s="120" t="e">
        <f t="shared" si="17"/>
        <v>#DIV/0!</v>
      </c>
      <c r="R120" s="109" t="e">
        <f t="shared" si="18"/>
        <v>#DIV/0!</v>
      </c>
      <c r="S120" s="117" t="e">
        <f t="shared" si="19"/>
        <v>#DIV/0!</v>
      </c>
      <c r="T120" s="117" t="e">
        <f t="shared" si="20"/>
        <v>#DIV/0!</v>
      </c>
      <c r="U120" s="109" t="e">
        <f t="shared" si="21"/>
        <v>#DIV/0!</v>
      </c>
      <c r="V120" s="110" t="e">
        <f t="shared" si="22"/>
        <v>#DIV/0!</v>
      </c>
    </row>
    <row r="121" spans="1:22" x14ac:dyDescent="0.25">
      <c r="A121" s="207"/>
      <c r="C121" s="107" t="str">
        <f t="shared" ref="C121:D121" si="100">C46</f>
        <v>Olivine-phyric</v>
      </c>
      <c r="D121" s="107" t="str">
        <f t="shared" si="100"/>
        <v>MDU</v>
      </c>
      <c r="E121" s="108">
        <f t="shared" si="24"/>
        <v>2142.857142857144</v>
      </c>
      <c r="F121" s="117">
        <f t="shared" si="24"/>
        <v>3.3309932190414249</v>
      </c>
      <c r="G121" s="109">
        <f t="shared" ref="G121:O121" si="101">(0.1*G46+0.9*G$4)</f>
        <v>0</v>
      </c>
      <c r="H121" s="109">
        <f t="shared" si="101"/>
        <v>0</v>
      </c>
      <c r="I121" s="109">
        <f t="shared" si="101"/>
        <v>0</v>
      </c>
      <c r="J121" s="109">
        <f t="shared" si="101"/>
        <v>0</v>
      </c>
      <c r="K121" s="109">
        <f t="shared" si="101"/>
        <v>0</v>
      </c>
      <c r="L121" s="109">
        <f t="shared" si="101"/>
        <v>0</v>
      </c>
      <c r="M121" s="109">
        <f t="shared" si="101"/>
        <v>0</v>
      </c>
      <c r="N121" s="109">
        <f t="shared" si="101"/>
        <v>0</v>
      </c>
      <c r="O121" s="110">
        <f t="shared" si="101"/>
        <v>0</v>
      </c>
      <c r="Q121" s="120" t="e">
        <f t="shared" si="17"/>
        <v>#DIV/0!</v>
      </c>
      <c r="R121" s="109" t="e">
        <f t="shared" si="18"/>
        <v>#DIV/0!</v>
      </c>
      <c r="S121" s="117" t="e">
        <f t="shared" si="19"/>
        <v>#DIV/0!</v>
      </c>
      <c r="T121" s="117" t="e">
        <f t="shared" si="20"/>
        <v>#DIV/0!</v>
      </c>
      <c r="U121" s="109" t="e">
        <f t="shared" si="21"/>
        <v>#DIV/0!</v>
      </c>
      <c r="V121" s="110" t="e">
        <f t="shared" si="22"/>
        <v>#DIV/0!</v>
      </c>
    </row>
    <row r="122" spans="1:22" x14ac:dyDescent="0.25">
      <c r="A122" s="207"/>
      <c r="C122" s="107" t="str">
        <f t="shared" ref="C122:D122" si="102">C47</f>
        <v>Olivine-phyric</v>
      </c>
      <c r="D122" s="107" t="str">
        <f t="shared" si="102"/>
        <v>MDU</v>
      </c>
      <c r="E122" s="108">
        <f t="shared" si="24"/>
        <v>3333.3333333333348</v>
      </c>
      <c r="F122" s="117">
        <f t="shared" si="24"/>
        <v>3.5228787452803378</v>
      </c>
      <c r="G122" s="109">
        <f t="shared" ref="G122:O122" si="103">(0.1*G47+0.9*G$4)</f>
        <v>0</v>
      </c>
      <c r="H122" s="109">
        <f t="shared" si="103"/>
        <v>0</v>
      </c>
      <c r="I122" s="109">
        <f t="shared" si="103"/>
        <v>0</v>
      </c>
      <c r="J122" s="109">
        <f t="shared" si="103"/>
        <v>0</v>
      </c>
      <c r="K122" s="109">
        <f t="shared" si="103"/>
        <v>0</v>
      </c>
      <c r="L122" s="109">
        <f t="shared" si="103"/>
        <v>0</v>
      </c>
      <c r="M122" s="109">
        <f t="shared" si="103"/>
        <v>0</v>
      </c>
      <c r="N122" s="109">
        <f t="shared" si="103"/>
        <v>0</v>
      </c>
      <c r="O122" s="110">
        <f t="shared" si="103"/>
        <v>0</v>
      </c>
      <c r="Q122" s="120" t="e">
        <f t="shared" si="17"/>
        <v>#DIV/0!</v>
      </c>
      <c r="R122" s="109" t="e">
        <f t="shared" si="18"/>
        <v>#DIV/0!</v>
      </c>
      <c r="S122" s="117" t="e">
        <f t="shared" si="19"/>
        <v>#DIV/0!</v>
      </c>
      <c r="T122" s="117" t="e">
        <f t="shared" si="20"/>
        <v>#DIV/0!</v>
      </c>
      <c r="U122" s="109" t="e">
        <f t="shared" si="21"/>
        <v>#DIV/0!</v>
      </c>
      <c r="V122" s="110" t="e">
        <f t="shared" si="22"/>
        <v>#DIV/0!</v>
      </c>
    </row>
    <row r="123" spans="1:22" x14ac:dyDescent="0.25">
      <c r="A123" s="207"/>
      <c r="C123" s="107" t="str">
        <f t="shared" ref="C123:D123" si="104">C48</f>
        <v>Olivine-phyric</v>
      </c>
      <c r="D123" s="107" t="str">
        <f t="shared" si="104"/>
        <v>MDU</v>
      </c>
      <c r="E123" s="108">
        <f t="shared" si="24"/>
        <v>5000</v>
      </c>
      <c r="F123" s="117">
        <f t="shared" si="24"/>
        <v>3.6989700043360187</v>
      </c>
      <c r="G123" s="109">
        <f t="shared" ref="G123:O123" si="105">(0.1*G48+0.9*G$4)</f>
        <v>0</v>
      </c>
      <c r="H123" s="109">
        <f t="shared" si="105"/>
        <v>0</v>
      </c>
      <c r="I123" s="109">
        <f t="shared" si="105"/>
        <v>0</v>
      </c>
      <c r="J123" s="109">
        <f t="shared" si="105"/>
        <v>0</v>
      </c>
      <c r="K123" s="109">
        <f t="shared" si="105"/>
        <v>0</v>
      </c>
      <c r="L123" s="109">
        <f t="shared" si="105"/>
        <v>0</v>
      </c>
      <c r="M123" s="109">
        <f t="shared" si="105"/>
        <v>0</v>
      </c>
      <c r="N123" s="109">
        <f t="shared" si="105"/>
        <v>0</v>
      </c>
      <c r="O123" s="110">
        <f t="shared" si="105"/>
        <v>0</v>
      </c>
      <c r="Q123" s="120" t="e">
        <f t="shared" si="17"/>
        <v>#DIV/0!</v>
      </c>
      <c r="R123" s="109" t="e">
        <f t="shared" si="18"/>
        <v>#DIV/0!</v>
      </c>
      <c r="S123" s="117" t="e">
        <f t="shared" si="19"/>
        <v>#DIV/0!</v>
      </c>
      <c r="T123" s="117" t="e">
        <f t="shared" si="20"/>
        <v>#DIV/0!</v>
      </c>
      <c r="U123" s="109" t="e">
        <f t="shared" si="21"/>
        <v>#DIV/0!</v>
      </c>
      <c r="V123" s="110" t="e">
        <f t="shared" si="22"/>
        <v>#DIV/0!</v>
      </c>
    </row>
    <row r="124" spans="1:22" x14ac:dyDescent="0.25">
      <c r="A124" s="207"/>
      <c r="C124" s="107" t="str">
        <f t="shared" ref="C124:D124" si="106">C49</f>
        <v>Olivine-phyric</v>
      </c>
      <c r="D124" s="107" t="str">
        <f t="shared" si="106"/>
        <v>MDU</v>
      </c>
      <c r="E124" s="108">
        <f t="shared" si="24"/>
        <v>7500.0000000000018</v>
      </c>
      <c r="F124" s="117">
        <f t="shared" si="24"/>
        <v>3.8750612633917001</v>
      </c>
      <c r="G124" s="109">
        <f t="shared" ref="G124:O124" si="107">(0.1*G49+0.9*G$4)</f>
        <v>0</v>
      </c>
      <c r="H124" s="109">
        <f t="shared" si="107"/>
        <v>0</v>
      </c>
      <c r="I124" s="109">
        <f t="shared" si="107"/>
        <v>0</v>
      </c>
      <c r="J124" s="109">
        <f t="shared" si="107"/>
        <v>0</v>
      </c>
      <c r="K124" s="109">
        <f t="shared" si="107"/>
        <v>0</v>
      </c>
      <c r="L124" s="109">
        <f t="shared" si="107"/>
        <v>0</v>
      </c>
      <c r="M124" s="109">
        <f t="shared" si="107"/>
        <v>0</v>
      </c>
      <c r="N124" s="109">
        <f t="shared" si="107"/>
        <v>0</v>
      </c>
      <c r="O124" s="110">
        <f t="shared" si="107"/>
        <v>0</v>
      </c>
      <c r="Q124" s="120" t="e">
        <f t="shared" si="17"/>
        <v>#DIV/0!</v>
      </c>
      <c r="R124" s="109" t="e">
        <f t="shared" si="18"/>
        <v>#DIV/0!</v>
      </c>
      <c r="S124" s="117" t="e">
        <f t="shared" si="19"/>
        <v>#DIV/0!</v>
      </c>
      <c r="T124" s="117" t="e">
        <f t="shared" si="20"/>
        <v>#DIV/0!</v>
      </c>
      <c r="U124" s="109" t="e">
        <f t="shared" si="21"/>
        <v>#DIV/0!</v>
      </c>
      <c r="V124" s="110" t="e">
        <f t="shared" si="22"/>
        <v>#DIV/0!</v>
      </c>
    </row>
    <row r="125" spans="1:22" x14ac:dyDescent="0.25">
      <c r="A125" s="207"/>
      <c r="C125" s="107" t="str">
        <f t="shared" ref="C125:D125" si="108">C50</f>
        <v>Olivine-phyric</v>
      </c>
      <c r="D125" s="107" t="str">
        <f t="shared" si="108"/>
        <v>MDU</v>
      </c>
      <c r="E125" s="108">
        <f t="shared" si="24"/>
        <v>11666.666666666672</v>
      </c>
      <c r="F125" s="117">
        <f t="shared" si="24"/>
        <v>4.0669467896306131</v>
      </c>
      <c r="G125" s="109">
        <f t="shared" ref="G125:O125" si="109">(0.1*G50+0.9*G$4)</f>
        <v>0</v>
      </c>
      <c r="H125" s="109">
        <f t="shared" si="109"/>
        <v>0</v>
      </c>
      <c r="I125" s="109">
        <f t="shared" si="109"/>
        <v>0</v>
      </c>
      <c r="J125" s="109">
        <f t="shared" si="109"/>
        <v>0</v>
      </c>
      <c r="K125" s="109">
        <f t="shared" si="109"/>
        <v>0</v>
      </c>
      <c r="L125" s="109">
        <f t="shared" si="109"/>
        <v>0</v>
      </c>
      <c r="M125" s="109">
        <f t="shared" si="109"/>
        <v>0</v>
      </c>
      <c r="N125" s="109">
        <f t="shared" si="109"/>
        <v>0</v>
      </c>
      <c r="O125" s="110">
        <f t="shared" si="109"/>
        <v>0</v>
      </c>
      <c r="Q125" s="120" t="e">
        <f t="shared" si="17"/>
        <v>#DIV/0!</v>
      </c>
      <c r="R125" s="109" t="e">
        <f t="shared" si="18"/>
        <v>#DIV/0!</v>
      </c>
      <c r="S125" s="117" t="e">
        <f t="shared" si="19"/>
        <v>#DIV/0!</v>
      </c>
      <c r="T125" s="117" t="e">
        <f t="shared" si="20"/>
        <v>#DIV/0!</v>
      </c>
      <c r="U125" s="109" t="e">
        <f t="shared" si="21"/>
        <v>#DIV/0!</v>
      </c>
      <c r="V125" s="110" t="e">
        <f t="shared" si="22"/>
        <v>#DIV/0!</v>
      </c>
    </row>
    <row r="126" spans="1:22" x14ac:dyDescent="0.25">
      <c r="A126" s="207"/>
      <c r="C126" s="107" t="str">
        <f t="shared" ref="C126:D126" si="110">C51</f>
        <v>Olivine-phyric</v>
      </c>
      <c r="D126" s="107" t="str">
        <f t="shared" si="110"/>
        <v>MDU</v>
      </c>
      <c r="E126" s="108">
        <f t="shared" si="24"/>
        <v>20000.000000000007</v>
      </c>
      <c r="F126" s="117">
        <f t="shared" si="24"/>
        <v>4.3010299956639813</v>
      </c>
      <c r="G126" s="109">
        <f t="shared" ref="G126:O126" si="111">(0.1*G51+0.9*G$4)</f>
        <v>0</v>
      </c>
      <c r="H126" s="109">
        <f t="shared" si="111"/>
        <v>0</v>
      </c>
      <c r="I126" s="109">
        <f t="shared" si="111"/>
        <v>0</v>
      </c>
      <c r="J126" s="109">
        <f t="shared" si="111"/>
        <v>0</v>
      </c>
      <c r="K126" s="109">
        <f t="shared" si="111"/>
        <v>0</v>
      </c>
      <c r="L126" s="109">
        <f t="shared" si="111"/>
        <v>0</v>
      </c>
      <c r="M126" s="109">
        <f t="shared" si="111"/>
        <v>0</v>
      </c>
      <c r="N126" s="109">
        <f t="shared" si="111"/>
        <v>0</v>
      </c>
      <c r="O126" s="110">
        <f t="shared" si="111"/>
        <v>0</v>
      </c>
      <c r="Q126" s="120" t="e">
        <f t="shared" si="17"/>
        <v>#DIV/0!</v>
      </c>
      <c r="R126" s="109" t="e">
        <f t="shared" si="18"/>
        <v>#DIV/0!</v>
      </c>
      <c r="S126" s="117" t="e">
        <f t="shared" si="19"/>
        <v>#DIV/0!</v>
      </c>
      <c r="T126" s="117" t="e">
        <f t="shared" si="20"/>
        <v>#DIV/0!</v>
      </c>
      <c r="U126" s="109" t="e">
        <f t="shared" si="21"/>
        <v>#DIV/0!</v>
      </c>
      <c r="V126" s="110" t="e">
        <f t="shared" si="22"/>
        <v>#DIV/0!</v>
      </c>
    </row>
    <row r="127" spans="1:22" x14ac:dyDescent="0.25">
      <c r="A127" s="207"/>
      <c r="C127" s="107" t="str">
        <f t="shared" ref="C127:D127" si="112">C52</f>
        <v>Olivine-phyric</v>
      </c>
      <c r="D127" s="107" t="str">
        <f t="shared" si="112"/>
        <v>MDU</v>
      </c>
      <c r="E127" s="108">
        <f t="shared" si="24"/>
        <v>45000.000000000036</v>
      </c>
      <c r="F127" s="117">
        <f t="shared" si="24"/>
        <v>4.653212513775344</v>
      </c>
      <c r="G127" s="109">
        <f t="shared" ref="G127:O127" si="113">(0.1*G52+0.9*G$4)</f>
        <v>0</v>
      </c>
      <c r="H127" s="109">
        <f t="shared" si="113"/>
        <v>0</v>
      </c>
      <c r="I127" s="109">
        <f t="shared" si="113"/>
        <v>0</v>
      </c>
      <c r="J127" s="109">
        <f t="shared" si="113"/>
        <v>0</v>
      </c>
      <c r="K127" s="109">
        <f t="shared" si="113"/>
        <v>0</v>
      </c>
      <c r="L127" s="109">
        <f t="shared" si="113"/>
        <v>0</v>
      </c>
      <c r="M127" s="109">
        <f t="shared" si="113"/>
        <v>0</v>
      </c>
      <c r="N127" s="109">
        <f t="shared" si="113"/>
        <v>0</v>
      </c>
      <c r="O127" s="110">
        <f t="shared" si="113"/>
        <v>0</v>
      </c>
      <c r="Q127" s="120" t="e">
        <f t="shared" si="17"/>
        <v>#DIV/0!</v>
      </c>
      <c r="R127" s="109" t="e">
        <f t="shared" si="18"/>
        <v>#DIV/0!</v>
      </c>
      <c r="S127" s="117" t="e">
        <f t="shared" si="19"/>
        <v>#DIV/0!</v>
      </c>
      <c r="T127" s="117" t="e">
        <f t="shared" si="20"/>
        <v>#DIV/0!</v>
      </c>
      <c r="U127" s="109" t="e">
        <f t="shared" si="21"/>
        <v>#DIV/0!</v>
      </c>
      <c r="V127" s="110" t="e">
        <f t="shared" si="22"/>
        <v>#DIV/0!</v>
      </c>
    </row>
    <row r="128" spans="1:22" x14ac:dyDescent="0.25">
      <c r="A128" s="207"/>
      <c r="C128" s="107" t="str">
        <f t="shared" ref="C128:D128" si="114">C53</f>
        <v>Olivine-phyric</v>
      </c>
      <c r="D128" s="107" t="str">
        <f t="shared" si="114"/>
        <v>MDU</v>
      </c>
      <c r="E128" s="108">
        <f t="shared" si="24"/>
        <v>50555.555555555598</v>
      </c>
      <c r="F128" s="117">
        <f t="shared" si="24"/>
        <v>4.7037688872177883</v>
      </c>
      <c r="G128" s="109">
        <f t="shared" ref="G128:O128" si="115">(0.1*G53+0.9*G$4)</f>
        <v>0</v>
      </c>
      <c r="H128" s="109">
        <f t="shared" si="115"/>
        <v>0</v>
      </c>
      <c r="I128" s="109">
        <f t="shared" si="115"/>
        <v>0</v>
      </c>
      <c r="J128" s="109">
        <f t="shared" si="115"/>
        <v>0</v>
      </c>
      <c r="K128" s="109">
        <f t="shared" si="115"/>
        <v>0</v>
      </c>
      <c r="L128" s="109">
        <f t="shared" si="115"/>
        <v>0</v>
      </c>
      <c r="M128" s="109">
        <f t="shared" si="115"/>
        <v>0</v>
      </c>
      <c r="N128" s="109">
        <f t="shared" si="115"/>
        <v>0</v>
      </c>
      <c r="O128" s="110">
        <f t="shared" si="115"/>
        <v>0</v>
      </c>
      <c r="Q128" s="120" t="e">
        <f t="shared" si="17"/>
        <v>#DIV/0!</v>
      </c>
      <c r="R128" s="109" t="e">
        <f t="shared" si="18"/>
        <v>#DIV/0!</v>
      </c>
      <c r="S128" s="117" t="e">
        <f t="shared" si="19"/>
        <v>#DIV/0!</v>
      </c>
      <c r="T128" s="117" t="e">
        <f t="shared" si="20"/>
        <v>#DIV/0!</v>
      </c>
      <c r="U128" s="109" t="e">
        <f t="shared" si="21"/>
        <v>#DIV/0!</v>
      </c>
      <c r="V128" s="110" t="e">
        <f t="shared" si="22"/>
        <v>#DIV/0!</v>
      </c>
    </row>
    <row r="129" spans="1:22" x14ac:dyDescent="0.25">
      <c r="A129" s="207"/>
      <c r="C129" s="107" t="str">
        <f t="shared" ref="C129:D129" si="116">C54</f>
        <v>Olivine-phyric</v>
      </c>
      <c r="D129" s="107" t="str">
        <f t="shared" si="116"/>
        <v>MDU</v>
      </c>
      <c r="E129" s="108">
        <f t="shared" si="24"/>
        <v>57500.000000000036</v>
      </c>
      <c r="F129" s="117">
        <f t="shared" si="24"/>
        <v>4.7596678446896306</v>
      </c>
      <c r="G129" s="109">
        <f t="shared" ref="G129:O129" si="117">(0.1*G54+0.9*G$4)</f>
        <v>0</v>
      </c>
      <c r="H129" s="109">
        <f t="shared" si="117"/>
        <v>0</v>
      </c>
      <c r="I129" s="109">
        <f t="shared" si="117"/>
        <v>0</v>
      </c>
      <c r="J129" s="109">
        <f t="shared" si="117"/>
        <v>0</v>
      </c>
      <c r="K129" s="109">
        <f t="shared" si="117"/>
        <v>0</v>
      </c>
      <c r="L129" s="109">
        <f t="shared" si="117"/>
        <v>0</v>
      </c>
      <c r="M129" s="109">
        <f t="shared" si="117"/>
        <v>0</v>
      </c>
      <c r="N129" s="109">
        <f t="shared" si="117"/>
        <v>0</v>
      </c>
      <c r="O129" s="110">
        <f t="shared" si="117"/>
        <v>0</v>
      </c>
      <c r="Q129" s="120" t="e">
        <f t="shared" si="17"/>
        <v>#DIV/0!</v>
      </c>
      <c r="R129" s="109" t="e">
        <f t="shared" si="18"/>
        <v>#DIV/0!</v>
      </c>
      <c r="S129" s="117" t="e">
        <f t="shared" si="19"/>
        <v>#DIV/0!</v>
      </c>
      <c r="T129" s="117" t="e">
        <f t="shared" si="20"/>
        <v>#DIV/0!</v>
      </c>
      <c r="U129" s="109" t="e">
        <f t="shared" si="21"/>
        <v>#DIV/0!</v>
      </c>
      <c r="V129" s="110" t="e">
        <f t="shared" si="22"/>
        <v>#DIV/0!</v>
      </c>
    </row>
    <row r="130" spans="1:22" x14ac:dyDescent="0.25">
      <c r="A130" s="207"/>
      <c r="C130" s="107" t="str">
        <f t="shared" ref="C130:D130" si="118">C55</f>
        <v>Olivine-phyric</v>
      </c>
      <c r="D130" s="107" t="str">
        <f t="shared" si="118"/>
        <v>MDU</v>
      </c>
      <c r="E130" s="108">
        <f t="shared" si="24"/>
        <v>66428.571428571478</v>
      </c>
      <c r="F130" s="117">
        <f t="shared" si="24"/>
        <v>4.8223549128756975</v>
      </c>
      <c r="G130" s="109">
        <f t="shared" ref="G130:O130" si="119">(0.1*G55+0.9*G$4)</f>
        <v>0</v>
      </c>
      <c r="H130" s="109">
        <f t="shared" si="119"/>
        <v>0</v>
      </c>
      <c r="I130" s="109">
        <f t="shared" si="119"/>
        <v>0</v>
      </c>
      <c r="J130" s="109">
        <f t="shared" si="119"/>
        <v>0</v>
      </c>
      <c r="K130" s="109">
        <f t="shared" si="119"/>
        <v>0</v>
      </c>
      <c r="L130" s="109">
        <f t="shared" si="119"/>
        <v>0</v>
      </c>
      <c r="M130" s="109">
        <f t="shared" si="119"/>
        <v>0</v>
      </c>
      <c r="N130" s="109">
        <f t="shared" si="119"/>
        <v>0</v>
      </c>
      <c r="O130" s="110">
        <f t="shared" si="119"/>
        <v>0</v>
      </c>
      <c r="Q130" s="120" t="e">
        <f t="shared" si="17"/>
        <v>#DIV/0!</v>
      </c>
      <c r="R130" s="109" t="e">
        <f t="shared" si="18"/>
        <v>#DIV/0!</v>
      </c>
      <c r="S130" s="117" t="e">
        <f t="shared" si="19"/>
        <v>#DIV/0!</v>
      </c>
      <c r="T130" s="117" t="e">
        <f t="shared" si="20"/>
        <v>#DIV/0!</v>
      </c>
      <c r="U130" s="109" t="e">
        <f t="shared" si="21"/>
        <v>#DIV/0!</v>
      </c>
      <c r="V130" s="110" t="e">
        <f t="shared" si="22"/>
        <v>#DIV/0!</v>
      </c>
    </row>
    <row r="131" spans="1:22" x14ac:dyDescent="0.25">
      <c r="A131" s="207"/>
      <c r="C131" s="107" t="str">
        <f t="shared" ref="C131:D131" si="120">C56</f>
        <v>Olivine-phyric</v>
      </c>
      <c r="D131" s="107" t="str">
        <f t="shared" si="120"/>
        <v>MDU</v>
      </c>
      <c r="E131" s="108">
        <f t="shared" si="24"/>
        <v>78333.333333333416</v>
      </c>
      <c r="F131" s="117">
        <f t="shared" si="24"/>
        <v>4.8939466075520741</v>
      </c>
      <c r="G131" s="109">
        <f t="shared" ref="G131:O131" si="121">(0.1*G56+0.9*G$4)</f>
        <v>0</v>
      </c>
      <c r="H131" s="109">
        <f t="shared" si="121"/>
        <v>0</v>
      </c>
      <c r="I131" s="109">
        <f t="shared" si="121"/>
        <v>0</v>
      </c>
      <c r="J131" s="109">
        <f t="shared" si="121"/>
        <v>0</v>
      </c>
      <c r="K131" s="109">
        <f t="shared" si="121"/>
        <v>0</v>
      </c>
      <c r="L131" s="109">
        <f t="shared" si="121"/>
        <v>0</v>
      </c>
      <c r="M131" s="109">
        <f t="shared" si="121"/>
        <v>0</v>
      </c>
      <c r="N131" s="109">
        <f t="shared" si="121"/>
        <v>0</v>
      </c>
      <c r="O131" s="110">
        <f t="shared" si="121"/>
        <v>0</v>
      </c>
      <c r="Q131" s="120" t="e">
        <f t="shared" si="17"/>
        <v>#DIV/0!</v>
      </c>
      <c r="R131" s="109" t="e">
        <f t="shared" si="18"/>
        <v>#DIV/0!</v>
      </c>
      <c r="S131" s="117" t="e">
        <f t="shared" si="19"/>
        <v>#DIV/0!</v>
      </c>
      <c r="T131" s="117" t="e">
        <f t="shared" si="20"/>
        <v>#DIV/0!</v>
      </c>
      <c r="U131" s="109" t="e">
        <f t="shared" si="21"/>
        <v>#DIV/0!</v>
      </c>
      <c r="V131" s="110" t="e">
        <f t="shared" si="22"/>
        <v>#DIV/0!</v>
      </c>
    </row>
    <row r="132" spans="1:22" x14ac:dyDescent="0.25">
      <c r="A132" s="207"/>
      <c r="C132" s="107" t="str">
        <f t="shared" ref="C132:D132" si="122">C57</f>
        <v>Olivine-phyric</v>
      </c>
      <c r="D132" s="107" t="str">
        <f t="shared" si="122"/>
        <v>MDU</v>
      </c>
      <c r="E132" s="108">
        <f t="shared" si="24"/>
        <v>95000.000000000073</v>
      </c>
      <c r="F132" s="117">
        <f t="shared" si="24"/>
        <v>4.9777236052888485</v>
      </c>
      <c r="G132" s="109">
        <f t="shared" ref="G132:O132" si="123">(0.1*G57+0.9*G$4)</f>
        <v>0</v>
      </c>
      <c r="H132" s="109">
        <f t="shared" si="123"/>
        <v>0</v>
      </c>
      <c r="I132" s="109">
        <f t="shared" si="123"/>
        <v>0</v>
      </c>
      <c r="J132" s="109">
        <f t="shared" si="123"/>
        <v>0</v>
      </c>
      <c r="K132" s="109">
        <f t="shared" si="123"/>
        <v>0</v>
      </c>
      <c r="L132" s="109">
        <f t="shared" si="123"/>
        <v>0</v>
      </c>
      <c r="M132" s="109">
        <f t="shared" si="123"/>
        <v>0</v>
      </c>
      <c r="N132" s="109">
        <f t="shared" si="123"/>
        <v>0</v>
      </c>
      <c r="O132" s="110">
        <f t="shared" si="123"/>
        <v>0</v>
      </c>
      <c r="Q132" s="120" t="e">
        <f t="shared" si="17"/>
        <v>#DIV/0!</v>
      </c>
      <c r="R132" s="109" t="e">
        <f t="shared" si="18"/>
        <v>#DIV/0!</v>
      </c>
      <c r="S132" s="117" t="e">
        <f t="shared" si="19"/>
        <v>#DIV/0!</v>
      </c>
      <c r="T132" s="117" t="e">
        <f t="shared" si="20"/>
        <v>#DIV/0!</v>
      </c>
      <c r="U132" s="109" t="e">
        <f t="shared" si="21"/>
        <v>#DIV/0!</v>
      </c>
      <c r="V132" s="110" t="e">
        <f t="shared" si="22"/>
        <v>#DIV/0!</v>
      </c>
    </row>
    <row r="133" spans="1:22" x14ac:dyDescent="0.25">
      <c r="A133" s="207"/>
      <c r="C133" s="107" t="str">
        <f t="shared" ref="C133:D133" si="124">C58</f>
        <v>Olivine-phyric</v>
      </c>
      <c r="D133" s="107" t="str">
        <f t="shared" si="124"/>
        <v>MDU</v>
      </c>
      <c r="E133" s="108">
        <f t="shared" si="24"/>
        <v>120000.00000000009</v>
      </c>
      <c r="F133" s="117">
        <f t="shared" si="24"/>
        <v>5.0791812460476251</v>
      </c>
      <c r="G133" s="109">
        <f t="shared" ref="G133:O133" si="125">(0.1*G58+0.9*G$4)</f>
        <v>0</v>
      </c>
      <c r="H133" s="109">
        <f t="shared" si="125"/>
        <v>0</v>
      </c>
      <c r="I133" s="109">
        <f t="shared" si="125"/>
        <v>0</v>
      </c>
      <c r="J133" s="109">
        <f t="shared" si="125"/>
        <v>0</v>
      </c>
      <c r="K133" s="109">
        <f t="shared" si="125"/>
        <v>0</v>
      </c>
      <c r="L133" s="109">
        <f t="shared" si="125"/>
        <v>0</v>
      </c>
      <c r="M133" s="109">
        <f t="shared" si="125"/>
        <v>0</v>
      </c>
      <c r="N133" s="109">
        <f t="shared" si="125"/>
        <v>0</v>
      </c>
      <c r="O133" s="110">
        <f t="shared" si="125"/>
        <v>0</v>
      </c>
      <c r="Q133" s="120" t="e">
        <f t="shared" si="17"/>
        <v>#DIV/0!</v>
      </c>
      <c r="R133" s="109" t="e">
        <f t="shared" si="18"/>
        <v>#DIV/0!</v>
      </c>
      <c r="S133" s="117" t="e">
        <f t="shared" si="19"/>
        <v>#DIV/0!</v>
      </c>
      <c r="T133" s="117" t="e">
        <f t="shared" si="20"/>
        <v>#DIV/0!</v>
      </c>
      <c r="U133" s="109" t="e">
        <f t="shared" si="21"/>
        <v>#DIV/0!</v>
      </c>
      <c r="V133" s="110" t="e">
        <f t="shared" si="22"/>
        <v>#DIV/0!</v>
      </c>
    </row>
    <row r="134" spans="1:22" x14ac:dyDescent="0.25">
      <c r="A134" s="207"/>
      <c r="C134" s="107" t="str">
        <f t="shared" ref="C134:D134" si="126">C59</f>
        <v>Olivine-phyric</v>
      </c>
      <c r="D134" s="107" t="str">
        <f t="shared" si="126"/>
        <v>MDU</v>
      </c>
      <c r="E134" s="108">
        <f t="shared" si="24"/>
        <v>161666.66666666674</v>
      </c>
      <c r="F134" s="117">
        <f t="shared" si="24"/>
        <v>5.2086204838826013</v>
      </c>
      <c r="G134" s="109">
        <f t="shared" ref="G134:O134" si="127">(0.1*G59+0.9*G$4)</f>
        <v>0</v>
      </c>
      <c r="H134" s="109">
        <f t="shared" si="127"/>
        <v>0</v>
      </c>
      <c r="I134" s="109">
        <f t="shared" si="127"/>
        <v>0</v>
      </c>
      <c r="J134" s="109">
        <f t="shared" si="127"/>
        <v>0</v>
      </c>
      <c r="K134" s="109">
        <f t="shared" si="127"/>
        <v>0</v>
      </c>
      <c r="L134" s="109">
        <f t="shared" si="127"/>
        <v>0</v>
      </c>
      <c r="M134" s="109">
        <f t="shared" si="127"/>
        <v>0</v>
      </c>
      <c r="N134" s="109">
        <f t="shared" si="127"/>
        <v>0</v>
      </c>
      <c r="O134" s="110">
        <f t="shared" si="127"/>
        <v>0</v>
      </c>
      <c r="Q134" s="120" t="e">
        <f t="shared" si="17"/>
        <v>#DIV/0!</v>
      </c>
      <c r="R134" s="109" t="e">
        <f t="shared" si="18"/>
        <v>#DIV/0!</v>
      </c>
      <c r="S134" s="117" t="e">
        <f t="shared" si="19"/>
        <v>#DIV/0!</v>
      </c>
      <c r="T134" s="117" t="e">
        <f t="shared" si="20"/>
        <v>#DIV/0!</v>
      </c>
      <c r="U134" s="109" t="e">
        <f t="shared" si="21"/>
        <v>#DIV/0!</v>
      </c>
      <c r="V134" s="110" t="e">
        <f t="shared" si="22"/>
        <v>#DIV/0!</v>
      </c>
    </row>
    <row r="135" spans="1:22" x14ac:dyDescent="0.25">
      <c r="A135" s="207"/>
      <c r="C135" s="107" t="str">
        <f t="shared" ref="C135:D135" si="128">C60</f>
        <v>Olivine-phyric</v>
      </c>
      <c r="D135" s="107" t="str">
        <f t="shared" si="128"/>
        <v>MDU</v>
      </c>
      <c r="E135" s="108">
        <f t="shared" si="24"/>
        <v>245000.00000000006</v>
      </c>
      <c r="F135" s="117">
        <f t="shared" si="24"/>
        <v>5.3891660843645326</v>
      </c>
      <c r="G135" s="109">
        <f t="shared" ref="G135:O135" si="129">(0.1*G60+0.9*G$4)</f>
        <v>0</v>
      </c>
      <c r="H135" s="109">
        <f t="shared" si="129"/>
        <v>0</v>
      </c>
      <c r="I135" s="109">
        <f t="shared" si="129"/>
        <v>0</v>
      </c>
      <c r="J135" s="109">
        <f t="shared" si="129"/>
        <v>0</v>
      </c>
      <c r="K135" s="109">
        <f t="shared" si="129"/>
        <v>0</v>
      </c>
      <c r="L135" s="109">
        <f t="shared" si="129"/>
        <v>0</v>
      </c>
      <c r="M135" s="109">
        <f t="shared" si="129"/>
        <v>0</v>
      </c>
      <c r="N135" s="109">
        <f t="shared" si="129"/>
        <v>0</v>
      </c>
      <c r="O135" s="110">
        <f t="shared" si="129"/>
        <v>0</v>
      </c>
      <c r="Q135" s="120" t="e">
        <f t="shared" si="17"/>
        <v>#DIV/0!</v>
      </c>
      <c r="R135" s="109" t="e">
        <f t="shared" si="18"/>
        <v>#DIV/0!</v>
      </c>
      <c r="S135" s="117" t="e">
        <f t="shared" si="19"/>
        <v>#DIV/0!</v>
      </c>
      <c r="T135" s="117" t="e">
        <f t="shared" si="20"/>
        <v>#DIV/0!</v>
      </c>
      <c r="U135" s="109" t="e">
        <f t="shared" si="21"/>
        <v>#DIV/0!</v>
      </c>
      <c r="V135" s="110" t="e">
        <f t="shared" si="22"/>
        <v>#DIV/0!</v>
      </c>
    </row>
    <row r="136" spans="1:22" x14ac:dyDescent="0.25">
      <c r="A136" s="207"/>
      <c r="C136" s="107" t="str">
        <f t="shared" ref="C136:D136" si="130">C61</f>
        <v>Olivine-phyric</v>
      </c>
      <c r="D136" s="107" t="str">
        <f t="shared" si="130"/>
        <v>MDU</v>
      </c>
      <c r="E136" s="108">
        <f t="shared" si="24"/>
        <v>495000.00000000064</v>
      </c>
      <c r="F136" s="117">
        <f t="shared" si="24"/>
        <v>5.6946051989335693</v>
      </c>
      <c r="G136" s="109">
        <f t="shared" ref="G136:O136" si="131">(0.1*G61+0.9*G$4)</f>
        <v>0</v>
      </c>
      <c r="H136" s="109">
        <f t="shared" si="131"/>
        <v>0</v>
      </c>
      <c r="I136" s="109">
        <f t="shared" si="131"/>
        <v>0</v>
      </c>
      <c r="J136" s="109">
        <f t="shared" si="131"/>
        <v>0</v>
      </c>
      <c r="K136" s="109">
        <f t="shared" si="131"/>
        <v>0</v>
      </c>
      <c r="L136" s="109">
        <f t="shared" si="131"/>
        <v>0</v>
      </c>
      <c r="M136" s="109">
        <f t="shared" si="131"/>
        <v>0</v>
      </c>
      <c r="N136" s="109">
        <f t="shared" si="131"/>
        <v>0</v>
      </c>
      <c r="O136" s="110">
        <f t="shared" si="131"/>
        <v>0</v>
      </c>
      <c r="Q136" s="120" t="e">
        <f t="shared" si="17"/>
        <v>#DIV/0!</v>
      </c>
      <c r="R136" s="109" t="e">
        <f t="shared" si="18"/>
        <v>#DIV/0!</v>
      </c>
      <c r="S136" s="117" t="e">
        <f t="shared" si="19"/>
        <v>#DIV/0!</v>
      </c>
      <c r="T136" s="117" t="e">
        <f t="shared" si="20"/>
        <v>#DIV/0!</v>
      </c>
      <c r="U136" s="109" t="e">
        <f t="shared" si="21"/>
        <v>#DIV/0!</v>
      </c>
      <c r="V136" s="110" t="e">
        <f t="shared" si="22"/>
        <v>#DIV/0!</v>
      </c>
    </row>
    <row r="137" spans="1:22" x14ac:dyDescent="0.25">
      <c r="A137" s="207"/>
      <c r="C137" s="107" t="str">
        <f t="shared" ref="C137:D137" si="132">C62</f>
        <v>Pre-frac olivine-phyric</v>
      </c>
      <c r="D137" s="107" t="str">
        <f t="shared" si="132"/>
        <v>MDU</v>
      </c>
      <c r="E137" s="108">
        <f t="shared" si="24"/>
        <v>102.04081632653073</v>
      </c>
      <c r="F137" s="117">
        <f t="shared" si="24"/>
        <v>2.0087739243075058</v>
      </c>
      <c r="G137" s="109">
        <f t="shared" ref="G137:O137" si="133">(0.1*G62+0.9*G$5)</f>
        <v>0</v>
      </c>
      <c r="H137" s="109">
        <f t="shared" si="133"/>
        <v>0</v>
      </c>
      <c r="I137" s="109">
        <f t="shared" si="133"/>
        <v>0</v>
      </c>
      <c r="J137" s="109">
        <f t="shared" si="133"/>
        <v>0</v>
      </c>
      <c r="K137" s="109">
        <f t="shared" si="133"/>
        <v>0</v>
      </c>
      <c r="L137" s="109">
        <f t="shared" si="133"/>
        <v>0</v>
      </c>
      <c r="M137" s="109">
        <f t="shared" si="133"/>
        <v>0</v>
      </c>
      <c r="N137" s="109">
        <f t="shared" si="133"/>
        <v>0</v>
      </c>
      <c r="O137" s="110">
        <f t="shared" si="133"/>
        <v>0</v>
      </c>
      <c r="Q137" s="120" t="e">
        <f t="shared" si="17"/>
        <v>#DIV/0!</v>
      </c>
      <c r="R137" s="109" t="e">
        <f t="shared" si="18"/>
        <v>#DIV/0!</v>
      </c>
      <c r="S137" s="117" t="e">
        <f t="shared" si="19"/>
        <v>#DIV/0!</v>
      </c>
      <c r="T137" s="117" t="e">
        <f t="shared" si="20"/>
        <v>#DIV/0!</v>
      </c>
      <c r="U137" s="109" t="e">
        <f t="shared" si="21"/>
        <v>#DIV/0!</v>
      </c>
      <c r="V137" s="110" t="e">
        <f t="shared" si="22"/>
        <v>#DIV/0!</v>
      </c>
    </row>
    <row r="138" spans="1:22" x14ac:dyDescent="0.25">
      <c r="A138" s="207"/>
      <c r="C138" s="107" t="str">
        <f t="shared" ref="C138:D138" si="134">C63</f>
        <v>Pre-frac olivine-phyric</v>
      </c>
      <c r="D138" s="107" t="str">
        <f t="shared" si="134"/>
        <v>MDU</v>
      </c>
      <c r="E138" s="108">
        <f t="shared" si="24"/>
        <v>555.55555555555577</v>
      </c>
      <c r="F138" s="117">
        <f t="shared" si="24"/>
        <v>2.744727494896694</v>
      </c>
      <c r="G138" s="109">
        <f t="shared" ref="G138:O138" si="135">(0.1*G63+0.9*G$5)</f>
        <v>0</v>
      </c>
      <c r="H138" s="109">
        <f t="shared" si="135"/>
        <v>0</v>
      </c>
      <c r="I138" s="109">
        <f t="shared" si="135"/>
        <v>0</v>
      </c>
      <c r="J138" s="109">
        <f t="shared" si="135"/>
        <v>0</v>
      </c>
      <c r="K138" s="109">
        <f t="shared" si="135"/>
        <v>0</v>
      </c>
      <c r="L138" s="109">
        <f t="shared" si="135"/>
        <v>0</v>
      </c>
      <c r="M138" s="109">
        <f t="shared" si="135"/>
        <v>0</v>
      </c>
      <c r="N138" s="109">
        <f t="shared" si="135"/>
        <v>0</v>
      </c>
      <c r="O138" s="110">
        <f t="shared" si="135"/>
        <v>0</v>
      </c>
      <c r="Q138" s="120" t="e">
        <f t="shared" si="17"/>
        <v>#DIV/0!</v>
      </c>
      <c r="R138" s="109" t="e">
        <f t="shared" si="18"/>
        <v>#DIV/0!</v>
      </c>
      <c r="S138" s="117" t="e">
        <f t="shared" si="19"/>
        <v>#DIV/0!</v>
      </c>
      <c r="T138" s="117" t="e">
        <f t="shared" si="20"/>
        <v>#DIV/0!</v>
      </c>
      <c r="U138" s="109" t="e">
        <f t="shared" si="21"/>
        <v>#DIV/0!</v>
      </c>
      <c r="V138" s="110" t="e">
        <f t="shared" si="22"/>
        <v>#DIV/0!</v>
      </c>
    </row>
    <row r="139" spans="1:22" x14ac:dyDescent="0.25">
      <c r="A139" s="207"/>
      <c r="C139" s="107" t="str">
        <f t="shared" ref="C139:D139" si="136">C64</f>
        <v>Pre-frac olivine-phyric</v>
      </c>
      <c r="D139" s="107" t="str">
        <f t="shared" si="136"/>
        <v>MDU</v>
      </c>
      <c r="E139" s="108">
        <f t="shared" si="24"/>
        <v>1250</v>
      </c>
      <c r="F139" s="117">
        <f t="shared" si="24"/>
        <v>3.0969100130080562</v>
      </c>
      <c r="G139" s="109">
        <f t="shared" ref="G139:O139" si="137">(0.1*G64+0.9*G$5)</f>
        <v>0</v>
      </c>
      <c r="H139" s="109">
        <f t="shared" si="137"/>
        <v>0</v>
      </c>
      <c r="I139" s="109">
        <f t="shared" si="137"/>
        <v>0</v>
      </c>
      <c r="J139" s="109">
        <f t="shared" si="137"/>
        <v>0</v>
      </c>
      <c r="K139" s="109">
        <f t="shared" si="137"/>
        <v>0</v>
      </c>
      <c r="L139" s="109">
        <f t="shared" si="137"/>
        <v>0</v>
      </c>
      <c r="M139" s="109">
        <f t="shared" si="137"/>
        <v>0</v>
      </c>
      <c r="N139" s="109">
        <f t="shared" si="137"/>
        <v>0</v>
      </c>
      <c r="O139" s="110">
        <f t="shared" si="137"/>
        <v>0</v>
      </c>
      <c r="Q139" s="120" t="e">
        <f t="shared" si="17"/>
        <v>#DIV/0!</v>
      </c>
      <c r="R139" s="109" t="e">
        <f t="shared" si="18"/>
        <v>#DIV/0!</v>
      </c>
      <c r="S139" s="117" t="e">
        <f t="shared" si="19"/>
        <v>#DIV/0!</v>
      </c>
      <c r="T139" s="117" t="e">
        <f t="shared" si="20"/>
        <v>#DIV/0!</v>
      </c>
      <c r="U139" s="109" t="e">
        <f t="shared" si="21"/>
        <v>#DIV/0!</v>
      </c>
      <c r="V139" s="110" t="e">
        <f t="shared" si="22"/>
        <v>#DIV/0!</v>
      </c>
    </row>
    <row r="140" spans="1:22" x14ac:dyDescent="0.25">
      <c r="A140" s="207"/>
      <c r="C140" s="107" t="str">
        <f t="shared" ref="C140:D140" si="138">C65</f>
        <v>Pre-frac olivine-phyric</v>
      </c>
      <c r="D140" s="107" t="str">
        <f t="shared" si="138"/>
        <v>MDU</v>
      </c>
      <c r="E140" s="108">
        <f t="shared" si="24"/>
        <v>2142.857142857144</v>
      </c>
      <c r="F140" s="117">
        <f t="shared" si="24"/>
        <v>3.3309932190414249</v>
      </c>
      <c r="G140" s="109">
        <f t="shared" ref="G140:O140" si="139">(0.1*G65+0.9*G$5)</f>
        <v>0</v>
      </c>
      <c r="H140" s="109">
        <f t="shared" si="139"/>
        <v>0</v>
      </c>
      <c r="I140" s="109">
        <f t="shared" si="139"/>
        <v>0</v>
      </c>
      <c r="J140" s="109">
        <f t="shared" si="139"/>
        <v>0</v>
      </c>
      <c r="K140" s="109">
        <f t="shared" si="139"/>
        <v>0</v>
      </c>
      <c r="L140" s="109">
        <f t="shared" si="139"/>
        <v>0</v>
      </c>
      <c r="M140" s="109">
        <f t="shared" si="139"/>
        <v>0</v>
      </c>
      <c r="N140" s="109">
        <f t="shared" si="139"/>
        <v>0</v>
      </c>
      <c r="O140" s="110">
        <f t="shared" si="139"/>
        <v>0</v>
      </c>
      <c r="Q140" s="120" t="e">
        <f t="shared" si="17"/>
        <v>#DIV/0!</v>
      </c>
      <c r="R140" s="109" t="e">
        <f t="shared" si="18"/>
        <v>#DIV/0!</v>
      </c>
      <c r="S140" s="117" t="e">
        <f t="shared" si="19"/>
        <v>#DIV/0!</v>
      </c>
      <c r="T140" s="117" t="e">
        <f t="shared" si="20"/>
        <v>#DIV/0!</v>
      </c>
      <c r="U140" s="109" t="e">
        <f t="shared" si="21"/>
        <v>#DIV/0!</v>
      </c>
      <c r="V140" s="110" t="e">
        <f t="shared" si="22"/>
        <v>#DIV/0!</v>
      </c>
    </row>
    <row r="141" spans="1:22" x14ac:dyDescent="0.25">
      <c r="A141" s="207"/>
      <c r="C141" s="107" t="str">
        <f t="shared" ref="C141:D141" si="140">C66</f>
        <v>Pre-frac olivine-phyric</v>
      </c>
      <c r="D141" s="107" t="str">
        <f t="shared" si="140"/>
        <v>MDU</v>
      </c>
      <c r="E141" s="108">
        <f t="shared" si="24"/>
        <v>3333.3333333333348</v>
      </c>
      <c r="F141" s="117">
        <f t="shared" si="24"/>
        <v>3.5228787452803378</v>
      </c>
      <c r="G141" s="109">
        <f t="shared" ref="G141:O141" si="141">(0.1*G66+0.9*G$5)</f>
        <v>0</v>
      </c>
      <c r="H141" s="109">
        <f t="shared" si="141"/>
        <v>0</v>
      </c>
      <c r="I141" s="109">
        <f t="shared" si="141"/>
        <v>0</v>
      </c>
      <c r="J141" s="109">
        <f t="shared" si="141"/>
        <v>0</v>
      </c>
      <c r="K141" s="109">
        <f t="shared" si="141"/>
        <v>0</v>
      </c>
      <c r="L141" s="109">
        <f t="shared" si="141"/>
        <v>0</v>
      </c>
      <c r="M141" s="109">
        <f t="shared" si="141"/>
        <v>0</v>
      </c>
      <c r="N141" s="109">
        <f t="shared" si="141"/>
        <v>0</v>
      </c>
      <c r="O141" s="110">
        <f t="shared" si="141"/>
        <v>0</v>
      </c>
      <c r="Q141" s="120" t="e">
        <f t="shared" si="17"/>
        <v>#DIV/0!</v>
      </c>
      <c r="R141" s="109" t="e">
        <f t="shared" si="18"/>
        <v>#DIV/0!</v>
      </c>
      <c r="S141" s="117" t="e">
        <f t="shared" si="19"/>
        <v>#DIV/0!</v>
      </c>
      <c r="T141" s="117" t="e">
        <f t="shared" si="20"/>
        <v>#DIV/0!</v>
      </c>
      <c r="U141" s="109" t="e">
        <f t="shared" si="21"/>
        <v>#DIV/0!</v>
      </c>
      <c r="V141" s="110" t="e">
        <f t="shared" si="22"/>
        <v>#DIV/0!</v>
      </c>
    </row>
    <row r="142" spans="1:22" x14ac:dyDescent="0.25">
      <c r="A142" s="207"/>
      <c r="C142" s="107" t="str">
        <f t="shared" ref="C142:D142" si="142">C67</f>
        <v>Pre-frac olivine-phyric</v>
      </c>
      <c r="D142" s="107" t="str">
        <f t="shared" si="142"/>
        <v>MDU</v>
      </c>
      <c r="E142" s="108">
        <f t="shared" si="24"/>
        <v>5000</v>
      </c>
      <c r="F142" s="117">
        <f t="shared" si="24"/>
        <v>3.6989700043360187</v>
      </c>
      <c r="G142" s="109">
        <f t="shared" ref="G142:O142" si="143">(0.1*G67+0.9*G$5)</f>
        <v>0</v>
      </c>
      <c r="H142" s="109">
        <f t="shared" si="143"/>
        <v>0</v>
      </c>
      <c r="I142" s="109">
        <f t="shared" si="143"/>
        <v>0</v>
      </c>
      <c r="J142" s="109">
        <f t="shared" si="143"/>
        <v>0</v>
      </c>
      <c r="K142" s="109">
        <f t="shared" si="143"/>
        <v>0</v>
      </c>
      <c r="L142" s="109">
        <f t="shared" si="143"/>
        <v>0</v>
      </c>
      <c r="M142" s="109">
        <f t="shared" si="143"/>
        <v>0</v>
      </c>
      <c r="N142" s="109">
        <f t="shared" si="143"/>
        <v>0</v>
      </c>
      <c r="O142" s="110">
        <f t="shared" si="143"/>
        <v>0</v>
      </c>
      <c r="Q142" s="120" t="e">
        <f t="shared" si="17"/>
        <v>#DIV/0!</v>
      </c>
      <c r="R142" s="109" t="e">
        <f t="shared" si="18"/>
        <v>#DIV/0!</v>
      </c>
      <c r="S142" s="117" t="e">
        <f t="shared" si="19"/>
        <v>#DIV/0!</v>
      </c>
      <c r="T142" s="117" t="e">
        <f t="shared" si="20"/>
        <v>#DIV/0!</v>
      </c>
      <c r="U142" s="109" t="e">
        <f t="shared" si="21"/>
        <v>#DIV/0!</v>
      </c>
      <c r="V142" s="110" t="e">
        <f t="shared" si="22"/>
        <v>#DIV/0!</v>
      </c>
    </row>
    <row r="143" spans="1:22" x14ac:dyDescent="0.25">
      <c r="A143" s="207"/>
      <c r="C143" s="107" t="str">
        <f t="shared" ref="C143:D143" si="144">C68</f>
        <v>Pre-frac olivine-phyric</v>
      </c>
      <c r="D143" s="107" t="str">
        <f t="shared" si="144"/>
        <v>MDU</v>
      </c>
      <c r="E143" s="108">
        <f t="shared" si="24"/>
        <v>7500.0000000000018</v>
      </c>
      <c r="F143" s="117">
        <f t="shared" si="24"/>
        <v>3.8750612633917001</v>
      </c>
      <c r="G143" s="109">
        <f t="shared" ref="G143:O143" si="145">(0.1*G68+0.9*G$5)</f>
        <v>0</v>
      </c>
      <c r="H143" s="109">
        <f t="shared" si="145"/>
        <v>0</v>
      </c>
      <c r="I143" s="109">
        <f t="shared" si="145"/>
        <v>0</v>
      </c>
      <c r="J143" s="109">
        <f t="shared" si="145"/>
        <v>0</v>
      </c>
      <c r="K143" s="109">
        <f t="shared" si="145"/>
        <v>0</v>
      </c>
      <c r="L143" s="109">
        <f t="shared" si="145"/>
        <v>0</v>
      </c>
      <c r="M143" s="109">
        <f t="shared" si="145"/>
        <v>0</v>
      </c>
      <c r="N143" s="109">
        <f t="shared" si="145"/>
        <v>0</v>
      </c>
      <c r="O143" s="110">
        <f t="shared" si="145"/>
        <v>0</v>
      </c>
      <c r="Q143" s="120" t="e">
        <f t="shared" si="17"/>
        <v>#DIV/0!</v>
      </c>
      <c r="R143" s="109" t="e">
        <f t="shared" si="18"/>
        <v>#DIV/0!</v>
      </c>
      <c r="S143" s="117" t="e">
        <f t="shared" si="19"/>
        <v>#DIV/0!</v>
      </c>
      <c r="T143" s="117" t="e">
        <f t="shared" si="20"/>
        <v>#DIV/0!</v>
      </c>
      <c r="U143" s="109" t="e">
        <f t="shared" si="21"/>
        <v>#DIV/0!</v>
      </c>
      <c r="V143" s="110" t="e">
        <f t="shared" si="22"/>
        <v>#DIV/0!</v>
      </c>
    </row>
    <row r="144" spans="1:22" x14ac:dyDescent="0.25">
      <c r="A144" s="207"/>
      <c r="C144" s="107" t="str">
        <f t="shared" ref="C144:D144" si="146">C69</f>
        <v>Pre-frac olivine-phyric</v>
      </c>
      <c r="D144" s="107" t="str">
        <f t="shared" si="146"/>
        <v>MDU</v>
      </c>
      <c r="E144" s="108">
        <f t="shared" si="24"/>
        <v>11666.666666666672</v>
      </c>
      <c r="F144" s="117">
        <f t="shared" si="24"/>
        <v>4.0669467896306131</v>
      </c>
      <c r="G144" s="109">
        <f t="shared" ref="G144:O144" si="147">(0.1*G69+0.9*G$5)</f>
        <v>0</v>
      </c>
      <c r="H144" s="109">
        <f t="shared" si="147"/>
        <v>0</v>
      </c>
      <c r="I144" s="109">
        <f t="shared" si="147"/>
        <v>0</v>
      </c>
      <c r="J144" s="109">
        <f t="shared" si="147"/>
        <v>0</v>
      </c>
      <c r="K144" s="109">
        <f t="shared" si="147"/>
        <v>0</v>
      </c>
      <c r="L144" s="109">
        <f t="shared" si="147"/>
        <v>0</v>
      </c>
      <c r="M144" s="109">
        <f t="shared" si="147"/>
        <v>0</v>
      </c>
      <c r="N144" s="109">
        <f t="shared" si="147"/>
        <v>0</v>
      </c>
      <c r="O144" s="110">
        <f t="shared" si="147"/>
        <v>0</v>
      </c>
      <c r="Q144" s="120" t="e">
        <f t="shared" si="17"/>
        <v>#DIV/0!</v>
      </c>
      <c r="R144" s="109" t="e">
        <f t="shared" si="18"/>
        <v>#DIV/0!</v>
      </c>
      <c r="S144" s="117" t="e">
        <f t="shared" si="19"/>
        <v>#DIV/0!</v>
      </c>
      <c r="T144" s="117" t="e">
        <f t="shared" si="20"/>
        <v>#DIV/0!</v>
      </c>
      <c r="U144" s="109" t="e">
        <f t="shared" si="21"/>
        <v>#DIV/0!</v>
      </c>
      <c r="V144" s="110" t="e">
        <f t="shared" si="22"/>
        <v>#DIV/0!</v>
      </c>
    </row>
    <row r="145" spans="1:22" x14ac:dyDescent="0.25">
      <c r="A145" s="207"/>
      <c r="C145" s="107" t="str">
        <f t="shared" ref="C145:D145" si="148">C70</f>
        <v>Pre-frac olivine-phyric</v>
      </c>
      <c r="D145" s="107" t="str">
        <f t="shared" si="148"/>
        <v>MDU</v>
      </c>
      <c r="E145" s="108">
        <f t="shared" si="24"/>
        <v>20000.000000000007</v>
      </c>
      <c r="F145" s="117">
        <f t="shared" si="24"/>
        <v>4.3010299956639813</v>
      </c>
      <c r="G145" s="109">
        <f t="shared" ref="G145:O145" si="149">(0.1*G70+0.9*G$5)</f>
        <v>0</v>
      </c>
      <c r="H145" s="109">
        <f t="shared" si="149"/>
        <v>0</v>
      </c>
      <c r="I145" s="109">
        <f t="shared" si="149"/>
        <v>0</v>
      </c>
      <c r="J145" s="109">
        <f t="shared" si="149"/>
        <v>0</v>
      </c>
      <c r="K145" s="109">
        <f t="shared" si="149"/>
        <v>0</v>
      </c>
      <c r="L145" s="109">
        <f t="shared" si="149"/>
        <v>0</v>
      </c>
      <c r="M145" s="109">
        <f t="shared" si="149"/>
        <v>0</v>
      </c>
      <c r="N145" s="109">
        <f t="shared" si="149"/>
        <v>0</v>
      </c>
      <c r="O145" s="110">
        <f t="shared" si="149"/>
        <v>0</v>
      </c>
      <c r="Q145" s="120" t="e">
        <f t="shared" si="17"/>
        <v>#DIV/0!</v>
      </c>
      <c r="R145" s="109" t="e">
        <f t="shared" si="18"/>
        <v>#DIV/0!</v>
      </c>
      <c r="S145" s="117" t="e">
        <f t="shared" si="19"/>
        <v>#DIV/0!</v>
      </c>
      <c r="T145" s="117" t="e">
        <f t="shared" si="20"/>
        <v>#DIV/0!</v>
      </c>
      <c r="U145" s="109" t="e">
        <f t="shared" si="21"/>
        <v>#DIV/0!</v>
      </c>
      <c r="V145" s="110" t="e">
        <f t="shared" si="22"/>
        <v>#DIV/0!</v>
      </c>
    </row>
    <row r="146" spans="1:22" x14ac:dyDescent="0.25">
      <c r="A146" s="207"/>
      <c r="C146" s="107" t="str">
        <f t="shared" ref="C146:D146" si="150">C71</f>
        <v>Pre-frac olivine-phyric</v>
      </c>
      <c r="D146" s="107" t="str">
        <f t="shared" si="150"/>
        <v>MDU</v>
      </c>
      <c r="E146" s="108">
        <f t="shared" si="24"/>
        <v>45000.000000000036</v>
      </c>
      <c r="F146" s="117">
        <f t="shared" si="24"/>
        <v>4.653212513775344</v>
      </c>
      <c r="G146" s="109">
        <f t="shared" ref="G146:O146" si="151">(0.1*G71+0.9*G$5)</f>
        <v>0</v>
      </c>
      <c r="H146" s="109">
        <f t="shared" si="151"/>
        <v>0</v>
      </c>
      <c r="I146" s="109">
        <f t="shared" si="151"/>
        <v>0</v>
      </c>
      <c r="J146" s="109">
        <f t="shared" si="151"/>
        <v>0</v>
      </c>
      <c r="K146" s="109">
        <f t="shared" si="151"/>
        <v>0</v>
      </c>
      <c r="L146" s="109">
        <f t="shared" si="151"/>
        <v>0</v>
      </c>
      <c r="M146" s="109">
        <f t="shared" si="151"/>
        <v>0</v>
      </c>
      <c r="N146" s="109">
        <f t="shared" si="151"/>
        <v>0</v>
      </c>
      <c r="O146" s="110">
        <f t="shared" si="151"/>
        <v>0</v>
      </c>
      <c r="Q146" s="120" t="e">
        <f t="shared" ref="Q146:Q155" si="152">G146/O146</f>
        <v>#DIV/0!</v>
      </c>
      <c r="R146" s="109" t="e">
        <f t="shared" ref="R146:R155" si="153">O146/(M146/1000)</f>
        <v>#DIV/0!</v>
      </c>
      <c r="S146" s="117" t="e">
        <f t="shared" ref="S146:S155" si="154">M146/L146</f>
        <v>#DIV/0!</v>
      </c>
      <c r="T146" s="117" t="e">
        <f t="shared" ref="T146:T155" si="155">M146/I146</f>
        <v>#DIV/0!</v>
      </c>
      <c r="U146" s="109" t="e">
        <f t="shared" ref="U146:U155" si="156">(G146*1000)/M146</f>
        <v>#DIV/0!</v>
      </c>
      <c r="V146" s="110" t="e">
        <f t="shared" ref="V146:V155" si="157">(O146*1000)/I146</f>
        <v>#DIV/0!</v>
      </c>
    </row>
    <row r="147" spans="1:22" x14ac:dyDescent="0.25">
      <c r="A147" s="207"/>
      <c r="C147" s="107" t="str">
        <f t="shared" ref="C147:D147" si="158">C72</f>
        <v>Pre-frac olivine-phyric</v>
      </c>
      <c r="D147" s="107" t="str">
        <f t="shared" si="158"/>
        <v>MDU</v>
      </c>
      <c r="E147" s="108">
        <f t="shared" ref="E147:F155" si="159">E72</f>
        <v>50555.555555555598</v>
      </c>
      <c r="F147" s="117">
        <f t="shared" si="159"/>
        <v>4.7037688872177883</v>
      </c>
      <c r="G147" s="109">
        <f t="shared" ref="G147:O147" si="160">(0.1*G72+0.9*G$5)</f>
        <v>0</v>
      </c>
      <c r="H147" s="109">
        <f t="shared" si="160"/>
        <v>0</v>
      </c>
      <c r="I147" s="109">
        <f t="shared" si="160"/>
        <v>0</v>
      </c>
      <c r="J147" s="109">
        <f t="shared" si="160"/>
        <v>0</v>
      </c>
      <c r="K147" s="109">
        <f t="shared" si="160"/>
        <v>0</v>
      </c>
      <c r="L147" s="109">
        <f t="shared" si="160"/>
        <v>0</v>
      </c>
      <c r="M147" s="109">
        <f t="shared" si="160"/>
        <v>0</v>
      </c>
      <c r="N147" s="109">
        <f t="shared" si="160"/>
        <v>0</v>
      </c>
      <c r="O147" s="110">
        <f t="shared" si="160"/>
        <v>0</v>
      </c>
      <c r="Q147" s="120" t="e">
        <f t="shared" si="152"/>
        <v>#DIV/0!</v>
      </c>
      <c r="R147" s="109" t="e">
        <f t="shared" si="153"/>
        <v>#DIV/0!</v>
      </c>
      <c r="S147" s="117" t="e">
        <f t="shared" si="154"/>
        <v>#DIV/0!</v>
      </c>
      <c r="T147" s="117" t="e">
        <f t="shared" si="155"/>
        <v>#DIV/0!</v>
      </c>
      <c r="U147" s="109" t="e">
        <f t="shared" si="156"/>
        <v>#DIV/0!</v>
      </c>
      <c r="V147" s="110" t="e">
        <f t="shared" si="157"/>
        <v>#DIV/0!</v>
      </c>
    </row>
    <row r="148" spans="1:22" x14ac:dyDescent="0.25">
      <c r="A148" s="207"/>
      <c r="C148" s="107" t="str">
        <f t="shared" ref="C148:D148" si="161">C73</f>
        <v>Pre-frac olivine-phyric</v>
      </c>
      <c r="D148" s="107" t="str">
        <f t="shared" si="161"/>
        <v>MDU</v>
      </c>
      <c r="E148" s="108">
        <f t="shared" si="159"/>
        <v>57500.000000000036</v>
      </c>
      <c r="F148" s="117">
        <f t="shared" si="159"/>
        <v>4.7596678446896306</v>
      </c>
      <c r="G148" s="109">
        <f t="shared" ref="G148:O148" si="162">(0.1*G73+0.9*G$5)</f>
        <v>0</v>
      </c>
      <c r="H148" s="109">
        <f t="shared" si="162"/>
        <v>0</v>
      </c>
      <c r="I148" s="109">
        <f t="shared" si="162"/>
        <v>0</v>
      </c>
      <c r="J148" s="109">
        <f t="shared" si="162"/>
        <v>0</v>
      </c>
      <c r="K148" s="109">
        <f t="shared" si="162"/>
        <v>0</v>
      </c>
      <c r="L148" s="109">
        <f t="shared" si="162"/>
        <v>0</v>
      </c>
      <c r="M148" s="109">
        <f t="shared" si="162"/>
        <v>0</v>
      </c>
      <c r="N148" s="109">
        <f t="shared" si="162"/>
        <v>0</v>
      </c>
      <c r="O148" s="110">
        <f t="shared" si="162"/>
        <v>0</v>
      </c>
      <c r="Q148" s="120" t="e">
        <f t="shared" si="152"/>
        <v>#DIV/0!</v>
      </c>
      <c r="R148" s="109" t="e">
        <f t="shared" si="153"/>
        <v>#DIV/0!</v>
      </c>
      <c r="S148" s="117" t="e">
        <f t="shared" si="154"/>
        <v>#DIV/0!</v>
      </c>
      <c r="T148" s="117" t="e">
        <f t="shared" si="155"/>
        <v>#DIV/0!</v>
      </c>
      <c r="U148" s="109" t="e">
        <f t="shared" si="156"/>
        <v>#DIV/0!</v>
      </c>
      <c r="V148" s="110" t="e">
        <f t="shared" si="157"/>
        <v>#DIV/0!</v>
      </c>
    </row>
    <row r="149" spans="1:22" x14ac:dyDescent="0.25">
      <c r="A149" s="207"/>
      <c r="C149" s="107" t="str">
        <f t="shared" ref="C149:D149" si="163">C74</f>
        <v>Pre-frac olivine-phyric</v>
      </c>
      <c r="D149" s="107" t="str">
        <f t="shared" si="163"/>
        <v>MDU</v>
      </c>
      <c r="E149" s="108">
        <f t="shared" si="159"/>
        <v>66428.571428571478</v>
      </c>
      <c r="F149" s="117">
        <f t="shared" si="159"/>
        <v>4.8223549128756975</v>
      </c>
      <c r="G149" s="109">
        <f t="shared" ref="G149:O149" si="164">(0.1*G74+0.9*G$5)</f>
        <v>0</v>
      </c>
      <c r="H149" s="109">
        <f t="shared" si="164"/>
        <v>0</v>
      </c>
      <c r="I149" s="109">
        <f t="shared" si="164"/>
        <v>0</v>
      </c>
      <c r="J149" s="109">
        <f t="shared" si="164"/>
        <v>0</v>
      </c>
      <c r="K149" s="109">
        <f t="shared" si="164"/>
        <v>0</v>
      </c>
      <c r="L149" s="109">
        <f t="shared" si="164"/>
        <v>0</v>
      </c>
      <c r="M149" s="109">
        <f t="shared" si="164"/>
        <v>0</v>
      </c>
      <c r="N149" s="109">
        <f t="shared" si="164"/>
        <v>0</v>
      </c>
      <c r="O149" s="110">
        <f t="shared" si="164"/>
        <v>0</v>
      </c>
      <c r="Q149" s="120" t="e">
        <f t="shared" si="152"/>
        <v>#DIV/0!</v>
      </c>
      <c r="R149" s="109" t="e">
        <f t="shared" si="153"/>
        <v>#DIV/0!</v>
      </c>
      <c r="S149" s="117" t="e">
        <f t="shared" si="154"/>
        <v>#DIV/0!</v>
      </c>
      <c r="T149" s="117" t="e">
        <f t="shared" si="155"/>
        <v>#DIV/0!</v>
      </c>
      <c r="U149" s="109" t="e">
        <f t="shared" si="156"/>
        <v>#DIV/0!</v>
      </c>
      <c r="V149" s="110" t="e">
        <f t="shared" si="157"/>
        <v>#DIV/0!</v>
      </c>
    </row>
    <row r="150" spans="1:22" x14ac:dyDescent="0.25">
      <c r="A150" s="207"/>
      <c r="C150" s="107" t="str">
        <f t="shared" ref="C150:D150" si="165">C75</f>
        <v>Pre-frac olivine-phyric</v>
      </c>
      <c r="D150" s="107" t="str">
        <f t="shared" si="165"/>
        <v>MDU</v>
      </c>
      <c r="E150" s="108">
        <f t="shared" si="159"/>
        <v>78333.333333333416</v>
      </c>
      <c r="F150" s="117">
        <f t="shared" si="159"/>
        <v>4.8939466075520741</v>
      </c>
      <c r="G150" s="109">
        <f t="shared" ref="G150:O150" si="166">(0.1*G75+0.9*G$5)</f>
        <v>0</v>
      </c>
      <c r="H150" s="109">
        <f t="shared" si="166"/>
        <v>0</v>
      </c>
      <c r="I150" s="109">
        <f t="shared" si="166"/>
        <v>0</v>
      </c>
      <c r="J150" s="109">
        <f t="shared" si="166"/>
        <v>0</v>
      </c>
      <c r="K150" s="109">
        <f t="shared" si="166"/>
        <v>0</v>
      </c>
      <c r="L150" s="109">
        <f t="shared" si="166"/>
        <v>0</v>
      </c>
      <c r="M150" s="109">
        <f t="shared" si="166"/>
        <v>0</v>
      </c>
      <c r="N150" s="109">
        <f t="shared" si="166"/>
        <v>0</v>
      </c>
      <c r="O150" s="110">
        <f t="shared" si="166"/>
        <v>0</v>
      </c>
      <c r="Q150" s="120" t="e">
        <f t="shared" si="152"/>
        <v>#DIV/0!</v>
      </c>
      <c r="R150" s="109" t="e">
        <f t="shared" si="153"/>
        <v>#DIV/0!</v>
      </c>
      <c r="S150" s="117" t="e">
        <f t="shared" si="154"/>
        <v>#DIV/0!</v>
      </c>
      <c r="T150" s="117" t="e">
        <f t="shared" si="155"/>
        <v>#DIV/0!</v>
      </c>
      <c r="U150" s="109" t="e">
        <f t="shared" si="156"/>
        <v>#DIV/0!</v>
      </c>
      <c r="V150" s="110" t="e">
        <f t="shared" si="157"/>
        <v>#DIV/0!</v>
      </c>
    </row>
    <row r="151" spans="1:22" x14ac:dyDescent="0.25">
      <c r="A151" s="207"/>
      <c r="C151" s="107" t="str">
        <f t="shared" ref="C151:D151" si="167">C76</f>
        <v>Pre-frac olivine-phyric</v>
      </c>
      <c r="D151" s="107" t="str">
        <f t="shared" si="167"/>
        <v>MDU</v>
      </c>
      <c r="E151" s="108">
        <f t="shared" si="159"/>
        <v>95000.000000000073</v>
      </c>
      <c r="F151" s="117">
        <f t="shared" si="159"/>
        <v>4.9777236052888485</v>
      </c>
      <c r="G151" s="109">
        <f t="shared" ref="G151:O151" si="168">(0.1*G76+0.9*G$5)</f>
        <v>0</v>
      </c>
      <c r="H151" s="109">
        <f t="shared" si="168"/>
        <v>0</v>
      </c>
      <c r="I151" s="109">
        <f t="shared" si="168"/>
        <v>0</v>
      </c>
      <c r="J151" s="109">
        <f t="shared" si="168"/>
        <v>0</v>
      </c>
      <c r="K151" s="109">
        <f t="shared" si="168"/>
        <v>0</v>
      </c>
      <c r="L151" s="109">
        <f t="shared" si="168"/>
        <v>0</v>
      </c>
      <c r="M151" s="109">
        <f t="shared" si="168"/>
        <v>0</v>
      </c>
      <c r="N151" s="109">
        <f t="shared" si="168"/>
        <v>0</v>
      </c>
      <c r="O151" s="110">
        <f t="shared" si="168"/>
        <v>0</v>
      </c>
      <c r="Q151" s="120" t="e">
        <f t="shared" si="152"/>
        <v>#DIV/0!</v>
      </c>
      <c r="R151" s="109" t="e">
        <f t="shared" si="153"/>
        <v>#DIV/0!</v>
      </c>
      <c r="S151" s="117" t="e">
        <f t="shared" si="154"/>
        <v>#DIV/0!</v>
      </c>
      <c r="T151" s="117" t="e">
        <f t="shared" si="155"/>
        <v>#DIV/0!</v>
      </c>
      <c r="U151" s="109" t="e">
        <f t="shared" si="156"/>
        <v>#DIV/0!</v>
      </c>
      <c r="V151" s="110" t="e">
        <f t="shared" si="157"/>
        <v>#DIV/0!</v>
      </c>
    </row>
    <row r="152" spans="1:22" x14ac:dyDescent="0.25">
      <c r="A152" s="207"/>
      <c r="C152" s="107" t="str">
        <f t="shared" ref="C152:D152" si="169">C77</f>
        <v>Pre-frac olivine-phyric</v>
      </c>
      <c r="D152" s="107" t="str">
        <f t="shared" si="169"/>
        <v>MDU</v>
      </c>
      <c r="E152" s="108">
        <f t="shared" si="159"/>
        <v>120000.00000000009</v>
      </c>
      <c r="F152" s="117">
        <f t="shared" si="159"/>
        <v>5.0791812460476251</v>
      </c>
      <c r="G152" s="109">
        <f t="shared" ref="G152:O152" si="170">(0.1*G77+0.9*G$5)</f>
        <v>0</v>
      </c>
      <c r="H152" s="109">
        <f t="shared" si="170"/>
        <v>0</v>
      </c>
      <c r="I152" s="109">
        <f t="shared" si="170"/>
        <v>0</v>
      </c>
      <c r="J152" s="109">
        <f t="shared" si="170"/>
        <v>0</v>
      </c>
      <c r="K152" s="109">
        <f t="shared" si="170"/>
        <v>0</v>
      </c>
      <c r="L152" s="109">
        <f t="shared" si="170"/>
        <v>0</v>
      </c>
      <c r="M152" s="109">
        <f t="shared" si="170"/>
        <v>0</v>
      </c>
      <c r="N152" s="109">
        <f t="shared" si="170"/>
        <v>0</v>
      </c>
      <c r="O152" s="110">
        <f t="shared" si="170"/>
        <v>0</v>
      </c>
      <c r="Q152" s="120" t="e">
        <f t="shared" si="152"/>
        <v>#DIV/0!</v>
      </c>
      <c r="R152" s="109" t="e">
        <f t="shared" si="153"/>
        <v>#DIV/0!</v>
      </c>
      <c r="S152" s="117" t="e">
        <f t="shared" si="154"/>
        <v>#DIV/0!</v>
      </c>
      <c r="T152" s="117" t="e">
        <f t="shared" si="155"/>
        <v>#DIV/0!</v>
      </c>
      <c r="U152" s="109" t="e">
        <f t="shared" si="156"/>
        <v>#DIV/0!</v>
      </c>
      <c r="V152" s="110" t="e">
        <f t="shared" si="157"/>
        <v>#DIV/0!</v>
      </c>
    </row>
    <row r="153" spans="1:22" x14ac:dyDescent="0.25">
      <c r="A153" s="207"/>
      <c r="C153" s="107" t="str">
        <f t="shared" ref="C153:D153" si="171">C78</f>
        <v>Pre-frac olivine-phyric</v>
      </c>
      <c r="D153" s="107" t="str">
        <f t="shared" si="171"/>
        <v>MDU</v>
      </c>
      <c r="E153" s="108">
        <f t="shared" si="159"/>
        <v>161666.66666666674</v>
      </c>
      <c r="F153" s="117">
        <f t="shared" si="159"/>
        <v>5.2086204838826013</v>
      </c>
      <c r="G153" s="109">
        <f t="shared" ref="G153:O153" si="172">(0.1*G78+0.9*G$5)</f>
        <v>0</v>
      </c>
      <c r="H153" s="109">
        <f t="shared" si="172"/>
        <v>0</v>
      </c>
      <c r="I153" s="109">
        <f t="shared" si="172"/>
        <v>0</v>
      </c>
      <c r="J153" s="109">
        <f t="shared" si="172"/>
        <v>0</v>
      </c>
      <c r="K153" s="109">
        <f t="shared" si="172"/>
        <v>0</v>
      </c>
      <c r="L153" s="109">
        <f t="shared" si="172"/>
        <v>0</v>
      </c>
      <c r="M153" s="109">
        <f t="shared" si="172"/>
        <v>0</v>
      </c>
      <c r="N153" s="109">
        <f t="shared" si="172"/>
        <v>0</v>
      </c>
      <c r="O153" s="110">
        <f t="shared" si="172"/>
        <v>0</v>
      </c>
      <c r="Q153" s="120" t="e">
        <f t="shared" si="152"/>
        <v>#DIV/0!</v>
      </c>
      <c r="R153" s="109" t="e">
        <f t="shared" si="153"/>
        <v>#DIV/0!</v>
      </c>
      <c r="S153" s="117" t="e">
        <f t="shared" si="154"/>
        <v>#DIV/0!</v>
      </c>
      <c r="T153" s="117" t="e">
        <f t="shared" si="155"/>
        <v>#DIV/0!</v>
      </c>
      <c r="U153" s="109" t="e">
        <f t="shared" si="156"/>
        <v>#DIV/0!</v>
      </c>
      <c r="V153" s="110" t="e">
        <f t="shared" si="157"/>
        <v>#DIV/0!</v>
      </c>
    </row>
    <row r="154" spans="1:22" x14ac:dyDescent="0.25">
      <c r="A154" s="207"/>
      <c r="C154" s="107" t="str">
        <f t="shared" ref="C154:D154" si="173">C79</f>
        <v>Pre-frac olivine-phyric</v>
      </c>
      <c r="D154" s="107" t="str">
        <f t="shared" si="173"/>
        <v>MDU</v>
      </c>
      <c r="E154" s="108">
        <f t="shared" si="159"/>
        <v>245000.00000000006</v>
      </c>
      <c r="F154" s="117">
        <f t="shared" si="159"/>
        <v>5.3891660843645326</v>
      </c>
      <c r="G154" s="109">
        <f t="shared" ref="G154:O154" si="174">(0.1*G79+0.9*G$5)</f>
        <v>0</v>
      </c>
      <c r="H154" s="109">
        <f t="shared" si="174"/>
        <v>0</v>
      </c>
      <c r="I154" s="109">
        <f t="shared" si="174"/>
        <v>0</v>
      </c>
      <c r="J154" s="109">
        <f t="shared" si="174"/>
        <v>0</v>
      </c>
      <c r="K154" s="109">
        <f t="shared" si="174"/>
        <v>0</v>
      </c>
      <c r="L154" s="109">
        <f t="shared" si="174"/>
        <v>0</v>
      </c>
      <c r="M154" s="109">
        <f t="shared" si="174"/>
        <v>0</v>
      </c>
      <c r="N154" s="109">
        <f t="shared" si="174"/>
        <v>0</v>
      </c>
      <c r="O154" s="110">
        <f t="shared" si="174"/>
        <v>0</v>
      </c>
      <c r="Q154" s="120" t="e">
        <f t="shared" si="152"/>
        <v>#DIV/0!</v>
      </c>
      <c r="R154" s="109" t="e">
        <f t="shared" si="153"/>
        <v>#DIV/0!</v>
      </c>
      <c r="S154" s="117" t="e">
        <f t="shared" si="154"/>
        <v>#DIV/0!</v>
      </c>
      <c r="T154" s="117" t="e">
        <f t="shared" si="155"/>
        <v>#DIV/0!</v>
      </c>
      <c r="U154" s="109" t="e">
        <f t="shared" si="156"/>
        <v>#DIV/0!</v>
      </c>
      <c r="V154" s="110" t="e">
        <f t="shared" si="157"/>
        <v>#DIV/0!</v>
      </c>
    </row>
    <row r="155" spans="1:22" x14ac:dyDescent="0.25">
      <c r="A155" s="207"/>
      <c r="C155" s="111" t="str">
        <f t="shared" ref="C155:D155" si="175">C80</f>
        <v>Pre-frac olivine-phyric</v>
      </c>
      <c r="D155" s="111" t="str">
        <f t="shared" si="175"/>
        <v>MDU</v>
      </c>
      <c r="E155" s="112">
        <f t="shared" si="159"/>
        <v>495000.00000000064</v>
      </c>
      <c r="F155" s="118">
        <f t="shared" si="159"/>
        <v>5.6946051989335693</v>
      </c>
      <c r="G155" s="113">
        <f t="shared" ref="G155:O155" si="176">(0.1*G80+0.9*G$5)</f>
        <v>0</v>
      </c>
      <c r="H155" s="113">
        <f t="shared" si="176"/>
        <v>0</v>
      </c>
      <c r="I155" s="113">
        <f t="shared" si="176"/>
        <v>0</v>
      </c>
      <c r="J155" s="113">
        <f t="shared" si="176"/>
        <v>0</v>
      </c>
      <c r="K155" s="113">
        <f t="shared" si="176"/>
        <v>0</v>
      </c>
      <c r="L155" s="113">
        <f t="shared" si="176"/>
        <v>0</v>
      </c>
      <c r="M155" s="113">
        <f t="shared" si="176"/>
        <v>0</v>
      </c>
      <c r="N155" s="113">
        <f t="shared" si="176"/>
        <v>0</v>
      </c>
      <c r="O155" s="114">
        <f t="shared" si="176"/>
        <v>0</v>
      </c>
      <c r="Q155" s="121" t="e">
        <f t="shared" si="152"/>
        <v>#DIV/0!</v>
      </c>
      <c r="R155" s="113" t="e">
        <f t="shared" si="153"/>
        <v>#DIV/0!</v>
      </c>
      <c r="S155" s="118" t="e">
        <f t="shared" si="154"/>
        <v>#DIV/0!</v>
      </c>
      <c r="T155" s="118" t="e">
        <f t="shared" si="155"/>
        <v>#DIV/0!</v>
      </c>
      <c r="U155" s="113" t="e">
        <f t="shared" si="156"/>
        <v>#DIV/0!</v>
      </c>
      <c r="V155" s="114" t="e">
        <f t="shared" si="157"/>
        <v>#DIV/0!</v>
      </c>
    </row>
    <row r="157" spans="1:22" x14ac:dyDescent="0.25">
      <c r="A157" s="206" t="s">
        <v>85</v>
      </c>
      <c r="C157" s="103" t="str">
        <f t="shared" ref="C157:F176" si="177">C82</f>
        <v>Olivine-phyric</v>
      </c>
      <c r="D157" s="103" t="str">
        <f t="shared" si="177"/>
        <v>R factor</v>
      </c>
      <c r="E157" s="104">
        <f t="shared" si="177"/>
        <v>100</v>
      </c>
      <c r="F157" s="116">
        <f t="shared" si="177"/>
        <v>2</v>
      </c>
      <c r="G157" s="105">
        <f t="shared" ref="G157:O157" si="178">(0.01*G7+0.99*G$4)</f>
        <v>0</v>
      </c>
      <c r="H157" s="105">
        <f t="shared" si="178"/>
        <v>0</v>
      </c>
      <c r="I157" s="105">
        <f t="shared" si="178"/>
        <v>0</v>
      </c>
      <c r="J157" s="105">
        <f t="shared" si="178"/>
        <v>0</v>
      </c>
      <c r="K157" s="105">
        <f t="shared" si="178"/>
        <v>0</v>
      </c>
      <c r="L157" s="105">
        <f t="shared" si="178"/>
        <v>0</v>
      </c>
      <c r="M157" s="105">
        <f t="shared" si="178"/>
        <v>0</v>
      </c>
      <c r="N157" s="105">
        <f t="shared" si="178"/>
        <v>0</v>
      </c>
      <c r="O157" s="106">
        <f t="shared" si="178"/>
        <v>0</v>
      </c>
      <c r="Q157" s="119" t="e">
        <f t="shared" ref="Q157:Q220" si="179">G157/O157</f>
        <v>#DIV/0!</v>
      </c>
      <c r="R157" s="105" t="e">
        <f t="shared" ref="R157:R220" si="180">O157/(M157/1000)</f>
        <v>#DIV/0!</v>
      </c>
      <c r="S157" s="116" t="e">
        <f t="shared" ref="S157:S220" si="181">M157/L157</f>
        <v>#DIV/0!</v>
      </c>
      <c r="T157" s="116" t="e">
        <f t="shared" ref="T157:T220" si="182">M157/I157</f>
        <v>#DIV/0!</v>
      </c>
      <c r="U157" s="105" t="e">
        <f t="shared" ref="U157:U220" si="183">(G157*1000)/M157</f>
        <v>#DIV/0!</v>
      </c>
      <c r="V157" s="106" t="e">
        <f t="shared" ref="V157:V220" si="184">(O157*1000)/I157</f>
        <v>#DIV/0!</v>
      </c>
    </row>
    <row r="158" spans="1:22" x14ac:dyDescent="0.25">
      <c r="A158" s="207"/>
      <c r="C158" s="107" t="str">
        <f t="shared" si="177"/>
        <v>Olivine-phyric</v>
      </c>
      <c r="D158" s="107" t="str">
        <f t="shared" si="177"/>
        <v>R factor</v>
      </c>
      <c r="E158" s="108">
        <f t="shared" si="177"/>
        <v>500</v>
      </c>
      <c r="F158" s="117">
        <f t="shared" si="177"/>
        <v>2.6989700043360187</v>
      </c>
      <c r="G158" s="109">
        <f t="shared" ref="G158:O158" si="185">(0.01*G8+0.99*G$4)</f>
        <v>0</v>
      </c>
      <c r="H158" s="109">
        <f t="shared" si="185"/>
        <v>0</v>
      </c>
      <c r="I158" s="109">
        <f t="shared" si="185"/>
        <v>0</v>
      </c>
      <c r="J158" s="109">
        <f t="shared" si="185"/>
        <v>0</v>
      </c>
      <c r="K158" s="109">
        <f t="shared" si="185"/>
        <v>0</v>
      </c>
      <c r="L158" s="109">
        <f t="shared" si="185"/>
        <v>0</v>
      </c>
      <c r="M158" s="109">
        <f t="shared" si="185"/>
        <v>0</v>
      </c>
      <c r="N158" s="109">
        <f t="shared" si="185"/>
        <v>0</v>
      </c>
      <c r="O158" s="110">
        <f t="shared" si="185"/>
        <v>0</v>
      </c>
      <c r="Q158" s="120" t="e">
        <f t="shared" si="179"/>
        <v>#DIV/0!</v>
      </c>
      <c r="R158" s="109" t="e">
        <f t="shared" si="180"/>
        <v>#DIV/0!</v>
      </c>
      <c r="S158" s="117" t="e">
        <f t="shared" si="181"/>
        <v>#DIV/0!</v>
      </c>
      <c r="T158" s="117" t="e">
        <f t="shared" si="182"/>
        <v>#DIV/0!</v>
      </c>
      <c r="U158" s="109" t="e">
        <f t="shared" si="183"/>
        <v>#DIV/0!</v>
      </c>
      <c r="V158" s="110" t="e">
        <f t="shared" si="184"/>
        <v>#DIV/0!</v>
      </c>
    </row>
    <row r="159" spans="1:22" x14ac:dyDescent="0.25">
      <c r="A159" s="207"/>
      <c r="C159" s="107" t="str">
        <f t="shared" si="177"/>
        <v>Olivine-phyric</v>
      </c>
      <c r="D159" s="107" t="str">
        <f t="shared" si="177"/>
        <v>R factor</v>
      </c>
      <c r="E159" s="108">
        <f t="shared" si="177"/>
        <v>1000</v>
      </c>
      <c r="F159" s="117">
        <f t="shared" si="177"/>
        <v>3</v>
      </c>
      <c r="G159" s="109">
        <f t="shared" ref="G159:O159" si="186">(0.01*G9+0.99*G$4)</f>
        <v>0</v>
      </c>
      <c r="H159" s="109">
        <f t="shared" si="186"/>
        <v>0</v>
      </c>
      <c r="I159" s="109">
        <f t="shared" si="186"/>
        <v>0</v>
      </c>
      <c r="J159" s="109">
        <f t="shared" si="186"/>
        <v>0</v>
      </c>
      <c r="K159" s="109">
        <f t="shared" si="186"/>
        <v>0</v>
      </c>
      <c r="L159" s="109">
        <f t="shared" si="186"/>
        <v>0</v>
      </c>
      <c r="M159" s="109">
        <f t="shared" si="186"/>
        <v>0</v>
      </c>
      <c r="N159" s="109">
        <f t="shared" si="186"/>
        <v>0</v>
      </c>
      <c r="O159" s="110">
        <f t="shared" si="186"/>
        <v>0</v>
      </c>
      <c r="Q159" s="120" t="e">
        <f t="shared" si="179"/>
        <v>#DIV/0!</v>
      </c>
      <c r="R159" s="109" t="e">
        <f t="shared" si="180"/>
        <v>#DIV/0!</v>
      </c>
      <c r="S159" s="117" t="e">
        <f t="shared" si="181"/>
        <v>#DIV/0!</v>
      </c>
      <c r="T159" s="117" t="e">
        <f t="shared" si="182"/>
        <v>#DIV/0!</v>
      </c>
      <c r="U159" s="109" t="e">
        <f t="shared" si="183"/>
        <v>#DIV/0!</v>
      </c>
      <c r="V159" s="110" t="e">
        <f t="shared" si="184"/>
        <v>#DIV/0!</v>
      </c>
    </row>
    <row r="160" spans="1:22" x14ac:dyDescent="0.25">
      <c r="A160" s="207"/>
      <c r="C160" s="107" t="str">
        <f t="shared" si="177"/>
        <v>Olivine-phyric</v>
      </c>
      <c r="D160" s="107" t="str">
        <f t="shared" si="177"/>
        <v>R factor</v>
      </c>
      <c r="E160" s="108">
        <f t="shared" si="177"/>
        <v>5000</v>
      </c>
      <c r="F160" s="117">
        <f t="shared" si="177"/>
        <v>3.6989700043360187</v>
      </c>
      <c r="G160" s="109">
        <f t="shared" ref="G160:O160" si="187">(0.01*G10+0.99*G$4)</f>
        <v>0</v>
      </c>
      <c r="H160" s="109">
        <f t="shared" si="187"/>
        <v>0</v>
      </c>
      <c r="I160" s="109">
        <f t="shared" si="187"/>
        <v>0</v>
      </c>
      <c r="J160" s="109">
        <f t="shared" si="187"/>
        <v>0</v>
      </c>
      <c r="K160" s="109">
        <f t="shared" si="187"/>
        <v>0</v>
      </c>
      <c r="L160" s="109">
        <f t="shared" si="187"/>
        <v>0</v>
      </c>
      <c r="M160" s="109">
        <f t="shared" si="187"/>
        <v>0</v>
      </c>
      <c r="N160" s="109">
        <f t="shared" si="187"/>
        <v>0</v>
      </c>
      <c r="O160" s="110">
        <f t="shared" si="187"/>
        <v>0</v>
      </c>
      <c r="Q160" s="120" t="e">
        <f t="shared" si="179"/>
        <v>#DIV/0!</v>
      </c>
      <c r="R160" s="109" t="e">
        <f t="shared" si="180"/>
        <v>#DIV/0!</v>
      </c>
      <c r="S160" s="117" t="e">
        <f t="shared" si="181"/>
        <v>#DIV/0!</v>
      </c>
      <c r="T160" s="117" t="e">
        <f t="shared" si="182"/>
        <v>#DIV/0!</v>
      </c>
      <c r="U160" s="109" t="e">
        <f t="shared" si="183"/>
        <v>#DIV/0!</v>
      </c>
      <c r="V160" s="110" t="e">
        <f t="shared" si="184"/>
        <v>#DIV/0!</v>
      </c>
    </row>
    <row r="161" spans="1:22" x14ac:dyDescent="0.25">
      <c r="A161" s="207"/>
      <c r="C161" s="107" t="str">
        <f t="shared" si="177"/>
        <v>Olivine-phyric</v>
      </c>
      <c r="D161" s="107" t="str">
        <f t="shared" si="177"/>
        <v>R factor</v>
      </c>
      <c r="E161" s="108">
        <f t="shared" si="177"/>
        <v>10000</v>
      </c>
      <c r="F161" s="117">
        <f t="shared" si="177"/>
        <v>4</v>
      </c>
      <c r="G161" s="109">
        <f t="shared" ref="G161:O161" si="188">(0.01*G11+0.99*G$4)</f>
        <v>0</v>
      </c>
      <c r="H161" s="109">
        <f t="shared" si="188"/>
        <v>0</v>
      </c>
      <c r="I161" s="109">
        <f t="shared" si="188"/>
        <v>0</v>
      </c>
      <c r="J161" s="109">
        <f t="shared" si="188"/>
        <v>0</v>
      </c>
      <c r="K161" s="109">
        <f t="shared" si="188"/>
        <v>0</v>
      </c>
      <c r="L161" s="109">
        <f t="shared" si="188"/>
        <v>0</v>
      </c>
      <c r="M161" s="109">
        <f t="shared" si="188"/>
        <v>0</v>
      </c>
      <c r="N161" s="109">
        <f t="shared" si="188"/>
        <v>0</v>
      </c>
      <c r="O161" s="110">
        <f t="shared" si="188"/>
        <v>0</v>
      </c>
      <c r="Q161" s="120" t="e">
        <f t="shared" si="179"/>
        <v>#DIV/0!</v>
      </c>
      <c r="R161" s="109" t="e">
        <f t="shared" si="180"/>
        <v>#DIV/0!</v>
      </c>
      <c r="S161" s="117" t="e">
        <f t="shared" si="181"/>
        <v>#DIV/0!</v>
      </c>
      <c r="T161" s="117" t="e">
        <f t="shared" si="182"/>
        <v>#DIV/0!</v>
      </c>
      <c r="U161" s="109" t="e">
        <f t="shared" si="183"/>
        <v>#DIV/0!</v>
      </c>
      <c r="V161" s="110" t="e">
        <f t="shared" si="184"/>
        <v>#DIV/0!</v>
      </c>
    </row>
    <row r="162" spans="1:22" x14ac:dyDescent="0.25">
      <c r="A162" s="207"/>
      <c r="C162" s="107" t="str">
        <f t="shared" si="177"/>
        <v>Olivine-phyric</v>
      </c>
      <c r="D162" s="107" t="str">
        <f t="shared" si="177"/>
        <v>R factor</v>
      </c>
      <c r="E162" s="108">
        <f t="shared" si="177"/>
        <v>50000</v>
      </c>
      <c r="F162" s="117">
        <f t="shared" si="177"/>
        <v>4.6989700043360187</v>
      </c>
      <c r="G162" s="109">
        <f t="shared" ref="G162:O162" si="189">(0.01*G12+0.99*G$4)</f>
        <v>0</v>
      </c>
      <c r="H162" s="109">
        <f t="shared" si="189"/>
        <v>0</v>
      </c>
      <c r="I162" s="109">
        <f t="shared" si="189"/>
        <v>0</v>
      </c>
      <c r="J162" s="109">
        <f t="shared" si="189"/>
        <v>0</v>
      </c>
      <c r="K162" s="109">
        <f t="shared" si="189"/>
        <v>0</v>
      </c>
      <c r="L162" s="109">
        <f t="shared" si="189"/>
        <v>0</v>
      </c>
      <c r="M162" s="109">
        <f t="shared" si="189"/>
        <v>0</v>
      </c>
      <c r="N162" s="109">
        <f t="shared" si="189"/>
        <v>0</v>
      </c>
      <c r="O162" s="110">
        <f t="shared" si="189"/>
        <v>0</v>
      </c>
      <c r="Q162" s="120" t="e">
        <f t="shared" si="179"/>
        <v>#DIV/0!</v>
      </c>
      <c r="R162" s="109" t="e">
        <f t="shared" si="180"/>
        <v>#DIV/0!</v>
      </c>
      <c r="S162" s="117" t="e">
        <f t="shared" si="181"/>
        <v>#DIV/0!</v>
      </c>
      <c r="T162" s="117" t="e">
        <f t="shared" si="182"/>
        <v>#DIV/0!</v>
      </c>
      <c r="U162" s="109" t="e">
        <f t="shared" si="183"/>
        <v>#DIV/0!</v>
      </c>
      <c r="V162" s="110" t="e">
        <f t="shared" si="184"/>
        <v>#DIV/0!</v>
      </c>
    </row>
    <row r="163" spans="1:22" x14ac:dyDescent="0.25">
      <c r="A163" s="207"/>
      <c r="C163" s="107" t="str">
        <f t="shared" si="177"/>
        <v>Olivine-phyric</v>
      </c>
      <c r="D163" s="107" t="str">
        <f t="shared" si="177"/>
        <v>R factor</v>
      </c>
      <c r="E163" s="108">
        <f t="shared" si="177"/>
        <v>100000</v>
      </c>
      <c r="F163" s="117">
        <f t="shared" si="177"/>
        <v>5</v>
      </c>
      <c r="G163" s="109">
        <f t="shared" ref="G163:O163" si="190">(0.01*G13+0.99*G$4)</f>
        <v>0</v>
      </c>
      <c r="H163" s="109">
        <f t="shared" si="190"/>
        <v>0</v>
      </c>
      <c r="I163" s="109">
        <f t="shared" si="190"/>
        <v>0</v>
      </c>
      <c r="J163" s="109">
        <f t="shared" si="190"/>
        <v>0</v>
      </c>
      <c r="K163" s="109">
        <f t="shared" si="190"/>
        <v>0</v>
      </c>
      <c r="L163" s="109">
        <f t="shared" si="190"/>
        <v>0</v>
      </c>
      <c r="M163" s="109">
        <f t="shared" si="190"/>
        <v>0</v>
      </c>
      <c r="N163" s="109">
        <f t="shared" si="190"/>
        <v>0</v>
      </c>
      <c r="O163" s="110">
        <f t="shared" si="190"/>
        <v>0</v>
      </c>
      <c r="Q163" s="120" t="e">
        <f t="shared" si="179"/>
        <v>#DIV/0!</v>
      </c>
      <c r="R163" s="109" t="e">
        <f t="shared" si="180"/>
        <v>#DIV/0!</v>
      </c>
      <c r="S163" s="117" t="e">
        <f t="shared" si="181"/>
        <v>#DIV/0!</v>
      </c>
      <c r="T163" s="117" t="e">
        <f t="shared" si="182"/>
        <v>#DIV/0!</v>
      </c>
      <c r="U163" s="109" t="e">
        <f t="shared" si="183"/>
        <v>#DIV/0!</v>
      </c>
      <c r="V163" s="110" t="e">
        <f t="shared" si="184"/>
        <v>#DIV/0!</v>
      </c>
    </row>
    <row r="164" spans="1:22" x14ac:dyDescent="0.25">
      <c r="A164" s="207"/>
      <c r="C164" s="107" t="str">
        <f t="shared" si="177"/>
        <v>Olivine-phyric</v>
      </c>
      <c r="D164" s="107" t="str">
        <f t="shared" si="177"/>
        <v>R factor</v>
      </c>
      <c r="E164" s="108">
        <f t="shared" si="177"/>
        <v>500000</v>
      </c>
      <c r="F164" s="117">
        <f t="shared" si="177"/>
        <v>5.6989700043360187</v>
      </c>
      <c r="G164" s="109">
        <f t="shared" ref="G164:O164" si="191">(0.01*G14+0.99*G$4)</f>
        <v>0</v>
      </c>
      <c r="H164" s="109">
        <f t="shared" si="191"/>
        <v>0</v>
      </c>
      <c r="I164" s="109">
        <f t="shared" si="191"/>
        <v>0</v>
      </c>
      <c r="J164" s="109">
        <f t="shared" si="191"/>
        <v>0</v>
      </c>
      <c r="K164" s="109">
        <f t="shared" si="191"/>
        <v>0</v>
      </c>
      <c r="L164" s="109">
        <f t="shared" si="191"/>
        <v>0</v>
      </c>
      <c r="M164" s="109">
        <f t="shared" si="191"/>
        <v>0</v>
      </c>
      <c r="N164" s="109">
        <f t="shared" si="191"/>
        <v>0</v>
      </c>
      <c r="O164" s="110">
        <f t="shared" si="191"/>
        <v>0</v>
      </c>
      <c r="Q164" s="120" t="e">
        <f t="shared" si="179"/>
        <v>#DIV/0!</v>
      </c>
      <c r="R164" s="109" t="e">
        <f t="shared" si="180"/>
        <v>#DIV/0!</v>
      </c>
      <c r="S164" s="117" t="e">
        <f t="shared" si="181"/>
        <v>#DIV/0!</v>
      </c>
      <c r="T164" s="117" t="e">
        <f t="shared" si="182"/>
        <v>#DIV/0!</v>
      </c>
      <c r="U164" s="109" t="e">
        <f t="shared" si="183"/>
        <v>#DIV/0!</v>
      </c>
      <c r="V164" s="110" t="e">
        <f t="shared" si="184"/>
        <v>#DIV/0!</v>
      </c>
    </row>
    <row r="165" spans="1:22" x14ac:dyDescent="0.25">
      <c r="A165" s="207"/>
      <c r="C165" s="107" t="str">
        <f t="shared" si="177"/>
        <v>Olivine-phyric</v>
      </c>
      <c r="D165" s="107" t="str">
        <f t="shared" si="177"/>
        <v>R factor</v>
      </c>
      <c r="E165" s="108">
        <f t="shared" si="177"/>
        <v>1000000</v>
      </c>
      <c r="F165" s="117">
        <f t="shared" si="177"/>
        <v>6</v>
      </c>
      <c r="G165" s="109">
        <f t="shared" ref="G165:O165" si="192">(0.01*G15+0.99*G$4)</f>
        <v>0</v>
      </c>
      <c r="H165" s="109">
        <f t="shared" si="192"/>
        <v>0</v>
      </c>
      <c r="I165" s="109">
        <f t="shared" si="192"/>
        <v>0</v>
      </c>
      <c r="J165" s="109">
        <f t="shared" si="192"/>
        <v>0</v>
      </c>
      <c r="K165" s="109">
        <f t="shared" si="192"/>
        <v>0</v>
      </c>
      <c r="L165" s="109">
        <f t="shared" si="192"/>
        <v>0</v>
      </c>
      <c r="M165" s="109">
        <f t="shared" si="192"/>
        <v>0</v>
      </c>
      <c r="N165" s="109">
        <f t="shared" si="192"/>
        <v>0</v>
      </c>
      <c r="O165" s="110">
        <f t="shared" si="192"/>
        <v>0</v>
      </c>
      <c r="Q165" s="120" t="e">
        <f t="shared" si="179"/>
        <v>#DIV/0!</v>
      </c>
      <c r="R165" s="109" t="e">
        <f t="shared" si="180"/>
        <v>#DIV/0!</v>
      </c>
      <c r="S165" s="117" t="e">
        <f t="shared" si="181"/>
        <v>#DIV/0!</v>
      </c>
      <c r="T165" s="117" t="e">
        <f t="shared" si="182"/>
        <v>#DIV/0!</v>
      </c>
      <c r="U165" s="109" t="e">
        <f t="shared" si="183"/>
        <v>#DIV/0!</v>
      </c>
      <c r="V165" s="110" t="e">
        <f t="shared" si="184"/>
        <v>#DIV/0!</v>
      </c>
    </row>
    <row r="166" spans="1:22" x14ac:dyDescent="0.25">
      <c r="A166" s="207"/>
      <c r="C166" s="107" t="str">
        <f t="shared" si="177"/>
        <v>Pre-frac olivine-phyric</v>
      </c>
      <c r="D166" s="107" t="str">
        <f t="shared" si="177"/>
        <v>R factor</v>
      </c>
      <c r="E166" s="108">
        <f t="shared" si="177"/>
        <v>100</v>
      </c>
      <c r="F166" s="117">
        <f t="shared" si="177"/>
        <v>2</v>
      </c>
      <c r="G166" s="109">
        <f t="shared" ref="G166:O166" si="193">(0.01*G16+0.99*G$5)</f>
        <v>0</v>
      </c>
      <c r="H166" s="109">
        <f t="shared" si="193"/>
        <v>0</v>
      </c>
      <c r="I166" s="109">
        <f t="shared" si="193"/>
        <v>0</v>
      </c>
      <c r="J166" s="109">
        <f t="shared" si="193"/>
        <v>0</v>
      </c>
      <c r="K166" s="109">
        <f t="shared" si="193"/>
        <v>0</v>
      </c>
      <c r="L166" s="109">
        <f t="shared" si="193"/>
        <v>0</v>
      </c>
      <c r="M166" s="109">
        <f t="shared" si="193"/>
        <v>0</v>
      </c>
      <c r="N166" s="109">
        <f t="shared" si="193"/>
        <v>0</v>
      </c>
      <c r="O166" s="110">
        <f t="shared" si="193"/>
        <v>0</v>
      </c>
      <c r="Q166" s="120" t="e">
        <f t="shared" si="179"/>
        <v>#DIV/0!</v>
      </c>
      <c r="R166" s="109" t="e">
        <f t="shared" si="180"/>
        <v>#DIV/0!</v>
      </c>
      <c r="S166" s="117" t="e">
        <f t="shared" si="181"/>
        <v>#DIV/0!</v>
      </c>
      <c r="T166" s="117" t="e">
        <f t="shared" si="182"/>
        <v>#DIV/0!</v>
      </c>
      <c r="U166" s="109" t="e">
        <f t="shared" si="183"/>
        <v>#DIV/0!</v>
      </c>
      <c r="V166" s="110" t="e">
        <f t="shared" si="184"/>
        <v>#DIV/0!</v>
      </c>
    </row>
    <row r="167" spans="1:22" x14ac:dyDescent="0.25">
      <c r="A167" s="207"/>
      <c r="C167" s="107" t="str">
        <f t="shared" si="177"/>
        <v>Pre-frac olivine-phyric</v>
      </c>
      <c r="D167" s="107" t="str">
        <f t="shared" si="177"/>
        <v>R factor</v>
      </c>
      <c r="E167" s="108">
        <f t="shared" si="177"/>
        <v>500</v>
      </c>
      <c r="F167" s="117">
        <f t="shared" si="177"/>
        <v>2.6989700043360187</v>
      </c>
      <c r="G167" s="109">
        <f t="shared" ref="G167:O167" si="194">(0.01*G17+0.99*G$5)</f>
        <v>0</v>
      </c>
      <c r="H167" s="109">
        <f t="shared" si="194"/>
        <v>0</v>
      </c>
      <c r="I167" s="109">
        <f t="shared" si="194"/>
        <v>0</v>
      </c>
      <c r="J167" s="109">
        <f t="shared" si="194"/>
        <v>0</v>
      </c>
      <c r="K167" s="109">
        <f t="shared" si="194"/>
        <v>0</v>
      </c>
      <c r="L167" s="109">
        <f t="shared" si="194"/>
        <v>0</v>
      </c>
      <c r="M167" s="109">
        <f t="shared" si="194"/>
        <v>0</v>
      </c>
      <c r="N167" s="109">
        <f t="shared" si="194"/>
        <v>0</v>
      </c>
      <c r="O167" s="110">
        <f t="shared" si="194"/>
        <v>0</v>
      </c>
      <c r="Q167" s="120" t="e">
        <f t="shared" si="179"/>
        <v>#DIV/0!</v>
      </c>
      <c r="R167" s="109" t="e">
        <f t="shared" si="180"/>
        <v>#DIV/0!</v>
      </c>
      <c r="S167" s="117" t="e">
        <f t="shared" si="181"/>
        <v>#DIV/0!</v>
      </c>
      <c r="T167" s="117" t="e">
        <f t="shared" si="182"/>
        <v>#DIV/0!</v>
      </c>
      <c r="U167" s="109" t="e">
        <f t="shared" si="183"/>
        <v>#DIV/0!</v>
      </c>
      <c r="V167" s="110" t="e">
        <f t="shared" si="184"/>
        <v>#DIV/0!</v>
      </c>
    </row>
    <row r="168" spans="1:22" x14ac:dyDescent="0.25">
      <c r="A168" s="207"/>
      <c r="C168" s="107" t="str">
        <f t="shared" si="177"/>
        <v>Pre-frac olivine-phyric</v>
      </c>
      <c r="D168" s="107" t="str">
        <f t="shared" si="177"/>
        <v>R factor</v>
      </c>
      <c r="E168" s="108">
        <f t="shared" si="177"/>
        <v>1000</v>
      </c>
      <c r="F168" s="117">
        <f t="shared" si="177"/>
        <v>3</v>
      </c>
      <c r="G168" s="109">
        <f t="shared" ref="G168:O168" si="195">(0.01*G18+0.99*G$5)</f>
        <v>0</v>
      </c>
      <c r="H168" s="109">
        <f t="shared" si="195"/>
        <v>0</v>
      </c>
      <c r="I168" s="109">
        <f t="shared" si="195"/>
        <v>0</v>
      </c>
      <c r="J168" s="109">
        <f t="shared" si="195"/>
        <v>0</v>
      </c>
      <c r="K168" s="109">
        <f t="shared" si="195"/>
        <v>0</v>
      </c>
      <c r="L168" s="109">
        <f t="shared" si="195"/>
        <v>0</v>
      </c>
      <c r="M168" s="109">
        <f t="shared" si="195"/>
        <v>0</v>
      </c>
      <c r="N168" s="109">
        <f t="shared" si="195"/>
        <v>0</v>
      </c>
      <c r="O168" s="110">
        <f t="shared" si="195"/>
        <v>0</v>
      </c>
      <c r="Q168" s="120" t="e">
        <f t="shared" si="179"/>
        <v>#DIV/0!</v>
      </c>
      <c r="R168" s="109" t="e">
        <f t="shared" si="180"/>
        <v>#DIV/0!</v>
      </c>
      <c r="S168" s="117" t="e">
        <f t="shared" si="181"/>
        <v>#DIV/0!</v>
      </c>
      <c r="T168" s="117" t="e">
        <f t="shared" si="182"/>
        <v>#DIV/0!</v>
      </c>
      <c r="U168" s="109" t="e">
        <f t="shared" si="183"/>
        <v>#DIV/0!</v>
      </c>
      <c r="V168" s="110" t="e">
        <f t="shared" si="184"/>
        <v>#DIV/0!</v>
      </c>
    </row>
    <row r="169" spans="1:22" x14ac:dyDescent="0.25">
      <c r="A169" s="207"/>
      <c r="C169" s="107" t="str">
        <f t="shared" si="177"/>
        <v>Pre-frac olivine-phyric</v>
      </c>
      <c r="D169" s="107" t="str">
        <f t="shared" si="177"/>
        <v>R factor</v>
      </c>
      <c r="E169" s="108">
        <f t="shared" si="177"/>
        <v>5000</v>
      </c>
      <c r="F169" s="117">
        <f t="shared" si="177"/>
        <v>3.6989700043360187</v>
      </c>
      <c r="G169" s="109">
        <f t="shared" ref="G169:O169" si="196">(0.01*G19+0.99*G$5)</f>
        <v>0</v>
      </c>
      <c r="H169" s="109">
        <f t="shared" si="196"/>
        <v>0</v>
      </c>
      <c r="I169" s="109">
        <f t="shared" si="196"/>
        <v>0</v>
      </c>
      <c r="J169" s="109">
        <f t="shared" si="196"/>
        <v>0</v>
      </c>
      <c r="K169" s="109">
        <f t="shared" si="196"/>
        <v>0</v>
      </c>
      <c r="L169" s="109">
        <f t="shared" si="196"/>
        <v>0</v>
      </c>
      <c r="M169" s="109">
        <f t="shared" si="196"/>
        <v>0</v>
      </c>
      <c r="N169" s="109">
        <f t="shared" si="196"/>
        <v>0</v>
      </c>
      <c r="O169" s="110">
        <f t="shared" si="196"/>
        <v>0</v>
      </c>
      <c r="Q169" s="120" t="e">
        <f t="shared" si="179"/>
        <v>#DIV/0!</v>
      </c>
      <c r="R169" s="109" t="e">
        <f t="shared" si="180"/>
        <v>#DIV/0!</v>
      </c>
      <c r="S169" s="117" t="e">
        <f t="shared" si="181"/>
        <v>#DIV/0!</v>
      </c>
      <c r="T169" s="117" t="e">
        <f t="shared" si="182"/>
        <v>#DIV/0!</v>
      </c>
      <c r="U169" s="109" t="e">
        <f t="shared" si="183"/>
        <v>#DIV/0!</v>
      </c>
      <c r="V169" s="110" t="e">
        <f t="shared" si="184"/>
        <v>#DIV/0!</v>
      </c>
    </row>
    <row r="170" spans="1:22" x14ac:dyDescent="0.25">
      <c r="A170" s="207"/>
      <c r="C170" s="107" t="str">
        <f t="shared" si="177"/>
        <v>Pre-frac olivine-phyric</v>
      </c>
      <c r="D170" s="107" t="str">
        <f t="shared" si="177"/>
        <v>R factor</v>
      </c>
      <c r="E170" s="108">
        <f t="shared" si="177"/>
        <v>10000</v>
      </c>
      <c r="F170" s="117">
        <f t="shared" si="177"/>
        <v>4</v>
      </c>
      <c r="G170" s="109">
        <f t="shared" ref="G170:O170" si="197">(0.01*G20+0.99*G$5)</f>
        <v>0</v>
      </c>
      <c r="H170" s="109">
        <f t="shared" si="197"/>
        <v>0</v>
      </c>
      <c r="I170" s="109">
        <f t="shared" si="197"/>
        <v>0</v>
      </c>
      <c r="J170" s="109">
        <f t="shared" si="197"/>
        <v>0</v>
      </c>
      <c r="K170" s="109">
        <f t="shared" si="197"/>
        <v>0</v>
      </c>
      <c r="L170" s="109">
        <f t="shared" si="197"/>
        <v>0</v>
      </c>
      <c r="M170" s="109">
        <f t="shared" si="197"/>
        <v>0</v>
      </c>
      <c r="N170" s="109">
        <f t="shared" si="197"/>
        <v>0</v>
      </c>
      <c r="O170" s="110">
        <f t="shared" si="197"/>
        <v>0</v>
      </c>
      <c r="Q170" s="120" t="e">
        <f t="shared" si="179"/>
        <v>#DIV/0!</v>
      </c>
      <c r="R170" s="109" t="e">
        <f t="shared" si="180"/>
        <v>#DIV/0!</v>
      </c>
      <c r="S170" s="117" t="e">
        <f t="shared" si="181"/>
        <v>#DIV/0!</v>
      </c>
      <c r="T170" s="117" t="e">
        <f t="shared" si="182"/>
        <v>#DIV/0!</v>
      </c>
      <c r="U170" s="109" t="e">
        <f t="shared" si="183"/>
        <v>#DIV/0!</v>
      </c>
      <c r="V170" s="110" t="e">
        <f t="shared" si="184"/>
        <v>#DIV/0!</v>
      </c>
    </row>
    <row r="171" spans="1:22" x14ac:dyDescent="0.25">
      <c r="A171" s="207"/>
      <c r="C171" s="107" t="str">
        <f t="shared" si="177"/>
        <v>Pre-frac olivine-phyric</v>
      </c>
      <c r="D171" s="107" t="str">
        <f t="shared" si="177"/>
        <v>R factor</v>
      </c>
      <c r="E171" s="108">
        <f t="shared" si="177"/>
        <v>50000</v>
      </c>
      <c r="F171" s="117">
        <f t="shared" si="177"/>
        <v>4.6989700043360187</v>
      </c>
      <c r="G171" s="109">
        <f t="shared" ref="G171:O171" si="198">(0.01*G21+0.99*G$5)</f>
        <v>0</v>
      </c>
      <c r="H171" s="109">
        <f t="shared" si="198"/>
        <v>0</v>
      </c>
      <c r="I171" s="109">
        <f t="shared" si="198"/>
        <v>0</v>
      </c>
      <c r="J171" s="109">
        <f t="shared" si="198"/>
        <v>0</v>
      </c>
      <c r="K171" s="109">
        <f t="shared" si="198"/>
        <v>0</v>
      </c>
      <c r="L171" s="109">
        <f t="shared" si="198"/>
        <v>0</v>
      </c>
      <c r="M171" s="109">
        <f t="shared" si="198"/>
        <v>0</v>
      </c>
      <c r="N171" s="109">
        <f t="shared" si="198"/>
        <v>0</v>
      </c>
      <c r="O171" s="110">
        <f t="shared" si="198"/>
        <v>0</v>
      </c>
      <c r="Q171" s="120" t="e">
        <f t="shared" si="179"/>
        <v>#DIV/0!</v>
      </c>
      <c r="R171" s="109" t="e">
        <f t="shared" si="180"/>
        <v>#DIV/0!</v>
      </c>
      <c r="S171" s="117" t="e">
        <f t="shared" si="181"/>
        <v>#DIV/0!</v>
      </c>
      <c r="T171" s="117" t="e">
        <f t="shared" si="182"/>
        <v>#DIV/0!</v>
      </c>
      <c r="U171" s="109" t="e">
        <f t="shared" si="183"/>
        <v>#DIV/0!</v>
      </c>
      <c r="V171" s="110" t="e">
        <f t="shared" si="184"/>
        <v>#DIV/0!</v>
      </c>
    </row>
    <row r="172" spans="1:22" x14ac:dyDescent="0.25">
      <c r="A172" s="207"/>
      <c r="C172" s="107" t="str">
        <f t="shared" si="177"/>
        <v>Pre-frac olivine-phyric</v>
      </c>
      <c r="D172" s="107" t="str">
        <f t="shared" si="177"/>
        <v>R factor</v>
      </c>
      <c r="E172" s="108">
        <f t="shared" si="177"/>
        <v>100000</v>
      </c>
      <c r="F172" s="117">
        <f t="shared" si="177"/>
        <v>5</v>
      </c>
      <c r="G172" s="109">
        <f t="shared" ref="G172:O172" si="199">(0.01*G22+0.99*G$5)</f>
        <v>0</v>
      </c>
      <c r="H172" s="109">
        <f t="shared" si="199"/>
        <v>0</v>
      </c>
      <c r="I172" s="109">
        <f t="shared" si="199"/>
        <v>0</v>
      </c>
      <c r="J172" s="109">
        <f t="shared" si="199"/>
        <v>0</v>
      </c>
      <c r="K172" s="109">
        <f t="shared" si="199"/>
        <v>0</v>
      </c>
      <c r="L172" s="109">
        <f t="shared" si="199"/>
        <v>0</v>
      </c>
      <c r="M172" s="109">
        <f t="shared" si="199"/>
        <v>0</v>
      </c>
      <c r="N172" s="109">
        <f t="shared" si="199"/>
        <v>0</v>
      </c>
      <c r="O172" s="110">
        <f t="shared" si="199"/>
        <v>0</v>
      </c>
      <c r="Q172" s="120" t="e">
        <f t="shared" si="179"/>
        <v>#DIV/0!</v>
      </c>
      <c r="R172" s="109" t="e">
        <f t="shared" si="180"/>
        <v>#DIV/0!</v>
      </c>
      <c r="S172" s="117" t="e">
        <f t="shared" si="181"/>
        <v>#DIV/0!</v>
      </c>
      <c r="T172" s="117" t="e">
        <f t="shared" si="182"/>
        <v>#DIV/0!</v>
      </c>
      <c r="U172" s="109" t="e">
        <f t="shared" si="183"/>
        <v>#DIV/0!</v>
      </c>
      <c r="V172" s="110" t="e">
        <f t="shared" si="184"/>
        <v>#DIV/0!</v>
      </c>
    </row>
    <row r="173" spans="1:22" x14ac:dyDescent="0.25">
      <c r="A173" s="207"/>
      <c r="C173" s="107" t="str">
        <f t="shared" si="177"/>
        <v>Pre-frac olivine-phyric</v>
      </c>
      <c r="D173" s="107" t="str">
        <f t="shared" si="177"/>
        <v>R factor</v>
      </c>
      <c r="E173" s="108">
        <f t="shared" si="177"/>
        <v>500000</v>
      </c>
      <c r="F173" s="117">
        <f t="shared" si="177"/>
        <v>5.6989700043360187</v>
      </c>
      <c r="G173" s="109">
        <f t="shared" ref="G173:O173" si="200">(0.01*G23+0.99*G$5)</f>
        <v>0</v>
      </c>
      <c r="H173" s="109">
        <f t="shared" si="200"/>
        <v>0</v>
      </c>
      <c r="I173" s="109">
        <f t="shared" si="200"/>
        <v>0</v>
      </c>
      <c r="J173" s="109">
        <f t="shared" si="200"/>
        <v>0</v>
      </c>
      <c r="K173" s="109">
        <f t="shared" si="200"/>
        <v>0</v>
      </c>
      <c r="L173" s="109">
        <f t="shared" si="200"/>
        <v>0</v>
      </c>
      <c r="M173" s="109">
        <f t="shared" si="200"/>
        <v>0</v>
      </c>
      <c r="N173" s="109">
        <f t="shared" si="200"/>
        <v>0</v>
      </c>
      <c r="O173" s="110">
        <f t="shared" si="200"/>
        <v>0</v>
      </c>
      <c r="Q173" s="120" t="e">
        <f t="shared" si="179"/>
        <v>#DIV/0!</v>
      </c>
      <c r="R173" s="109" t="e">
        <f t="shared" si="180"/>
        <v>#DIV/0!</v>
      </c>
      <c r="S173" s="117" t="e">
        <f t="shared" si="181"/>
        <v>#DIV/0!</v>
      </c>
      <c r="T173" s="117" t="e">
        <f t="shared" si="182"/>
        <v>#DIV/0!</v>
      </c>
      <c r="U173" s="109" t="e">
        <f t="shared" si="183"/>
        <v>#DIV/0!</v>
      </c>
      <c r="V173" s="110" t="e">
        <f t="shared" si="184"/>
        <v>#DIV/0!</v>
      </c>
    </row>
    <row r="174" spans="1:22" x14ac:dyDescent="0.25">
      <c r="A174" s="207"/>
      <c r="C174" s="111" t="str">
        <f t="shared" si="177"/>
        <v>Pre-frac olivine-phyric</v>
      </c>
      <c r="D174" s="111" t="str">
        <f t="shared" si="177"/>
        <v>R factor</v>
      </c>
      <c r="E174" s="112">
        <f t="shared" si="177"/>
        <v>1000000</v>
      </c>
      <c r="F174" s="118">
        <f t="shared" si="177"/>
        <v>6</v>
      </c>
      <c r="G174" s="113">
        <f t="shared" ref="G174:O174" si="201">(0.01*G24+0.99*G$5)</f>
        <v>0</v>
      </c>
      <c r="H174" s="113">
        <f t="shared" si="201"/>
        <v>0</v>
      </c>
      <c r="I174" s="113">
        <f t="shared" si="201"/>
        <v>0</v>
      </c>
      <c r="J174" s="113">
        <f t="shared" si="201"/>
        <v>0</v>
      </c>
      <c r="K174" s="113">
        <f t="shared" si="201"/>
        <v>0</v>
      </c>
      <c r="L174" s="113">
        <f t="shared" si="201"/>
        <v>0</v>
      </c>
      <c r="M174" s="113">
        <f t="shared" si="201"/>
        <v>0</v>
      </c>
      <c r="N174" s="113">
        <f t="shared" si="201"/>
        <v>0</v>
      </c>
      <c r="O174" s="114">
        <f t="shared" si="201"/>
        <v>0</v>
      </c>
      <c r="Q174" s="121" t="e">
        <f t="shared" si="179"/>
        <v>#DIV/0!</v>
      </c>
      <c r="R174" s="113" t="e">
        <f t="shared" si="180"/>
        <v>#DIV/0!</v>
      </c>
      <c r="S174" s="118" t="e">
        <f t="shared" si="181"/>
        <v>#DIV/0!</v>
      </c>
      <c r="T174" s="118" t="e">
        <f t="shared" si="182"/>
        <v>#DIV/0!</v>
      </c>
      <c r="U174" s="113" t="e">
        <f t="shared" si="183"/>
        <v>#DIV/0!</v>
      </c>
      <c r="V174" s="114" t="e">
        <f t="shared" si="184"/>
        <v>#DIV/0!</v>
      </c>
    </row>
    <row r="175" spans="1:22" x14ac:dyDescent="0.25">
      <c r="A175" s="207"/>
      <c r="C175" s="103" t="str">
        <f t="shared" si="177"/>
        <v>Olivine-phyric</v>
      </c>
      <c r="D175" s="103" t="str">
        <f t="shared" si="177"/>
        <v>N factor</v>
      </c>
      <c r="E175" s="104">
        <f t="shared" si="177"/>
        <v>100</v>
      </c>
      <c r="F175" s="116">
        <f t="shared" si="177"/>
        <v>2</v>
      </c>
      <c r="G175" s="105">
        <f t="shared" ref="G175:O175" si="202">(0.01*G25+0.99*G$4)</f>
        <v>0</v>
      </c>
      <c r="H175" s="105">
        <f t="shared" si="202"/>
        <v>0</v>
      </c>
      <c r="I175" s="105">
        <f t="shared" si="202"/>
        <v>0</v>
      </c>
      <c r="J175" s="105">
        <f t="shared" si="202"/>
        <v>0</v>
      </c>
      <c r="K175" s="105">
        <f t="shared" si="202"/>
        <v>0</v>
      </c>
      <c r="L175" s="105">
        <f t="shared" si="202"/>
        <v>0</v>
      </c>
      <c r="M175" s="105">
        <f t="shared" si="202"/>
        <v>0</v>
      </c>
      <c r="N175" s="105">
        <f t="shared" si="202"/>
        <v>0</v>
      </c>
      <c r="O175" s="106">
        <f t="shared" si="202"/>
        <v>0</v>
      </c>
      <c r="Q175" s="119" t="e">
        <f t="shared" si="179"/>
        <v>#DIV/0!</v>
      </c>
      <c r="R175" s="105" t="e">
        <f t="shared" si="180"/>
        <v>#DIV/0!</v>
      </c>
      <c r="S175" s="116" t="e">
        <f t="shared" si="181"/>
        <v>#DIV/0!</v>
      </c>
      <c r="T175" s="116" t="e">
        <f t="shared" si="182"/>
        <v>#DIV/0!</v>
      </c>
      <c r="U175" s="105" t="e">
        <f t="shared" si="183"/>
        <v>#DIV/0!</v>
      </c>
      <c r="V175" s="106" t="e">
        <f t="shared" si="184"/>
        <v>#DIV/0!</v>
      </c>
    </row>
    <row r="176" spans="1:22" x14ac:dyDescent="0.25">
      <c r="A176" s="207"/>
      <c r="C176" s="107" t="str">
        <f t="shared" si="177"/>
        <v>Olivine-phyric</v>
      </c>
      <c r="D176" s="107" t="str">
        <f t="shared" si="177"/>
        <v>N factor</v>
      </c>
      <c r="E176" s="108">
        <f t="shared" si="177"/>
        <v>200</v>
      </c>
      <c r="F176" s="117">
        <f t="shared" si="177"/>
        <v>2.3010299956639813</v>
      </c>
      <c r="G176" s="109">
        <f t="shared" ref="G176:O176" si="203">(0.01*G26+0.99*G$4)</f>
        <v>0</v>
      </c>
      <c r="H176" s="109">
        <f t="shared" si="203"/>
        <v>0</v>
      </c>
      <c r="I176" s="109">
        <f t="shared" si="203"/>
        <v>0</v>
      </c>
      <c r="J176" s="109">
        <f t="shared" si="203"/>
        <v>0</v>
      </c>
      <c r="K176" s="109">
        <f t="shared" si="203"/>
        <v>0</v>
      </c>
      <c r="L176" s="109">
        <f t="shared" si="203"/>
        <v>0</v>
      </c>
      <c r="M176" s="109">
        <f t="shared" si="203"/>
        <v>0</v>
      </c>
      <c r="N176" s="109">
        <f t="shared" si="203"/>
        <v>0</v>
      </c>
      <c r="O176" s="110">
        <f t="shared" si="203"/>
        <v>0</v>
      </c>
      <c r="Q176" s="120" t="e">
        <f t="shared" si="179"/>
        <v>#DIV/0!</v>
      </c>
      <c r="R176" s="109" t="e">
        <f t="shared" si="180"/>
        <v>#DIV/0!</v>
      </c>
      <c r="S176" s="117" t="e">
        <f t="shared" si="181"/>
        <v>#DIV/0!</v>
      </c>
      <c r="T176" s="117" t="e">
        <f t="shared" si="182"/>
        <v>#DIV/0!</v>
      </c>
      <c r="U176" s="109" t="e">
        <f t="shared" si="183"/>
        <v>#DIV/0!</v>
      </c>
      <c r="V176" s="110" t="e">
        <f t="shared" si="184"/>
        <v>#DIV/0!</v>
      </c>
    </row>
    <row r="177" spans="1:22" x14ac:dyDescent="0.25">
      <c r="A177" s="207"/>
      <c r="C177" s="107" t="str">
        <f t="shared" ref="C177:F196" si="204">C102</f>
        <v>Olivine-phyric</v>
      </c>
      <c r="D177" s="107" t="str">
        <f t="shared" si="204"/>
        <v>N factor</v>
      </c>
      <c r="E177" s="108">
        <f t="shared" si="204"/>
        <v>500</v>
      </c>
      <c r="F177" s="117">
        <f t="shared" si="204"/>
        <v>2.6989700043360187</v>
      </c>
      <c r="G177" s="109">
        <f t="shared" ref="G177:O177" si="205">(0.01*G27+0.99*G$4)</f>
        <v>0</v>
      </c>
      <c r="H177" s="109">
        <f t="shared" si="205"/>
        <v>0</v>
      </c>
      <c r="I177" s="109">
        <f t="shared" si="205"/>
        <v>0</v>
      </c>
      <c r="J177" s="109">
        <f t="shared" si="205"/>
        <v>0</v>
      </c>
      <c r="K177" s="109">
        <f t="shared" si="205"/>
        <v>0</v>
      </c>
      <c r="L177" s="109">
        <f t="shared" si="205"/>
        <v>0</v>
      </c>
      <c r="M177" s="109">
        <f t="shared" si="205"/>
        <v>0</v>
      </c>
      <c r="N177" s="109">
        <f t="shared" si="205"/>
        <v>0</v>
      </c>
      <c r="O177" s="110">
        <f t="shared" si="205"/>
        <v>0</v>
      </c>
      <c r="Q177" s="120" t="e">
        <f t="shared" si="179"/>
        <v>#DIV/0!</v>
      </c>
      <c r="R177" s="109" t="e">
        <f t="shared" si="180"/>
        <v>#DIV/0!</v>
      </c>
      <c r="S177" s="117" t="e">
        <f t="shared" si="181"/>
        <v>#DIV/0!</v>
      </c>
      <c r="T177" s="117" t="e">
        <f t="shared" si="182"/>
        <v>#DIV/0!</v>
      </c>
      <c r="U177" s="109" t="e">
        <f t="shared" si="183"/>
        <v>#DIV/0!</v>
      </c>
      <c r="V177" s="110" t="e">
        <f t="shared" si="184"/>
        <v>#DIV/0!</v>
      </c>
    </row>
    <row r="178" spans="1:22" x14ac:dyDescent="0.25">
      <c r="A178" s="207"/>
      <c r="C178" s="107" t="str">
        <f t="shared" si="204"/>
        <v>Olivine-phyric</v>
      </c>
      <c r="D178" s="107" t="str">
        <f t="shared" si="204"/>
        <v>N factor</v>
      </c>
      <c r="E178" s="108">
        <f t="shared" si="204"/>
        <v>1000</v>
      </c>
      <c r="F178" s="117">
        <f t="shared" si="204"/>
        <v>3</v>
      </c>
      <c r="G178" s="109">
        <f t="shared" ref="G178:O178" si="206">(0.01*G28+0.99*G$4)</f>
        <v>0</v>
      </c>
      <c r="H178" s="109">
        <f t="shared" si="206"/>
        <v>0</v>
      </c>
      <c r="I178" s="109">
        <f t="shared" si="206"/>
        <v>0</v>
      </c>
      <c r="J178" s="109">
        <f t="shared" si="206"/>
        <v>0</v>
      </c>
      <c r="K178" s="109">
        <f t="shared" si="206"/>
        <v>0</v>
      </c>
      <c r="L178" s="109">
        <f t="shared" si="206"/>
        <v>0</v>
      </c>
      <c r="M178" s="109">
        <f t="shared" si="206"/>
        <v>0</v>
      </c>
      <c r="N178" s="109">
        <f t="shared" si="206"/>
        <v>0</v>
      </c>
      <c r="O178" s="110">
        <f t="shared" si="206"/>
        <v>0</v>
      </c>
      <c r="Q178" s="120" t="e">
        <f t="shared" si="179"/>
        <v>#DIV/0!</v>
      </c>
      <c r="R178" s="109" t="e">
        <f t="shared" si="180"/>
        <v>#DIV/0!</v>
      </c>
      <c r="S178" s="117" t="e">
        <f t="shared" si="181"/>
        <v>#DIV/0!</v>
      </c>
      <c r="T178" s="117" t="e">
        <f t="shared" si="182"/>
        <v>#DIV/0!</v>
      </c>
      <c r="U178" s="109" t="e">
        <f t="shared" si="183"/>
        <v>#DIV/0!</v>
      </c>
      <c r="V178" s="110" t="e">
        <f t="shared" si="184"/>
        <v>#DIV/0!</v>
      </c>
    </row>
    <row r="179" spans="1:22" x14ac:dyDescent="0.25">
      <c r="A179" s="207"/>
      <c r="C179" s="107" t="str">
        <f t="shared" si="204"/>
        <v>Olivine-phyric</v>
      </c>
      <c r="D179" s="107" t="str">
        <f t="shared" si="204"/>
        <v>N factor</v>
      </c>
      <c r="E179" s="108">
        <f t="shared" si="204"/>
        <v>2000</v>
      </c>
      <c r="F179" s="117">
        <f t="shared" si="204"/>
        <v>3.3010299956639813</v>
      </c>
      <c r="G179" s="109">
        <f t="shared" ref="G179:O179" si="207">(0.01*G29+0.99*G$4)</f>
        <v>0</v>
      </c>
      <c r="H179" s="109">
        <f t="shared" si="207"/>
        <v>0</v>
      </c>
      <c r="I179" s="109">
        <f t="shared" si="207"/>
        <v>0</v>
      </c>
      <c r="J179" s="109">
        <f t="shared" si="207"/>
        <v>0</v>
      </c>
      <c r="K179" s="109">
        <f t="shared" si="207"/>
        <v>0</v>
      </c>
      <c r="L179" s="109">
        <f t="shared" si="207"/>
        <v>0</v>
      </c>
      <c r="M179" s="109">
        <f t="shared" si="207"/>
        <v>0</v>
      </c>
      <c r="N179" s="109">
        <f t="shared" si="207"/>
        <v>0</v>
      </c>
      <c r="O179" s="110">
        <f t="shared" si="207"/>
        <v>0</v>
      </c>
      <c r="Q179" s="120" t="e">
        <f t="shared" si="179"/>
        <v>#DIV/0!</v>
      </c>
      <c r="R179" s="109" t="e">
        <f t="shared" si="180"/>
        <v>#DIV/0!</v>
      </c>
      <c r="S179" s="117" t="e">
        <f t="shared" si="181"/>
        <v>#DIV/0!</v>
      </c>
      <c r="T179" s="117" t="e">
        <f t="shared" si="182"/>
        <v>#DIV/0!</v>
      </c>
      <c r="U179" s="109" t="e">
        <f t="shared" si="183"/>
        <v>#DIV/0!</v>
      </c>
      <c r="V179" s="110" t="e">
        <f t="shared" si="184"/>
        <v>#DIV/0!</v>
      </c>
    </row>
    <row r="180" spans="1:22" x14ac:dyDescent="0.25">
      <c r="A180" s="207"/>
      <c r="C180" s="107" t="str">
        <f t="shared" si="204"/>
        <v>Olivine-phyric</v>
      </c>
      <c r="D180" s="107" t="str">
        <f t="shared" si="204"/>
        <v>N factor</v>
      </c>
      <c r="E180" s="108">
        <f t="shared" si="204"/>
        <v>5000</v>
      </c>
      <c r="F180" s="117">
        <f t="shared" si="204"/>
        <v>3.6989700043360187</v>
      </c>
      <c r="G180" s="109">
        <f t="shared" ref="G180:O180" si="208">(0.01*G30+0.99*G$4)</f>
        <v>0</v>
      </c>
      <c r="H180" s="109">
        <f t="shared" si="208"/>
        <v>0</v>
      </c>
      <c r="I180" s="109">
        <f t="shared" si="208"/>
        <v>0</v>
      </c>
      <c r="J180" s="109">
        <f t="shared" si="208"/>
        <v>0</v>
      </c>
      <c r="K180" s="109">
        <f t="shared" si="208"/>
        <v>0</v>
      </c>
      <c r="L180" s="109">
        <f t="shared" si="208"/>
        <v>0</v>
      </c>
      <c r="M180" s="109">
        <f t="shared" si="208"/>
        <v>0</v>
      </c>
      <c r="N180" s="109">
        <f t="shared" si="208"/>
        <v>0</v>
      </c>
      <c r="O180" s="110">
        <f t="shared" si="208"/>
        <v>0</v>
      </c>
      <c r="Q180" s="120" t="e">
        <f t="shared" si="179"/>
        <v>#DIV/0!</v>
      </c>
      <c r="R180" s="109" t="e">
        <f t="shared" si="180"/>
        <v>#DIV/0!</v>
      </c>
      <c r="S180" s="117" t="e">
        <f t="shared" si="181"/>
        <v>#DIV/0!</v>
      </c>
      <c r="T180" s="117" t="e">
        <f t="shared" si="182"/>
        <v>#DIV/0!</v>
      </c>
      <c r="U180" s="109" t="e">
        <f t="shared" si="183"/>
        <v>#DIV/0!</v>
      </c>
      <c r="V180" s="110" t="e">
        <f t="shared" si="184"/>
        <v>#DIV/0!</v>
      </c>
    </row>
    <row r="181" spans="1:22" x14ac:dyDescent="0.25">
      <c r="A181" s="207"/>
      <c r="C181" s="107" t="str">
        <f t="shared" si="204"/>
        <v>Olivine-phyric</v>
      </c>
      <c r="D181" s="107" t="str">
        <f t="shared" si="204"/>
        <v>N factor</v>
      </c>
      <c r="E181" s="108">
        <f t="shared" si="204"/>
        <v>10000</v>
      </c>
      <c r="F181" s="117">
        <f t="shared" si="204"/>
        <v>4</v>
      </c>
      <c r="G181" s="109">
        <f t="shared" ref="G181:O181" si="209">(0.01*G31+0.99*G$4)</f>
        <v>0</v>
      </c>
      <c r="H181" s="109">
        <f t="shared" si="209"/>
        <v>0</v>
      </c>
      <c r="I181" s="109">
        <f t="shared" si="209"/>
        <v>0</v>
      </c>
      <c r="J181" s="109">
        <f t="shared" si="209"/>
        <v>0</v>
      </c>
      <c r="K181" s="109">
        <f t="shared" si="209"/>
        <v>0</v>
      </c>
      <c r="L181" s="109">
        <f t="shared" si="209"/>
        <v>0</v>
      </c>
      <c r="M181" s="109">
        <f t="shared" si="209"/>
        <v>0</v>
      </c>
      <c r="N181" s="109">
        <f t="shared" si="209"/>
        <v>0</v>
      </c>
      <c r="O181" s="110">
        <f t="shared" si="209"/>
        <v>0</v>
      </c>
      <c r="Q181" s="120" t="e">
        <f t="shared" si="179"/>
        <v>#DIV/0!</v>
      </c>
      <c r="R181" s="109" t="e">
        <f t="shared" si="180"/>
        <v>#DIV/0!</v>
      </c>
      <c r="S181" s="117" t="e">
        <f t="shared" si="181"/>
        <v>#DIV/0!</v>
      </c>
      <c r="T181" s="117" t="e">
        <f t="shared" si="182"/>
        <v>#DIV/0!</v>
      </c>
      <c r="U181" s="109" t="e">
        <f t="shared" si="183"/>
        <v>#DIV/0!</v>
      </c>
      <c r="V181" s="110" t="e">
        <f t="shared" si="184"/>
        <v>#DIV/0!</v>
      </c>
    </row>
    <row r="182" spans="1:22" x14ac:dyDescent="0.25">
      <c r="A182" s="207"/>
      <c r="C182" s="107" t="str">
        <f t="shared" si="204"/>
        <v>Olivine-phyric</v>
      </c>
      <c r="D182" s="107" t="str">
        <f t="shared" si="204"/>
        <v>N factor</v>
      </c>
      <c r="E182" s="108">
        <f t="shared" si="204"/>
        <v>20000</v>
      </c>
      <c r="F182" s="117">
        <f t="shared" si="204"/>
        <v>4.3010299956639813</v>
      </c>
      <c r="G182" s="109">
        <f t="shared" ref="G182:O182" si="210">(0.01*G32+0.99*G$4)</f>
        <v>0</v>
      </c>
      <c r="H182" s="109">
        <f t="shared" si="210"/>
        <v>0</v>
      </c>
      <c r="I182" s="109">
        <f t="shared" si="210"/>
        <v>0</v>
      </c>
      <c r="J182" s="109">
        <f t="shared" si="210"/>
        <v>0</v>
      </c>
      <c r="K182" s="109">
        <f t="shared" si="210"/>
        <v>0</v>
      </c>
      <c r="L182" s="109">
        <f t="shared" si="210"/>
        <v>0</v>
      </c>
      <c r="M182" s="109">
        <f t="shared" si="210"/>
        <v>0</v>
      </c>
      <c r="N182" s="109">
        <f t="shared" si="210"/>
        <v>0</v>
      </c>
      <c r="O182" s="110">
        <f t="shared" si="210"/>
        <v>0</v>
      </c>
      <c r="Q182" s="120" t="e">
        <f t="shared" si="179"/>
        <v>#DIV/0!</v>
      </c>
      <c r="R182" s="109" t="e">
        <f t="shared" si="180"/>
        <v>#DIV/0!</v>
      </c>
      <c r="S182" s="117" t="e">
        <f t="shared" si="181"/>
        <v>#DIV/0!</v>
      </c>
      <c r="T182" s="117" t="e">
        <f t="shared" si="182"/>
        <v>#DIV/0!</v>
      </c>
      <c r="U182" s="109" t="e">
        <f t="shared" si="183"/>
        <v>#DIV/0!</v>
      </c>
      <c r="V182" s="110" t="e">
        <f t="shared" si="184"/>
        <v>#DIV/0!</v>
      </c>
    </row>
    <row r="183" spans="1:22" x14ac:dyDescent="0.25">
      <c r="A183" s="207"/>
      <c r="C183" s="107" t="str">
        <f t="shared" si="204"/>
        <v>Olivine-phyric</v>
      </c>
      <c r="D183" s="107" t="str">
        <f t="shared" si="204"/>
        <v>N factor</v>
      </c>
      <c r="E183" s="108">
        <f t="shared" si="204"/>
        <v>50000</v>
      </c>
      <c r="F183" s="117">
        <f t="shared" si="204"/>
        <v>4.6989700043360187</v>
      </c>
      <c r="G183" s="109">
        <f t="shared" ref="G183:O183" si="211">(0.01*G33+0.99*G$4)</f>
        <v>0</v>
      </c>
      <c r="H183" s="109">
        <f t="shared" si="211"/>
        <v>0</v>
      </c>
      <c r="I183" s="109">
        <f t="shared" si="211"/>
        <v>0</v>
      </c>
      <c r="J183" s="109">
        <f t="shared" si="211"/>
        <v>0</v>
      </c>
      <c r="K183" s="109">
        <f t="shared" si="211"/>
        <v>0</v>
      </c>
      <c r="L183" s="109">
        <f t="shared" si="211"/>
        <v>0</v>
      </c>
      <c r="M183" s="109">
        <f t="shared" si="211"/>
        <v>0</v>
      </c>
      <c r="N183" s="109">
        <f t="shared" si="211"/>
        <v>0</v>
      </c>
      <c r="O183" s="110">
        <f t="shared" si="211"/>
        <v>0</v>
      </c>
      <c r="Q183" s="120" t="e">
        <f t="shared" si="179"/>
        <v>#DIV/0!</v>
      </c>
      <c r="R183" s="109" t="e">
        <f t="shared" si="180"/>
        <v>#DIV/0!</v>
      </c>
      <c r="S183" s="117" t="e">
        <f t="shared" si="181"/>
        <v>#DIV/0!</v>
      </c>
      <c r="T183" s="117" t="e">
        <f t="shared" si="182"/>
        <v>#DIV/0!</v>
      </c>
      <c r="U183" s="109" t="e">
        <f t="shared" si="183"/>
        <v>#DIV/0!</v>
      </c>
      <c r="V183" s="110" t="e">
        <f t="shared" si="184"/>
        <v>#DIV/0!</v>
      </c>
    </row>
    <row r="184" spans="1:22" x14ac:dyDescent="0.25">
      <c r="A184" s="207"/>
      <c r="C184" s="107" t="str">
        <f t="shared" si="204"/>
        <v>Pre-frac olivine-phyric</v>
      </c>
      <c r="D184" s="107" t="str">
        <f t="shared" si="204"/>
        <v>N factor</v>
      </c>
      <c r="E184" s="108">
        <f t="shared" si="204"/>
        <v>100</v>
      </c>
      <c r="F184" s="117">
        <f t="shared" si="204"/>
        <v>2</v>
      </c>
      <c r="G184" s="109">
        <f t="shared" ref="G184:O184" si="212">(0.01*G34+0.99*G$5)</f>
        <v>0</v>
      </c>
      <c r="H184" s="109">
        <f t="shared" si="212"/>
        <v>0</v>
      </c>
      <c r="I184" s="109">
        <f t="shared" si="212"/>
        <v>0</v>
      </c>
      <c r="J184" s="109">
        <f t="shared" si="212"/>
        <v>0</v>
      </c>
      <c r="K184" s="109">
        <f t="shared" si="212"/>
        <v>0</v>
      </c>
      <c r="L184" s="109">
        <f t="shared" si="212"/>
        <v>0</v>
      </c>
      <c r="M184" s="109">
        <f t="shared" si="212"/>
        <v>0</v>
      </c>
      <c r="N184" s="109">
        <f t="shared" si="212"/>
        <v>0</v>
      </c>
      <c r="O184" s="110">
        <f t="shared" si="212"/>
        <v>0</v>
      </c>
      <c r="Q184" s="120" t="e">
        <f t="shared" si="179"/>
        <v>#DIV/0!</v>
      </c>
      <c r="R184" s="109" t="e">
        <f t="shared" si="180"/>
        <v>#DIV/0!</v>
      </c>
      <c r="S184" s="117" t="e">
        <f t="shared" si="181"/>
        <v>#DIV/0!</v>
      </c>
      <c r="T184" s="117" t="e">
        <f t="shared" si="182"/>
        <v>#DIV/0!</v>
      </c>
      <c r="U184" s="109" t="e">
        <f t="shared" si="183"/>
        <v>#DIV/0!</v>
      </c>
      <c r="V184" s="110" t="e">
        <f t="shared" si="184"/>
        <v>#DIV/0!</v>
      </c>
    </row>
    <row r="185" spans="1:22" x14ac:dyDescent="0.25">
      <c r="A185" s="207"/>
      <c r="C185" s="107" t="str">
        <f t="shared" si="204"/>
        <v>Pre-frac olivine-phyric</v>
      </c>
      <c r="D185" s="107" t="str">
        <f t="shared" si="204"/>
        <v>N factor</v>
      </c>
      <c r="E185" s="108">
        <f t="shared" si="204"/>
        <v>200</v>
      </c>
      <c r="F185" s="117">
        <f t="shared" si="204"/>
        <v>2.3010299956639813</v>
      </c>
      <c r="G185" s="109">
        <f t="shared" ref="G185:O185" si="213">(0.01*G35+0.99*G$5)</f>
        <v>0</v>
      </c>
      <c r="H185" s="109">
        <f t="shared" si="213"/>
        <v>0</v>
      </c>
      <c r="I185" s="109">
        <f t="shared" si="213"/>
        <v>0</v>
      </c>
      <c r="J185" s="109">
        <f t="shared" si="213"/>
        <v>0</v>
      </c>
      <c r="K185" s="109">
        <f t="shared" si="213"/>
        <v>0</v>
      </c>
      <c r="L185" s="109">
        <f t="shared" si="213"/>
        <v>0</v>
      </c>
      <c r="M185" s="109">
        <f t="shared" si="213"/>
        <v>0</v>
      </c>
      <c r="N185" s="109">
        <f t="shared" si="213"/>
        <v>0</v>
      </c>
      <c r="O185" s="110">
        <f t="shared" si="213"/>
        <v>0</v>
      </c>
      <c r="Q185" s="120" t="e">
        <f t="shared" si="179"/>
        <v>#DIV/0!</v>
      </c>
      <c r="R185" s="109" t="e">
        <f t="shared" si="180"/>
        <v>#DIV/0!</v>
      </c>
      <c r="S185" s="117" t="e">
        <f t="shared" si="181"/>
        <v>#DIV/0!</v>
      </c>
      <c r="T185" s="117" t="e">
        <f t="shared" si="182"/>
        <v>#DIV/0!</v>
      </c>
      <c r="U185" s="109" t="e">
        <f t="shared" si="183"/>
        <v>#DIV/0!</v>
      </c>
      <c r="V185" s="110" t="e">
        <f t="shared" si="184"/>
        <v>#DIV/0!</v>
      </c>
    </row>
    <row r="186" spans="1:22" x14ac:dyDescent="0.25">
      <c r="A186" s="207"/>
      <c r="C186" s="107" t="str">
        <f t="shared" si="204"/>
        <v>Pre-frac olivine-phyric</v>
      </c>
      <c r="D186" s="107" t="str">
        <f t="shared" si="204"/>
        <v>N factor</v>
      </c>
      <c r="E186" s="108">
        <f t="shared" si="204"/>
        <v>500</v>
      </c>
      <c r="F186" s="117">
        <f t="shared" si="204"/>
        <v>2.6989700043360187</v>
      </c>
      <c r="G186" s="109">
        <f t="shared" ref="G186:O186" si="214">(0.01*G36+0.99*G$5)</f>
        <v>0</v>
      </c>
      <c r="H186" s="109">
        <f t="shared" si="214"/>
        <v>0</v>
      </c>
      <c r="I186" s="109">
        <f t="shared" si="214"/>
        <v>0</v>
      </c>
      <c r="J186" s="109">
        <f t="shared" si="214"/>
        <v>0</v>
      </c>
      <c r="K186" s="109">
        <f t="shared" si="214"/>
        <v>0</v>
      </c>
      <c r="L186" s="109">
        <f t="shared" si="214"/>
        <v>0</v>
      </c>
      <c r="M186" s="109">
        <f t="shared" si="214"/>
        <v>0</v>
      </c>
      <c r="N186" s="109">
        <f t="shared" si="214"/>
        <v>0</v>
      </c>
      <c r="O186" s="110">
        <f t="shared" si="214"/>
        <v>0</v>
      </c>
      <c r="Q186" s="120" t="e">
        <f t="shared" si="179"/>
        <v>#DIV/0!</v>
      </c>
      <c r="R186" s="109" t="e">
        <f t="shared" si="180"/>
        <v>#DIV/0!</v>
      </c>
      <c r="S186" s="117" t="e">
        <f t="shared" si="181"/>
        <v>#DIV/0!</v>
      </c>
      <c r="T186" s="117" t="e">
        <f t="shared" si="182"/>
        <v>#DIV/0!</v>
      </c>
      <c r="U186" s="109" t="e">
        <f t="shared" si="183"/>
        <v>#DIV/0!</v>
      </c>
      <c r="V186" s="110" t="e">
        <f t="shared" si="184"/>
        <v>#DIV/0!</v>
      </c>
    </row>
    <row r="187" spans="1:22" x14ac:dyDescent="0.25">
      <c r="A187" s="207"/>
      <c r="C187" s="107" t="str">
        <f t="shared" si="204"/>
        <v>Pre-frac olivine-phyric</v>
      </c>
      <c r="D187" s="107" t="str">
        <f t="shared" si="204"/>
        <v>N factor</v>
      </c>
      <c r="E187" s="108">
        <f t="shared" si="204"/>
        <v>1000</v>
      </c>
      <c r="F187" s="117">
        <f t="shared" si="204"/>
        <v>3</v>
      </c>
      <c r="G187" s="109">
        <f t="shared" ref="G187:O187" si="215">(0.01*G37+0.99*G$5)</f>
        <v>0</v>
      </c>
      <c r="H187" s="109">
        <f t="shared" si="215"/>
        <v>0</v>
      </c>
      <c r="I187" s="109">
        <f t="shared" si="215"/>
        <v>0</v>
      </c>
      <c r="J187" s="109">
        <f t="shared" si="215"/>
        <v>0</v>
      </c>
      <c r="K187" s="109">
        <f t="shared" si="215"/>
        <v>0</v>
      </c>
      <c r="L187" s="109">
        <f t="shared" si="215"/>
        <v>0</v>
      </c>
      <c r="M187" s="109">
        <f t="shared" si="215"/>
        <v>0</v>
      </c>
      <c r="N187" s="109">
        <f t="shared" si="215"/>
        <v>0</v>
      </c>
      <c r="O187" s="110">
        <f t="shared" si="215"/>
        <v>0</v>
      </c>
      <c r="Q187" s="120" t="e">
        <f t="shared" si="179"/>
        <v>#DIV/0!</v>
      </c>
      <c r="R187" s="109" t="e">
        <f t="shared" si="180"/>
        <v>#DIV/0!</v>
      </c>
      <c r="S187" s="117" t="e">
        <f t="shared" si="181"/>
        <v>#DIV/0!</v>
      </c>
      <c r="T187" s="117" t="e">
        <f t="shared" si="182"/>
        <v>#DIV/0!</v>
      </c>
      <c r="U187" s="109" t="e">
        <f t="shared" si="183"/>
        <v>#DIV/0!</v>
      </c>
      <c r="V187" s="110" t="e">
        <f t="shared" si="184"/>
        <v>#DIV/0!</v>
      </c>
    </row>
    <row r="188" spans="1:22" x14ac:dyDescent="0.25">
      <c r="A188" s="207"/>
      <c r="C188" s="107" t="str">
        <f t="shared" si="204"/>
        <v>Pre-frac olivine-phyric</v>
      </c>
      <c r="D188" s="107" t="str">
        <f t="shared" si="204"/>
        <v>N factor</v>
      </c>
      <c r="E188" s="108">
        <f t="shared" si="204"/>
        <v>2000</v>
      </c>
      <c r="F188" s="117">
        <f t="shared" si="204"/>
        <v>3.3010299956639813</v>
      </c>
      <c r="G188" s="109">
        <f t="shared" ref="G188:O188" si="216">(0.01*G38+0.99*G$5)</f>
        <v>0</v>
      </c>
      <c r="H188" s="109">
        <f t="shared" si="216"/>
        <v>0</v>
      </c>
      <c r="I188" s="109">
        <f t="shared" si="216"/>
        <v>0</v>
      </c>
      <c r="J188" s="109">
        <f t="shared" si="216"/>
        <v>0</v>
      </c>
      <c r="K188" s="109">
        <f t="shared" si="216"/>
        <v>0</v>
      </c>
      <c r="L188" s="109">
        <f t="shared" si="216"/>
        <v>0</v>
      </c>
      <c r="M188" s="109">
        <f t="shared" si="216"/>
        <v>0</v>
      </c>
      <c r="N188" s="109">
        <f t="shared" si="216"/>
        <v>0</v>
      </c>
      <c r="O188" s="110">
        <f t="shared" si="216"/>
        <v>0</v>
      </c>
      <c r="Q188" s="120" t="e">
        <f t="shared" si="179"/>
        <v>#DIV/0!</v>
      </c>
      <c r="R188" s="109" t="e">
        <f t="shared" si="180"/>
        <v>#DIV/0!</v>
      </c>
      <c r="S188" s="117" t="e">
        <f t="shared" si="181"/>
        <v>#DIV/0!</v>
      </c>
      <c r="T188" s="117" t="e">
        <f t="shared" si="182"/>
        <v>#DIV/0!</v>
      </c>
      <c r="U188" s="109" t="e">
        <f t="shared" si="183"/>
        <v>#DIV/0!</v>
      </c>
      <c r="V188" s="110" t="e">
        <f t="shared" si="184"/>
        <v>#DIV/0!</v>
      </c>
    </row>
    <row r="189" spans="1:22" x14ac:dyDescent="0.25">
      <c r="A189" s="207"/>
      <c r="C189" s="107" t="str">
        <f t="shared" si="204"/>
        <v>Pre-frac olivine-phyric</v>
      </c>
      <c r="D189" s="107" t="str">
        <f t="shared" si="204"/>
        <v>N factor</v>
      </c>
      <c r="E189" s="108">
        <f t="shared" si="204"/>
        <v>5000</v>
      </c>
      <c r="F189" s="117">
        <f t="shared" si="204"/>
        <v>3.6989700043360187</v>
      </c>
      <c r="G189" s="109">
        <f t="shared" ref="G189:O189" si="217">(0.01*G39+0.99*G$5)</f>
        <v>0</v>
      </c>
      <c r="H189" s="109">
        <f t="shared" si="217"/>
        <v>0</v>
      </c>
      <c r="I189" s="109">
        <f t="shared" si="217"/>
        <v>0</v>
      </c>
      <c r="J189" s="109">
        <f t="shared" si="217"/>
        <v>0</v>
      </c>
      <c r="K189" s="109">
        <f t="shared" si="217"/>
        <v>0</v>
      </c>
      <c r="L189" s="109">
        <f t="shared" si="217"/>
        <v>0</v>
      </c>
      <c r="M189" s="109">
        <f t="shared" si="217"/>
        <v>0</v>
      </c>
      <c r="N189" s="109">
        <f t="shared" si="217"/>
        <v>0</v>
      </c>
      <c r="O189" s="110">
        <f t="shared" si="217"/>
        <v>0</v>
      </c>
      <c r="Q189" s="120" t="e">
        <f t="shared" si="179"/>
        <v>#DIV/0!</v>
      </c>
      <c r="R189" s="109" t="e">
        <f t="shared" si="180"/>
        <v>#DIV/0!</v>
      </c>
      <c r="S189" s="117" t="e">
        <f t="shared" si="181"/>
        <v>#DIV/0!</v>
      </c>
      <c r="T189" s="117" t="e">
        <f t="shared" si="182"/>
        <v>#DIV/0!</v>
      </c>
      <c r="U189" s="109" t="e">
        <f t="shared" si="183"/>
        <v>#DIV/0!</v>
      </c>
      <c r="V189" s="110" t="e">
        <f t="shared" si="184"/>
        <v>#DIV/0!</v>
      </c>
    </row>
    <row r="190" spans="1:22" x14ac:dyDescent="0.25">
      <c r="A190" s="207"/>
      <c r="C190" s="107" t="str">
        <f t="shared" si="204"/>
        <v>Pre-frac olivine-phyric</v>
      </c>
      <c r="D190" s="107" t="str">
        <f t="shared" si="204"/>
        <v>N factor</v>
      </c>
      <c r="E190" s="108">
        <f t="shared" si="204"/>
        <v>10000</v>
      </c>
      <c r="F190" s="117">
        <f t="shared" si="204"/>
        <v>4</v>
      </c>
      <c r="G190" s="109">
        <f t="shared" ref="G190:O190" si="218">(0.01*G40+0.99*G$5)</f>
        <v>0</v>
      </c>
      <c r="H190" s="109">
        <f t="shared" si="218"/>
        <v>0</v>
      </c>
      <c r="I190" s="109">
        <f t="shared" si="218"/>
        <v>0</v>
      </c>
      <c r="J190" s="109">
        <f t="shared" si="218"/>
        <v>0</v>
      </c>
      <c r="K190" s="109">
        <f t="shared" si="218"/>
        <v>0</v>
      </c>
      <c r="L190" s="109">
        <f t="shared" si="218"/>
        <v>0</v>
      </c>
      <c r="M190" s="109">
        <f t="shared" si="218"/>
        <v>0</v>
      </c>
      <c r="N190" s="109">
        <f t="shared" si="218"/>
        <v>0</v>
      </c>
      <c r="O190" s="110">
        <f t="shared" si="218"/>
        <v>0</v>
      </c>
      <c r="Q190" s="120" t="e">
        <f t="shared" si="179"/>
        <v>#DIV/0!</v>
      </c>
      <c r="R190" s="109" t="e">
        <f t="shared" si="180"/>
        <v>#DIV/0!</v>
      </c>
      <c r="S190" s="117" t="e">
        <f t="shared" si="181"/>
        <v>#DIV/0!</v>
      </c>
      <c r="T190" s="117" t="e">
        <f t="shared" si="182"/>
        <v>#DIV/0!</v>
      </c>
      <c r="U190" s="109" t="e">
        <f t="shared" si="183"/>
        <v>#DIV/0!</v>
      </c>
      <c r="V190" s="110" t="e">
        <f t="shared" si="184"/>
        <v>#DIV/0!</v>
      </c>
    </row>
    <row r="191" spans="1:22" x14ac:dyDescent="0.25">
      <c r="A191" s="207"/>
      <c r="C191" s="107" t="str">
        <f t="shared" si="204"/>
        <v>Pre-frac olivine-phyric</v>
      </c>
      <c r="D191" s="107" t="str">
        <f t="shared" si="204"/>
        <v>N factor</v>
      </c>
      <c r="E191" s="108">
        <f t="shared" si="204"/>
        <v>20000</v>
      </c>
      <c r="F191" s="117">
        <f t="shared" si="204"/>
        <v>4.3010299956639813</v>
      </c>
      <c r="G191" s="109">
        <f t="shared" ref="G191:O191" si="219">(0.01*G41+0.99*G$5)</f>
        <v>0</v>
      </c>
      <c r="H191" s="109">
        <f t="shared" si="219"/>
        <v>0</v>
      </c>
      <c r="I191" s="109">
        <f t="shared" si="219"/>
        <v>0</v>
      </c>
      <c r="J191" s="109">
        <f t="shared" si="219"/>
        <v>0</v>
      </c>
      <c r="K191" s="109">
        <f t="shared" si="219"/>
        <v>0</v>
      </c>
      <c r="L191" s="109">
        <f t="shared" si="219"/>
        <v>0</v>
      </c>
      <c r="M191" s="109">
        <f t="shared" si="219"/>
        <v>0</v>
      </c>
      <c r="N191" s="109">
        <f t="shared" si="219"/>
        <v>0</v>
      </c>
      <c r="O191" s="110">
        <f t="shared" si="219"/>
        <v>0</v>
      </c>
      <c r="Q191" s="120" t="e">
        <f t="shared" si="179"/>
        <v>#DIV/0!</v>
      </c>
      <c r="R191" s="109" t="e">
        <f t="shared" si="180"/>
        <v>#DIV/0!</v>
      </c>
      <c r="S191" s="117" t="e">
        <f t="shared" si="181"/>
        <v>#DIV/0!</v>
      </c>
      <c r="T191" s="117" t="e">
        <f t="shared" si="182"/>
        <v>#DIV/0!</v>
      </c>
      <c r="U191" s="109" t="e">
        <f t="shared" si="183"/>
        <v>#DIV/0!</v>
      </c>
      <c r="V191" s="110" t="e">
        <f t="shared" si="184"/>
        <v>#DIV/0!</v>
      </c>
    </row>
    <row r="192" spans="1:22" x14ac:dyDescent="0.25">
      <c r="A192" s="207"/>
      <c r="C192" s="111" t="str">
        <f t="shared" si="204"/>
        <v>Pre-frac olivine-phyric</v>
      </c>
      <c r="D192" s="111" t="str">
        <f t="shared" si="204"/>
        <v>N factor</v>
      </c>
      <c r="E192" s="112">
        <f t="shared" si="204"/>
        <v>50000</v>
      </c>
      <c r="F192" s="118">
        <f t="shared" si="204"/>
        <v>4.6989700043360187</v>
      </c>
      <c r="G192" s="113">
        <f t="shared" ref="G192:O192" si="220">(0.01*G42+0.99*G$5)</f>
        <v>0</v>
      </c>
      <c r="H192" s="113">
        <f t="shared" si="220"/>
        <v>0</v>
      </c>
      <c r="I192" s="113">
        <f t="shared" si="220"/>
        <v>0</v>
      </c>
      <c r="J192" s="113">
        <f t="shared" si="220"/>
        <v>0</v>
      </c>
      <c r="K192" s="113">
        <f t="shared" si="220"/>
        <v>0</v>
      </c>
      <c r="L192" s="113">
        <f t="shared" si="220"/>
        <v>0</v>
      </c>
      <c r="M192" s="113">
        <f t="shared" si="220"/>
        <v>0</v>
      </c>
      <c r="N192" s="113">
        <f t="shared" si="220"/>
        <v>0</v>
      </c>
      <c r="O192" s="114">
        <f t="shared" si="220"/>
        <v>0</v>
      </c>
      <c r="Q192" s="121" t="e">
        <f t="shared" si="179"/>
        <v>#DIV/0!</v>
      </c>
      <c r="R192" s="113" t="e">
        <f t="shared" si="180"/>
        <v>#DIV/0!</v>
      </c>
      <c r="S192" s="118" t="e">
        <f t="shared" si="181"/>
        <v>#DIV/0!</v>
      </c>
      <c r="T192" s="118" t="e">
        <f t="shared" si="182"/>
        <v>#DIV/0!</v>
      </c>
      <c r="U192" s="113" t="e">
        <f t="shared" si="183"/>
        <v>#DIV/0!</v>
      </c>
      <c r="V192" s="114" t="e">
        <f t="shared" si="184"/>
        <v>#DIV/0!</v>
      </c>
    </row>
    <row r="193" spans="1:22" x14ac:dyDescent="0.25">
      <c r="A193" s="207"/>
      <c r="C193" s="103" t="str">
        <f t="shared" si="204"/>
        <v>Olivine-phyric</v>
      </c>
      <c r="D193" s="103" t="str">
        <f t="shared" si="204"/>
        <v>MDU</v>
      </c>
      <c r="E193" s="104">
        <f t="shared" si="204"/>
        <v>102.04081632653073</v>
      </c>
      <c r="F193" s="116">
        <f t="shared" si="204"/>
        <v>2.0087739243075058</v>
      </c>
      <c r="G193" s="105">
        <f t="shared" ref="G193:O193" si="221">(0.01*G43+0.99*G$4)</f>
        <v>0</v>
      </c>
      <c r="H193" s="105">
        <f t="shared" si="221"/>
        <v>0</v>
      </c>
      <c r="I193" s="105">
        <f t="shared" si="221"/>
        <v>0</v>
      </c>
      <c r="J193" s="105">
        <f t="shared" si="221"/>
        <v>0</v>
      </c>
      <c r="K193" s="105">
        <f t="shared" si="221"/>
        <v>0</v>
      </c>
      <c r="L193" s="105">
        <f t="shared" si="221"/>
        <v>0</v>
      </c>
      <c r="M193" s="105">
        <f t="shared" si="221"/>
        <v>0</v>
      </c>
      <c r="N193" s="105">
        <f t="shared" si="221"/>
        <v>0</v>
      </c>
      <c r="O193" s="106">
        <f t="shared" si="221"/>
        <v>0</v>
      </c>
      <c r="Q193" s="119" t="e">
        <f t="shared" si="179"/>
        <v>#DIV/0!</v>
      </c>
      <c r="R193" s="105" t="e">
        <f t="shared" si="180"/>
        <v>#DIV/0!</v>
      </c>
      <c r="S193" s="116" t="e">
        <f t="shared" si="181"/>
        <v>#DIV/0!</v>
      </c>
      <c r="T193" s="116" t="e">
        <f t="shared" si="182"/>
        <v>#DIV/0!</v>
      </c>
      <c r="U193" s="105" t="e">
        <f t="shared" si="183"/>
        <v>#DIV/0!</v>
      </c>
      <c r="V193" s="106" t="e">
        <f t="shared" si="184"/>
        <v>#DIV/0!</v>
      </c>
    </row>
    <row r="194" spans="1:22" x14ac:dyDescent="0.25">
      <c r="A194" s="207"/>
      <c r="C194" s="107" t="str">
        <f t="shared" si="204"/>
        <v>Olivine-phyric</v>
      </c>
      <c r="D194" s="107" t="str">
        <f t="shared" si="204"/>
        <v>MDU</v>
      </c>
      <c r="E194" s="108">
        <f t="shared" si="204"/>
        <v>555.55555555555577</v>
      </c>
      <c r="F194" s="117">
        <f t="shared" si="204"/>
        <v>2.744727494896694</v>
      </c>
      <c r="G194" s="109">
        <f t="shared" ref="G194:O194" si="222">(0.01*G44+0.99*G$4)</f>
        <v>0</v>
      </c>
      <c r="H194" s="109">
        <f t="shared" si="222"/>
        <v>0</v>
      </c>
      <c r="I194" s="109">
        <f t="shared" si="222"/>
        <v>0</v>
      </c>
      <c r="J194" s="109">
        <f t="shared" si="222"/>
        <v>0</v>
      </c>
      <c r="K194" s="109">
        <f t="shared" si="222"/>
        <v>0</v>
      </c>
      <c r="L194" s="109">
        <f t="shared" si="222"/>
        <v>0</v>
      </c>
      <c r="M194" s="109">
        <f t="shared" si="222"/>
        <v>0</v>
      </c>
      <c r="N194" s="109">
        <f t="shared" si="222"/>
        <v>0</v>
      </c>
      <c r="O194" s="110">
        <f t="shared" si="222"/>
        <v>0</v>
      </c>
      <c r="Q194" s="120" t="e">
        <f t="shared" si="179"/>
        <v>#DIV/0!</v>
      </c>
      <c r="R194" s="109" t="e">
        <f t="shared" si="180"/>
        <v>#DIV/0!</v>
      </c>
      <c r="S194" s="117" t="e">
        <f t="shared" si="181"/>
        <v>#DIV/0!</v>
      </c>
      <c r="T194" s="117" t="e">
        <f t="shared" si="182"/>
        <v>#DIV/0!</v>
      </c>
      <c r="U194" s="109" t="e">
        <f t="shared" si="183"/>
        <v>#DIV/0!</v>
      </c>
      <c r="V194" s="110" t="e">
        <f t="shared" si="184"/>
        <v>#DIV/0!</v>
      </c>
    </row>
    <row r="195" spans="1:22" x14ac:dyDescent="0.25">
      <c r="A195" s="207"/>
      <c r="C195" s="107" t="str">
        <f t="shared" si="204"/>
        <v>Olivine-phyric</v>
      </c>
      <c r="D195" s="107" t="str">
        <f t="shared" si="204"/>
        <v>MDU</v>
      </c>
      <c r="E195" s="108">
        <f t="shared" si="204"/>
        <v>1250</v>
      </c>
      <c r="F195" s="117">
        <f t="shared" si="204"/>
        <v>3.0969100130080562</v>
      </c>
      <c r="G195" s="109">
        <f t="shared" ref="G195:O195" si="223">(0.01*G45+0.99*G$4)</f>
        <v>0</v>
      </c>
      <c r="H195" s="109">
        <f t="shared" si="223"/>
        <v>0</v>
      </c>
      <c r="I195" s="109">
        <f t="shared" si="223"/>
        <v>0</v>
      </c>
      <c r="J195" s="109">
        <f t="shared" si="223"/>
        <v>0</v>
      </c>
      <c r="K195" s="109">
        <f t="shared" si="223"/>
        <v>0</v>
      </c>
      <c r="L195" s="109">
        <f t="shared" si="223"/>
        <v>0</v>
      </c>
      <c r="M195" s="109">
        <f t="shared" si="223"/>
        <v>0</v>
      </c>
      <c r="N195" s="109">
        <f t="shared" si="223"/>
        <v>0</v>
      </c>
      <c r="O195" s="110">
        <f t="shared" si="223"/>
        <v>0</v>
      </c>
      <c r="Q195" s="120" t="e">
        <f t="shared" si="179"/>
        <v>#DIV/0!</v>
      </c>
      <c r="R195" s="109" t="e">
        <f t="shared" si="180"/>
        <v>#DIV/0!</v>
      </c>
      <c r="S195" s="117" t="e">
        <f t="shared" si="181"/>
        <v>#DIV/0!</v>
      </c>
      <c r="T195" s="117" t="e">
        <f t="shared" si="182"/>
        <v>#DIV/0!</v>
      </c>
      <c r="U195" s="109" t="e">
        <f t="shared" si="183"/>
        <v>#DIV/0!</v>
      </c>
      <c r="V195" s="110" t="e">
        <f t="shared" si="184"/>
        <v>#DIV/0!</v>
      </c>
    </row>
    <row r="196" spans="1:22" x14ac:dyDescent="0.25">
      <c r="A196" s="207"/>
      <c r="C196" s="107" t="str">
        <f t="shared" si="204"/>
        <v>Olivine-phyric</v>
      </c>
      <c r="D196" s="107" t="str">
        <f t="shared" si="204"/>
        <v>MDU</v>
      </c>
      <c r="E196" s="108">
        <f t="shared" si="204"/>
        <v>2142.857142857144</v>
      </c>
      <c r="F196" s="117">
        <f t="shared" si="204"/>
        <v>3.3309932190414249</v>
      </c>
      <c r="G196" s="109">
        <f t="shared" ref="G196:O196" si="224">(0.01*G46+0.99*G$4)</f>
        <v>0</v>
      </c>
      <c r="H196" s="109">
        <f t="shared" si="224"/>
        <v>0</v>
      </c>
      <c r="I196" s="109">
        <f t="shared" si="224"/>
        <v>0</v>
      </c>
      <c r="J196" s="109">
        <f t="shared" si="224"/>
        <v>0</v>
      </c>
      <c r="K196" s="109">
        <f t="shared" si="224"/>
        <v>0</v>
      </c>
      <c r="L196" s="109">
        <f t="shared" si="224"/>
        <v>0</v>
      </c>
      <c r="M196" s="109">
        <f t="shared" si="224"/>
        <v>0</v>
      </c>
      <c r="N196" s="109">
        <f t="shared" si="224"/>
        <v>0</v>
      </c>
      <c r="O196" s="110">
        <f t="shared" si="224"/>
        <v>0</v>
      </c>
      <c r="Q196" s="120" t="e">
        <f t="shared" si="179"/>
        <v>#DIV/0!</v>
      </c>
      <c r="R196" s="109" t="e">
        <f t="shared" si="180"/>
        <v>#DIV/0!</v>
      </c>
      <c r="S196" s="117" t="e">
        <f t="shared" si="181"/>
        <v>#DIV/0!</v>
      </c>
      <c r="T196" s="117" t="e">
        <f t="shared" si="182"/>
        <v>#DIV/0!</v>
      </c>
      <c r="U196" s="109" t="e">
        <f t="shared" si="183"/>
        <v>#DIV/0!</v>
      </c>
      <c r="V196" s="110" t="e">
        <f t="shared" si="184"/>
        <v>#DIV/0!</v>
      </c>
    </row>
    <row r="197" spans="1:22" x14ac:dyDescent="0.25">
      <c r="A197" s="207"/>
      <c r="C197" s="107" t="str">
        <f t="shared" ref="C197:F216" si="225">C122</f>
        <v>Olivine-phyric</v>
      </c>
      <c r="D197" s="107" t="str">
        <f t="shared" si="225"/>
        <v>MDU</v>
      </c>
      <c r="E197" s="108">
        <f t="shared" si="225"/>
        <v>3333.3333333333348</v>
      </c>
      <c r="F197" s="117">
        <f t="shared" si="225"/>
        <v>3.5228787452803378</v>
      </c>
      <c r="G197" s="109">
        <f t="shared" ref="G197:O197" si="226">(0.01*G47+0.99*G$4)</f>
        <v>0</v>
      </c>
      <c r="H197" s="109">
        <f t="shared" si="226"/>
        <v>0</v>
      </c>
      <c r="I197" s="109">
        <f t="shared" si="226"/>
        <v>0</v>
      </c>
      <c r="J197" s="109">
        <f t="shared" si="226"/>
        <v>0</v>
      </c>
      <c r="K197" s="109">
        <f t="shared" si="226"/>
        <v>0</v>
      </c>
      <c r="L197" s="109">
        <f t="shared" si="226"/>
        <v>0</v>
      </c>
      <c r="M197" s="109">
        <f t="shared" si="226"/>
        <v>0</v>
      </c>
      <c r="N197" s="109">
        <f t="shared" si="226"/>
        <v>0</v>
      </c>
      <c r="O197" s="110">
        <f t="shared" si="226"/>
        <v>0</v>
      </c>
      <c r="Q197" s="120" t="e">
        <f t="shared" si="179"/>
        <v>#DIV/0!</v>
      </c>
      <c r="R197" s="109" t="e">
        <f t="shared" si="180"/>
        <v>#DIV/0!</v>
      </c>
      <c r="S197" s="117" t="e">
        <f t="shared" si="181"/>
        <v>#DIV/0!</v>
      </c>
      <c r="T197" s="117" t="e">
        <f t="shared" si="182"/>
        <v>#DIV/0!</v>
      </c>
      <c r="U197" s="109" t="e">
        <f t="shared" si="183"/>
        <v>#DIV/0!</v>
      </c>
      <c r="V197" s="110" t="e">
        <f t="shared" si="184"/>
        <v>#DIV/0!</v>
      </c>
    </row>
    <row r="198" spans="1:22" x14ac:dyDescent="0.25">
      <c r="A198" s="207"/>
      <c r="C198" s="107" t="str">
        <f t="shared" si="225"/>
        <v>Olivine-phyric</v>
      </c>
      <c r="D198" s="107" t="str">
        <f t="shared" si="225"/>
        <v>MDU</v>
      </c>
      <c r="E198" s="108">
        <f t="shared" si="225"/>
        <v>5000</v>
      </c>
      <c r="F198" s="117">
        <f t="shared" si="225"/>
        <v>3.6989700043360187</v>
      </c>
      <c r="G198" s="109">
        <f t="shared" ref="G198:O198" si="227">(0.01*G48+0.99*G$4)</f>
        <v>0</v>
      </c>
      <c r="H198" s="109">
        <f t="shared" si="227"/>
        <v>0</v>
      </c>
      <c r="I198" s="109">
        <f t="shared" si="227"/>
        <v>0</v>
      </c>
      <c r="J198" s="109">
        <f t="shared" si="227"/>
        <v>0</v>
      </c>
      <c r="K198" s="109">
        <f t="shared" si="227"/>
        <v>0</v>
      </c>
      <c r="L198" s="109">
        <f t="shared" si="227"/>
        <v>0</v>
      </c>
      <c r="M198" s="109">
        <f t="shared" si="227"/>
        <v>0</v>
      </c>
      <c r="N198" s="109">
        <f t="shared" si="227"/>
        <v>0</v>
      </c>
      <c r="O198" s="110">
        <f t="shared" si="227"/>
        <v>0</v>
      </c>
      <c r="Q198" s="120" t="e">
        <f t="shared" si="179"/>
        <v>#DIV/0!</v>
      </c>
      <c r="R198" s="109" t="e">
        <f t="shared" si="180"/>
        <v>#DIV/0!</v>
      </c>
      <c r="S198" s="117" t="e">
        <f t="shared" si="181"/>
        <v>#DIV/0!</v>
      </c>
      <c r="T198" s="117" t="e">
        <f t="shared" si="182"/>
        <v>#DIV/0!</v>
      </c>
      <c r="U198" s="109" t="e">
        <f t="shared" si="183"/>
        <v>#DIV/0!</v>
      </c>
      <c r="V198" s="110" t="e">
        <f t="shared" si="184"/>
        <v>#DIV/0!</v>
      </c>
    </row>
    <row r="199" spans="1:22" x14ac:dyDescent="0.25">
      <c r="A199" s="207"/>
      <c r="C199" s="107" t="str">
        <f t="shared" si="225"/>
        <v>Olivine-phyric</v>
      </c>
      <c r="D199" s="107" t="str">
        <f t="shared" si="225"/>
        <v>MDU</v>
      </c>
      <c r="E199" s="108">
        <f t="shared" si="225"/>
        <v>7500.0000000000018</v>
      </c>
      <c r="F199" s="117">
        <f t="shared" si="225"/>
        <v>3.8750612633917001</v>
      </c>
      <c r="G199" s="109">
        <f t="shared" ref="G199:O199" si="228">(0.01*G49+0.99*G$4)</f>
        <v>0</v>
      </c>
      <c r="H199" s="109">
        <f t="shared" si="228"/>
        <v>0</v>
      </c>
      <c r="I199" s="109">
        <f t="shared" si="228"/>
        <v>0</v>
      </c>
      <c r="J199" s="109">
        <f t="shared" si="228"/>
        <v>0</v>
      </c>
      <c r="K199" s="109">
        <f t="shared" si="228"/>
        <v>0</v>
      </c>
      <c r="L199" s="109">
        <f t="shared" si="228"/>
        <v>0</v>
      </c>
      <c r="M199" s="109">
        <f t="shared" si="228"/>
        <v>0</v>
      </c>
      <c r="N199" s="109">
        <f t="shared" si="228"/>
        <v>0</v>
      </c>
      <c r="O199" s="110">
        <f t="shared" si="228"/>
        <v>0</v>
      </c>
      <c r="Q199" s="120" t="e">
        <f t="shared" si="179"/>
        <v>#DIV/0!</v>
      </c>
      <c r="R199" s="109" t="e">
        <f t="shared" si="180"/>
        <v>#DIV/0!</v>
      </c>
      <c r="S199" s="117" t="e">
        <f t="shared" si="181"/>
        <v>#DIV/0!</v>
      </c>
      <c r="T199" s="117" t="e">
        <f t="shared" si="182"/>
        <v>#DIV/0!</v>
      </c>
      <c r="U199" s="109" t="e">
        <f t="shared" si="183"/>
        <v>#DIV/0!</v>
      </c>
      <c r="V199" s="110" t="e">
        <f t="shared" si="184"/>
        <v>#DIV/0!</v>
      </c>
    </row>
    <row r="200" spans="1:22" x14ac:dyDescent="0.25">
      <c r="A200" s="207"/>
      <c r="C200" s="107" t="str">
        <f t="shared" si="225"/>
        <v>Olivine-phyric</v>
      </c>
      <c r="D200" s="107" t="str">
        <f t="shared" si="225"/>
        <v>MDU</v>
      </c>
      <c r="E200" s="108">
        <f t="shared" si="225"/>
        <v>11666.666666666672</v>
      </c>
      <c r="F200" s="117">
        <f t="shared" si="225"/>
        <v>4.0669467896306131</v>
      </c>
      <c r="G200" s="109">
        <f t="shared" ref="G200:O200" si="229">(0.01*G50+0.99*G$4)</f>
        <v>0</v>
      </c>
      <c r="H200" s="109">
        <f t="shared" si="229"/>
        <v>0</v>
      </c>
      <c r="I200" s="109">
        <f t="shared" si="229"/>
        <v>0</v>
      </c>
      <c r="J200" s="109">
        <f t="shared" si="229"/>
        <v>0</v>
      </c>
      <c r="K200" s="109">
        <f t="shared" si="229"/>
        <v>0</v>
      </c>
      <c r="L200" s="109">
        <f t="shared" si="229"/>
        <v>0</v>
      </c>
      <c r="M200" s="109">
        <f t="shared" si="229"/>
        <v>0</v>
      </c>
      <c r="N200" s="109">
        <f t="shared" si="229"/>
        <v>0</v>
      </c>
      <c r="O200" s="110">
        <f t="shared" si="229"/>
        <v>0</v>
      </c>
      <c r="Q200" s="120" t="e">
        <f t="shared" si="179"/>
        <v>#DIV/0!</v>
      </c>
      <c r="R200" s="109" t="e">
        <f t="shared" si="180"/>
        <v>#DIV/0!</v>
      </c>
      <c r="S200" s="117" t="e">
        <f t="shared" si="181"/>
        <v>#DIV/0!</v>
      </c>
      <c r="T200" s="117" t="e">
        <f t="shared" si="182"/>
        <v>#DIV/0!</v>
      </c>
      <c r="U200" s="109" t="e">
        <f t="shared" si="183"/>
        <v>#DIV/0!</v>
      </c>
      <c r="V200" s="110" t="e">
        <f t="shared" si="184"/>
        <v>#DIV/0!</v>
      </c>
    </row>
    <row r="201" spans="1:22" x14ac:dyDescent="0.25">
      <c r="A201" s="207"/>
      <c r="C201" s="107" t="str">
        <f t="shared" si="225"/>
        <v>Olivine-phyric</v>
      </c>
      <c r="D201" s="107" t="str">
        <f t="shared" si="225"/>
        <v>MDU</v>
      </c>
      <c r="E201" s="108">
        <f t="shared" si="225"/>
        <v>20000.000000000007</v>
      </c>
      <c r="F201" s="117">
        <f t="shared" si="225"/>
        <v>4.3010299956639813</v>
      </c>
      <c r="G201" s="109">
        <f t="shared" ref="G201:O201" si="230">(0.01*G51+0.99*G$4)</f>
        <v>0</v>
      </c>
      <c r="H201" s="109">
        <f t="shared" si="230"/>
        <v>0</v>
      </c>
      <c r="I201" s="109">
        <f t="shared" si="230"/>
        <v>0</v>
      </c>
      <c r="J201" s="109">
        <f t="shared" si="230"/>
        <v>0</v>
      </c>
      <c r="K201" s="109">
        <f t="shared" si="230"/>
        <v>0</v>
      </c>
      <c r="L201" s="109">
        <f t="shared" si="230"/>
        <v>0</v>
      </c>
      <c r="M201" s="109">
        <f t="shared" si="230"/>
        <v>0</v>
      </c>
      <c r="N201" s="109">
        <f t="shared" si="230"/>
        <v>0</v>
      </c>
      <c r="O201" s="110">
        <f t="shared" si="230"/>
        <v>0</v>
      </c>
      <c r="Q201" s="120" t="e">
        <f t="shared" si="179"/>
        <v>#DIV/0!</v>
      </c>
      <c r="R201" s="109" t="e">
        <f t="shared" si="180"/>
        <v>#DIV/0!</v>
      </c>
      <c r="S201" s="117" t="e">
        <f t="shared" si="181"/>
        <v>#DIV/0!</v>
      </c>
      <c r="T201" s="117" t="e">
        <f t="shared" si="182"/>
        <v>#DIV/0!</v>
      </c>
      <c r="U201" s="109" t="e">
        <f t="shared" si="183"/>
        <v>#DIV/0!</v>
      </c>
      <c r="V201" s="110" t="e">
        <f t="shared" si="184"/>
        <v>#DIV/0!</v>
      </c>
    </row>
    <row r="202" spans="1:22" x14ac:dyDescent="0.25">
      <c r="A202" s="207"/>
      <c r="C202" s="107" t="str">
        <f t="shared" si="225"/>
        <v>Olivine-phyric</v>
      </c>
      <c r="D202" s="107" t="str">
        <f t="shared" si="225"/>
        <v>MDU</v>
      </c>
      <c r="E202" s="108">
        <f t="shared" si="225"/>
        <v>45000.000000000036</v>
      </c>
      <c r="F202" s="117">
        <f t="shared" si="225"/>
        <v>4.653212513775344</v>
      </c>
      <c r="G202" s="109">
        <f t="shared" ref="G202:O202" si="231">(0.01*G52+0.99*G$4)</f>
        <v>0</v>
      </c>
      <c r="H202" s="109">
        <f t="shared" si="231"/>
        <v>0</v>
      </c>
      <c r="I202" s="109">
        <f t="shared" si="231"/>
        <v>0</v>
      </c>
      <c r="J202" s="109">
        <f t="shared" si="231"/>
        <v>0</v>
      </c>
      <c r="K202" s="109">
        <f t="shared" si="231"/>
        <v>0</v>
      </c>
      <c r="L202" s="109">
        <f t="shared" si="231"/>
        <v>0</v>
      </c>
      <c r="M202" s="109">
        <f t="shared" si="231"/>
        <v>0</v>
      </c>
      <c r="N202" s="109">
        <f t="shared" si="231"/>
        <v>0</v>
      </c>
      <c r="O202" s="110">
        <f t="shared" si="231"/>
        <v>0</v>
      </c>
      <c r="Q202" s="120" t="e">
        <f t="shared" si="179"/>
        <v>#DIV/0!</v>
      </c>
      <c r="R202" s="109" t="e">
        <f t="shared" si="180"/>
        <v>#DIV/0!</v>
      </c>
      <c r="S202" s="117" t="e">
        <f t="shared" si="181"/>
        <v>#DIV/0!</v>
      </c>
      <c r="T202" s="117" t="e">
        <f t="shared" si="182"/>
        <v>#DIV/0!</v>
      </c>
      <c r="U202" s="109" t="e">
        <f t="shared" si="183"/>
        <v>#DIV/0!</v>
      </c>
      <c r="V202" s="110" t="e">
        <f t="shared" si="184"/>
        <v>#DIV/0!</v>
      </c>
    </row>
    <row r="203" spans="1:22" x14ac:dyDescent="0.25">
      <c r="A203" s="207"/>
      <c r="C203" s="107" t="str">
        <f t="shared" si="225"/>
        <v>Olivine-phyric</v>
      </c>
      <c r="D203" s="107" t="str">
        <f t="shared" si="225"/>
        <v>MDU</v>
      </c>
      <c r="E203" s="108">
        <f t="shared" si="225"/>
        <v>50555.555555555598</v>
      </c>
      <c r="F203" s="117">
        <f t="shared" si="225"/>
        <v>4.7037688872177883</v>
      </c>
      <c r="G203" s="109">
        <f t="shared" ref="G203:O203" si="232">(0.01*G53+0.99*G$4)</f>
        <v>0</v>
      </c>
      <c r="H203" s="109">
        <f t="shared" si="232"/>
        <v>0</v>
      </c>
      <c r="I203" s="109">
        <f t="shared" si="232"/>
        <v>0</v>
      </c>
      <c r="J203" s="109">
        <f t="shared" si="232"/>
        <v>0</v>
      </c>
      <c r="K203" s="109">
        <f t="shared" si="232"/>
        <v>0</v>
      </c>
      <c r="L203" s="109">
        <f t="shared" si="232"/>
        <v>0</v>
      </c>
      <c r="M203" s="109">
        <f t="shared" si="232"/>
        <v>0</v>
      </c>
      <c r="N203" s="109">
        <f t="shared" si="232"/>
        <v>0</v>
      </c>
      <c r="O203" s="110">
        <f t="shared" si="232"/>
        <v>0</v>
      </c>
      <c r="Q203" s="120" t="e">
        <f t="shared" si="179"/>
        <v>#DIV/0!</v>
      </c>
      <c r="R203" s="109" t="e">
        <f t="shared" si="180"/>
        <v>#DIV/0!</v>
      </c>
      <c r="S203" s="117" t="e">
        <f t="shared" si="181"/>
        <v>#DIV/0!</v>
      </c>
      <c r="T203" s="117" t="e">
        <f t="shared" si="182"/>
        <v>#DIV/0!</v>
      </c>
      <c r="U203" s="109" t="e">
        <f t="shared" si="183"/>
        <v>#DIV/0!</v>
      </c>
      <c r="V203" s="110" t="e">
        <f t="shared" si="184"/>
        <v>#DIV/0!</v>
      </c>
    </row>
    <row r="204" spans="1:22" x14ac:dyDescent="0.25">
      <c r="A204" s="207"/>
      <c r="C204" s="107" t="str">
        <f t="shared" si="225"/>
        <v>Olivine-phyric</v>
      </c>
      <c r="D204" s="107" t="str">
        <f t="shared" si="225"/>
        <v>MDU</v>
      </c>
      <c r="E204" s="108">
        <f t="shared" si="225"/>
        <v>57500.000000000036</v>
      </c>
      <c r="F204" s="117">
        <f t="shared" si="225"/>
        <v>4.7596678446896306</v>
      </c>
      <c r="G204" s="109">
        <f t="shared" ref="G204:O204" si="233">(0.01*G54+0.99*G$4)</f>
        <v>0</v>
      </c>
      <c r="H204" s="109">
        <f t="shared" si="233"/>
        <v>0</v>
      </c>
      <c r="I204" s="109">
        <f t="shared" si="233"/>
        <v>0</v>
      </c>
      <c r="J204" s="109">
        <f t="shared" si="233"/>
        <v>0</v>
      </c>
      <c r="K204" s="109">
        <f t="shared" si="233"/>
        <v>0</v>
      </c>
      <c r="L204" s="109">
        <f t="shared" si="233"/>
        <v>0</v>
      </c>
      <c r="M204" s="109">
        <f t="shared" si="233"/>
        <v>0</v>
      </c>
      <c r="N204" s="109">
        <f t="shared" si="233"/>
        <v>0</v>
      </c>
      <c r="O204" s="110">
        <f t="shared" si="233"/>
        <v>0</v>
      </c>
      <c r="Q204" s="120" t="e">
        <f t="shared" si="179"/>
        <v>#DIV/0!</v>
      </c>
      <c r="R204" s="109" t="e">
        <f t="shared" si="180"/>
        <v>#DIV/0!</v>
      </c>
      <c r="S204" s="117" t="e">
        <f t="shared" si="181"/>
        <v>#DIV/0!</v>
      </c>
      <c r="T204" s="117" t="e">
        <f t="shared" si="182"/>
        <v>#DIV/0!</v>
      </c>
      <c r="U204" s="109" t="e">
        <f t="shared" si="183"/>
        <v>#DIV/0!</v>
      </c>
      <c r="V204" s="110" t="e">
        <f t="shared" si="184"/>
        <v>#DIV/0!</v>
      </c>
    </row>
    <row r="205" spans="1:22" x14ac:dyDescent="0.25">
      <c r="A205" s="207"/>
      <c r="C205" s="107" t="str">
        <f t="shared" si="225"/>
        <v>Olivine-phyric</v>
      </c>
      <c r="D205" s="107" t="str">
        <f t="shared" si="225"/>
        <v>MDU</v>
      </c>
      <c r="E205" s="108">
        <f t="shared" si="225"/>
        <v>66428.571428571478</v>
      </c>
      <c r="F205" s="117">
        <f t="shared" si="225"/>
        <v>4.8223549128756975</v>
      </c>
      <c r="G205" s="109">
        <f t="shared" ref="G205:O205" si="234">(0.01*G55+0.99*G$4)</f>
        <v>0</v>
      </c>
      <c r="H205" s="109">
        <f t="shared" si="234"/>
        <v>0</v>
      </c>
      <c r="I205" s="109">
        <f t="shared" si="234"/>
        <v>0</v>
      </c>
      <c r="J205" s="109">
        <f t="shared" si="234"/>
        <v>0</v>
      </c>
      <c r="K205" s="109">
        <f t="shared" si="234"/>
        <v>0</v>
      </c>
      <c r="L205" s="109">
        <f t="shared" si="234"/>
        <v>0</v>
      </c>
      <c r="M205" s="109">
        <f t="shared" si="234"/>
        <v>0</v>
      </c>
      <c r="N205" s="109">
        <f t="shared" si="234"/>
        <v>0</v>
      </c>
      <c r="O205" s="110">
        <f t="shared" si="234"/>
        <v>0</v>
      </c>
      <c r="Q205" s="120" t="e">
        <f t="shared" si="179"/>
        <v>#DIV/0!</v>
      </c>
      <c r="R205" s="109" t="e">
        <f t="shared" si="180"/>
        <v>#DIV/0!</v>
      </c>
      <c r="S205" s="117" t="e">
        <f t="shared" si="181"/>
        <v>#DIV/0!</v>
      </c>
      <c r="T205" s="117" t="e">
        <f t="shared" si="182"/>
        <v>#DIV/0!</v>
      </c>
      <c r="U205" s="109" t="e">
        <f t="shared" si="183"/>
        <v>#DIV/0!</v>
      </c>
      <c r="V205" s="110" t="e">
        <f t="shared" si="184"/>
        <v>#DIV/0!</v>
      </c>
    </row>
    <row r="206" spans="1:22" x14ac:dyDescent="0.25">
      <c r="A206" s="207"/>
      <c r="C206" s="107" t="str">
        <f t="shared" si="225"/>
        <v>Olivine-phyric</v>
      </c>
      <c r="D206" s="107" t="str">
        <f t="shared" si="225"/>
        <v>MDU</v>
      </c>
      <c r="E206" s="108">
        <f t="shared" si="225"/>
        <v>78333.333333333416</v>
      </c>
      <c r="F206" s="117">
        <f t="shared" si="225"/>
        <v>4.8939466075520741</v>
      </c>
      <c r="G206" s="109">
        <f t="shared" ref="G206:O206" si="235">(0.01*G56+0.99*G$4)</f>
        <v>0</v>
      </c>
      <c r="H206" s="109">
        <f t="shared" si="235"/>
        <v>0</v>
      </c>
      <c r="I206" s="109">
        <f t="shared" si="235"/>
        <v>0</v>
      </c>
      <c r="J206" s="109">
        <f t="shared" si="235"/>
        <v>0</v>
      </c>
      <c r="K206" s="109">
        <f t="shared" si="235"/>
        <v>0</v>
      </c>
      <c r="L206" s="109">
        <f t="shared" si="235"/>
        <v>0</v>
      </c>
      <c r="M206" s="109">
        <f t="shared" si="235"/>
        <v>0</v>
      </c>
      <c r="N206" s="109">
        <f t="shared" si="235"/>
        <v>0</v>
      </c>
      <c r="O206" s="110">
        <f t="shared" si="235"/>
        <v>0</v>
      </c>
      <c r="Q206" s="120" t="e">
        <f t="shared" si="179"/>
        <v>#DIV/0!</v>
      </c>
      <c r="R206" s="109" t="e">
        <f t="shared" si="180"/>
        <v>#DIV/0!</v>
      </c>
      <c r="S206" s="117" t="e">
        <f t="shared" si="181"/>
        <v>#DIV/0!</v>
      </c>
      <c r="T206" s="117" t="e">
        <f t="shared" si="182"/>
        <v>#DIV/0!</v>
      </c>
      <c r="U206" s="109" t="e">
        <f t="shared" si="183"/>
        <v>#DIV/0!</v>
      </c>
      <c r="V206" s="110" t="e">
        <f t="shared" si="184"/>
        <v>#DIV/0!</v>
      </c>
    </row>
    <row r="207" spans="1:22" x14ac:dyDescent="0.25">
      <c r="A207" s="207"/>
      <c r="C207" s="107" t="str">
        <f t="shared" si="225"/>
        <v>Olivine-phyric</v>
      </c>
      <c r="D207" s="107" t="str">
        <f t="shared" si="225"/>
        <v>MDU</v>
      </c>
      <c r="E207" s="108">
        <f t="shared" si="225"/>
        <v>95000.000000000073</v>
      </c>
      <c r="F207" s="117">
        <f t="shared" si="225"/>
        <v>4.9777236052888485</v>
      </c>
      <c r="G207" s="109">
        <f t="shared" ref="G207:O207" si="236">(0.01*G57+0.99*G$4)</f>
        <v>0</v>
      </c>
      <c r="H207" s="109">
        <f t="shared" si="236"/>
        <v>0</v>
      </c>
      <c r="I207" s="109">
        <f t="shared" si="236"/>
        <v>0</v>
      </c>
      <c r="J207" s="109">
        <f t="shared" si="236"/>
        <v>0</v>
      </c>
      <c r="K207" s="109">
        <f t="shared" si="236"/>
        <v>0</v>
      </c>
      <c r="L207" s="109">
        <f t="shared" si="236"/>
        <v>0</v>
      </c>
      <c r="M207" s="109">
        <f t="shared" si="236"/>
        <v>0</v>
      </c>
      <c r="N207" s="109">
        <f t="shared" si="236"/>
        <v>0</v>
      </c>
      <c r="O207" s="110">
        <f t="shared" si="236"/>
        <v>0</v>
      </c>
      <c r="Q207" s="120" t="e">
        <f t="shared" si="179"/>
        <v>#DIV/0!</v>
      </c>
      <c r="R207" s="109" t="e">
        <f t="shared" si="180"/>
        <v>#DIV/0!</v>
      </c>
      <c r="S207" s="117" t="e">
        <f t="shared" si="181"/>
        <v>#DIV/0!</v>
      </c>
      <c r="T207" s="117" t="e">
        <f t="shared" si="182"/>
        <v>#DIV/0!</v>
      </c>
      <c r="U207" s="109" t="e">
        <f t="shared" si="183"/>
        <v>#DIV/0!</v>
      </c>
      <c r="V207" s="110" t="e">
        <f t="shared" si="184"/>
        <v>#DIV/0!</v>
      </c>
    </row>
    <row r="208" spans="1:22" x14ac:dyDescent="0.25">
      <c r="A208" s="207"/>
      <c r="C208" s="107" t="str">
        <f t="shared" si="225"/>
        <v>Olivine-phyric</v>
      </c>
      <c r="D208" s="107" t="str">
        <f t="shared" si="225"/>
        <v>MDU</v>
      </c>
      <c r="E208" s="108">
        <f t="shared" si="225"/>
        <v>120000.00000000009</v>
      </c>
      <c r="F208" s="117">
        <f t="shared" si="225"/>
        <v>5.0791812460476251</v>
      </c>
      <c r="G208" s="109">
        <f t="shared" ref="G208:O208" si="237">(0.01*G58+0.99*G$4)</f>
        <v>0</v>
      </c>
      <c r="H208" s="109">
        <f t="shared" si="237"/>
        <v>0</v>
      </c>
      <c r="I208" s="109">
        <f t="shared" si="237"/>
        <v>0</v>
      </c>
      <c r="J208" s="109">
        <f t="shared" si="237"/>
        <v>0</v>
      </c>
      <c r="K208" s="109">
        <f t="shared" si="237"/>
        <v>0</v>
      </c>
      <c r="L208" s="109">
        <f t="shared" si="237"/>
        <v>0</v>
      </c>
      <c r="M208" s="109">
        <f t="shared" si="237"/>
        <v>0</v>
      </c>
      <c r="N208" s="109">
        <f t="shared" si="237"/>
        <v>0</v>
      </c>
      <c r="O208" s="110">
        <f t="shared" si="237"/>
        <v>0</v>
      </c>
      <c r="Q208" s="120" t="e">
        <f t="shared" si="179"/>
        <v>#DIV/0!</v>
      </c>
      <c r="R208" s="109" t="e">
        <f t="shared" si="180"/>
        <v>#DIV/0!</v>
      </c>
      <c r="S208" s="117" t="e">
        <f t="shared" si="181"/>
        <v>#DIV/0!</v>
      </c>
      <c r="T208" s="117" t="e">
        <f t="shared" si="182"/>
        <v>#DIV/0!</v>
      </c>
      <c r="U208" s="109" t="e">
        <f t="shared" si="183"/>
        <v>#DIV/0!</v>
      </c>
      <c r="V208" s="110" t="e">
        <f t="shared" si="184"/>
        <v>#DIV/0!</v>
      </c>
    </row>
    <row r="209" spans="1:22" x14ac:dyDescent="0.25">
      <c r="A209" s="207"/>
      <c r="C209" s="107" t="str">
        <f t="shared" si="225"/>
        <v>Olivine-phyric</v>
      </c>
      <c r="D209" s="107" t="str">
        <f t="shared" si="225"/>
        <v>MDU</v>
      </c>
      <c r="E209" s="108">
        <f t="shared" si="225"/>
        <v>161666.66666666674</v>
      </c>
      <c r="F209" s="117">
        <f t="shared" si="225"/>
        <v>5.2086204838826013</v>
      </c>
      <c r="G209" s="109">
        <f t="shared" ref="G209:O209" si="238">(0.01*G59+0.99*G$4)</f>
        <v>0</v>
      </c>
      <c r="H209" s="109">
        <f t="shared" si="238"/>
        <v>0</v>
      </c>
      <c r="I209" s="109">
        <f t="shared" si="238"/>
        <v>0</v>
      </c>
      <c r="J209" s="109">
        <f t="shared" si="238"/>
        <v>0</v>
      </c>
      <c r="K209" s="109">
        <f t="shared" si="238"/>
        <v>0</v>
      </c>
      <c r="L209" s="109">
        <f t="shared" si="238"/>
        <v>0</v>
      </c>
      <c r="M209" s="109">
        <f t="shared" si="238"/>
        <v>0</v>
      </c>
      <c r="N209" s="109">
        <f t="shared" si="238"/>
        <v>0</v>
      </c>
      <c r="O209" s="110">
        <f t="shared" si="238"/>
        <v>0</v>
      </c>
      <c r="Q209" s="120" t="e">
        <f t="shared" si="179"/>
        <v>#DIV/0!</v>
      </c>
      <c r="R209" s="109" t="e">
        <f t="shared" si="180"/>
        <v>#DIV/0!</v>
      </c>
      <c r="S209" s="117" t="e">
        <f t="shared" si="181"/>
        <v>#DIV/0!</v>
      </c>
      <c r="T209" s="117" t="e">
        <f t="shared" si="182"/>
        <v>#DIV/0!</v>
      </c>
      <c r="U209" s="109" t="e">
        <f t="shared" si="183"/>
        <v>#DIV/0!</v>
      </c>
      <c r="V209" s="110" t="e">
        <f t="shared" si="184"/>
        <v>#DIV/0!</v>
      </c>
    </row>
    <row r="210" spans="1:22" x14ac:dyDescent="0.25">
      <c r="A210" s="207"/>
      <c r="C210" s="107" t="str">
        <f t="shared" si="225"/>
        <v>Olivine-phyric</v>
      </c>
      <c r="D210" s="107" t="str">
        <f t="shared" si="225"/>
        <v>MDU</v>
      </c>
      <c r="E210" s="108">
        <f t="shared" si="225"/>
        <v>245000.00000000006</v>
      </c>
      <c r="F210" s="117">
        <f t="shared" si="225"/>
        <v>5.3891660843645326</v>
      </c>
      <c r="G210" s="109">
        <f t="shared" ref="G210:O210" si="239">(0.01*G60+0.99*G$4)</f>
        <v>0</v>
      </c>
      <c r="H210" s="109">
        <f t="shared" si="239"/>
        <v>0</v>
      </c>
      <c r="I210" s="109">
        <f t="shared" si="239"/>
        <v>0</v>
      </c>
      <c r="J210" s="109">
        <f t="shared" si="239"/>
        <v>0</v>
      </c>
      <c r="K210" s="109">
        <f t="shared" si="239"/>
        <v>0</v>
      </c>
      <c r="L210" s="109">
        <f t="shared" si="239"/>
        <v>0</v>
      </c>
      <c r="M210" s="109">
        <f t="shared" si="239"/>
        <v>0</v>
      </c>
      <c r="N210" s="109">
        <f t="shared" si="239"/>
        <v>0</v>
      </c>
      <c r="O210" s="110">
        <f t="shared" si="239"/>
        <v>0</v>
      </c>
      <c r="Q210" s="120" t="e">
        <f t="shared" si="179"/>
        <v>#DIV/0!</v>
      </c>
      <c r="R210" s="109" t="e">
        <f t="shared" si="180"/>
        <v>#DIV/0!</v>
      </c>
      <c r="S210" s="117" t="e">
        <f t="shared" si="181"/>
        <v>#DIV/0!</v>
      </c>
      <c r="T210" s="117" t="e">
        <f t="shared" si="182"/>
        <v>#DIV/0!</v>
      </c>
      <c r="U210" s="109" t="e">
        <f t="shared" si="183"/>
        <v>#DIV/0!</v>
      </c>
      <c r="V210" s="110" t="e">
        <f t="shared" si="184"/>
        <v>#DIV/0!</v>
      </c>
    </row>
    <row r="211" spans="1:22" x14ac:dyDescent="0.25">
      <c r="A211" s="207"/>
      <c r="C211" s="107" t="str">
        <f t="shared" si="225"/>
        <v>Olivine-phyric</v>
      </c>
      <c r="D211" s="107" t="str">
        <f t="shared" si="225"/>
        <v>MDU</v>
      </c>
      <c r="E211" s="108">
        <f t="shared" si="225"/>
        <v>495000.00000000064</v>
      </c>
      <c r="F211" s="117">
        <f t="shared" si="225"/>
        <v>5.6946051989335693</v>
      </c>
      <c r="G211" s="109">
        <f t="shared" ref="G211:O211" si="240">(0.01*G61+0.99*G$4)</f>
        <v>0</v>
      </c>
      <c r="H211" s="109">
        <f t="shared" si="240"/>
        <v>0</v>
      </c>
      <c r="I211" s="109">
        <f t="shared" si="240"/>
        <v>0</v>
      </c>
      <c r="J211" s="109">
        <f t="shared" si="240"/>
        <v>0</v>
      </c>
      <c r="K211" s="109">
        <f t="shared" si="240"/>
        <v>0</v>
      </c>
      <c r="L211" s="109">
        <f t="shared" si="240"/>
        <v>0</v>
      </c>
      <c r="M211" s="109">
        <f t="shared" si="240"/>
        <v>0</v>
      </c>
      <c r="N211" s="109">
        <f t="shared" si="240"/>
        <v>0</v>
      </c>
      <c r="O211" s="110">
        <f t="shared" si="240"/>
        <v>0</v>
      </c>
      <c r="Q211" s="120" t="e">
        <f t="shared" si="179"/>
        <v>#DIV/0!</v>
      </c>
      <c r="R211" s="109" t="e">
        <f t="shared" si="180"/>
        <v>#DIV/0!</v>
      </c>
      <c r="S211" s="117" t="e">
        <f t="shared" si="181"/>
        <v>#DIV/0!</v>
      </c>
      <c r="T211" s="117" t="e">
        <f t="shared" si="182"/>
        <v>#DIV/0!</v>
      </c>
      <c r="U211" s="109" t="e">
        <f t="shared" si="183"/>
        <v>#DIV/0!</v>
      </c>
      <c r="V211" s="110" t="e">
        <f t="shared" si="184"/>
        <v>#DIV/0!</v>
      </c>
    </row>
    <row r="212" spans="1:22" x14ac:dyDescent="0.25">
      <c r="A212" s="207"/>
      <c r="C212" s="107" t="str">
        <f t="shared" si="225"/>
        <v>Pre-frac olivine-phyric</v>
      </c>
      <c r="D212" s="107" t="str">
        <f t="shared" si="225"/>
        <v>MDU</v>
      </c>
      <c r="E212" s="108">
        <f t="shared" si="225"/>
        <v>102.04081632653073</v>
      </c>
      <c r="F212" s="117">
        <f t="shared" si="225"/>
        <v>2.0087739243075058</v>
      </c>
      <c r="G212" s="109">
        <f t="shared" ref="G212:O212" si="241">(0.01*G62+0.99*G$5)</f>
        <v>0</v>
      </c>
      <c r="H212" s="109">
        <f t="shared" si="241"/>
        <v>0</v>
      </c>
      <c r="I212" s="109">
        <f t="shared" si="241"/>
        <v>0</v>
      </c>
      <c r="J212" s="109">
        <f t="shared" si="241"/>
        <v>0</v>
      </c>
      <c r="K212" s="109">
        <f t="shared" si="241"/>
        <v>0</v>
      </c>
      <c r="L212" s="109">
        <f t="shared" si="241"/>
        <v>0</v>
      </c>
      <c r="M212" s="109">
        <f t="shared" si="241"/>
        <v>0</v>
      </c>
      <c r="N212" s="109">
        <f t="shared" si="241"/>
        <v>0</v>
      </c>
      <c r="O212" s="110">
        <f t="shared" si="241"/>
        <v>0</v>
      </c>
      <c r="Q212" s="120" t="e">
        <f t="shared" si="179"/>
        <v>#DIV/0!</v>
      </c>
      <c r="R212" s="109" t="e">
        <f t="shared" si="180"/>
        <v>#DIV/0!</v>
      </c>
      <c r="S212" s="117" t="e">
        <f t="shared" si="181"/>
        <v>#DIV/0!</v>
      </c>
      <c r="T212" s="117" t="e">
        <f t="shared" si="182"/>
        <v>#DIV/0!</v>
      </c>
      <c r="U212" s="109" t="e">
        <f t="shared" si="183"/>
        <v>#DIV/0!</v>
      </c>
      <c r="V212" s="110" t="e">
        <f t="shared" si="184"/>
        <v>#DIV/0!</v>
      </c>
    </row>
    <row r="213" spans="1:22" x14ac:dyDescent="0.25">
      <c r="A213" s="207"/>
      <c r="C213" s="107" t="str">
        <f t="shared" si="225"/>
        <v>Pre-frac olivine-phyric</v>
      </c>
      <c r="D213" s="107" t="str">
        <f t="shared" si="225"/>
        <v>MDU</v>
      </c>
      <c r="E213" s="108">
        <f t="shared" si="225"/>
        <v>555.55555555555577</v>
      </c>
      <c r="F213" s="117">
        <f t="shared" si="225"/>
        <v>2.744727494896694</v>
      </c>
      <c r="G213" s="109">
        <f t="shared" ref="G213:O213" si="242">(0.01*G63+0.99*G$5)</f>
        <v>0</v>
      </c>
      <c r="H213" s="109">
        <f t="shared" si="242"/>
        <v>0</v>
      </c>
      <c r="I213" s="109">
        <f t="shared" si="242"/>
        <v>0</v>
      </c>
      <c r="J213" s="109">
        <f t="shared" si="242"/>
        <v>0</v>
      </c>
      <c r="K213" s="109">
        <f t="shared" si="242"/>
        <v>0</v>
      </c>
      <c r="L213" s="109">
        <f t="shared" si="242"/>
        <v>0</v>
      </c>
      <c r="M213" s="109">
        <f t="shared" si="242"/>
        <v>0</v>
      </c>
      <c r="N213" s="109">
        <f t="shared" si="242"/>
        <v>0</v>
      </c>
      <c r="O213" s="110">
        <f t="shared" si="242"/>
        <v>0</v>
      </c>
      <c r="Q213" s="120" t="e">
        <f t="shared" si="179"/>
        <v>#DIV/0!</v>
      </c>
      <c r="R213" s="109" t="e">
        <f t="shared" si="180"/>
        <v>#DIV/0!</v>
      </c>
      <c r="S213" s="117" t="e">
        <f t="shared" si="181"/>
        <v>#DIV/0!</v>
      </c>
      <c r="T213" s="117" t="e">
        <f t="shared" si="182"/>
        <v>#DIV/0!</v>
      </c>
      <c r="U213" s="109" t="e">
        <f t="shared" si="183"/>
        <v>#DIV/0!</v>
      </c>
      <c r="V213" s="110" t="e">
        <f t="shared" si="184"/>
        <v>#DIV/0!</v>
      </c>
    </row>
    <row r="214" spans="1:22" x14ac:dyDescent="0.25">
      <c r="A214" s="207"/>
      <c r="C214" s="107" t="str">
        <f t="shared" si="225"/>
        <v>Pre-frac olivine-phyric</v>
      </c>
      <c r="D214" s="107" t="str">
        <f t="shared" si="225"/>
        <v>MDU</v>
      </c>
      <c r="E214" s="108">
        <f t="shared" si="225"/>
        <v>1250</v>
      </c>
      <c r="F214" s="117">
        <f t="shared" si="225"/>
        <v>3.0969100130080562</v>
      </c>
      <c r="G214" s="109">
        <f t="shared" ref="G214:O214" si="243">(0.01*G64+0.99*G$5)</f>
        <v>0</v>
      </c>
      <c r="H214" s="109">
        <f t="shared" si="243"/>
        <v>0</v>
      </c>
      <c r="I214" s="109">
        <f t="shared" si="243"/>
        <v>0</v>
      </c>
      <c r="J214" s="109">
        <f t="shared" si="243"/>
        <v>0</v>
      </c>
      <c r="K214" s="109">
        <f t="shared" si="243"/>
        <v>0</v>
      </c>
      <c r="L214" s="109">
        <f t="shared" si="243"/>
        <v>0</v>
      </c>
      <c r="M214" s="109">
        <f t="shared" si="243"/>
        <v>0</v>
      </c>
      <c r="N214" s="109">
        <f t="shared" si="243"/>
        <v>0</v>
      </c>
      <c r="O214" s="110">
        <f t="shared" si="243"/>
        <v>0</v>
      </c>
      <c r="Q214" s="120" t="e">
        <f t="shared" si="179"/>
        <v>#DIV/0!</v>
      </c>
      <c r="R214" s="109" t="e">
        <f t="shared" si="180"/>
        <v>#DIV/0!</v>
      </c>
      <c r="S214" s="117" t="e">
        <f t="shared" si="181"/>
        <v>#DIV/0!</v>
      </c>
      <c r="T214" s="117" t="e">
        <f t="shared" si="182"/>
        <v>#DIV/0!</v>
      </c>
      <c r="U214" s="109" t="e">
        <f t="shared" si="183"/>
        <v>#DIV/0!</v>
      </c>
      <c r="V214" s="110" t="e">
        <f t="shared" si="184"/>
        <v>#DIV/0!</v>
      </c>
    </row>
    <row r="215" spans="1:22" x14ac:dyDescent="0.25">
      <c r="A215" s="207"/>
      <c r="C215" s="107" t="str">
        <f t="shared" si="225"/>
        <v>Pre-frac olivine-phyric</v>
      </c>
      <c r="D215" s="107" t="str">
        <f t="shared" si="225"/>
        <v>MDU</v>
      </c>
      <c r="E215" s="108">
        <f t="shared" si="225"/>
        <v>2142.857142857144</v>
      </c>
      <c r="F215" s="117">
        <f t="shared" si="225"/>
        <v>3.3309932190414249</v>
      </c>
      <c r="G215" s="109">
        <f t="shared" ref="G215:O215" si="244">(0.01*G65+0.99*G$5)</f>
        <v>0</v>
      </c>
      <c r="H215" s="109">
        <f t="shared" si="244"/>
        <v>0</v>
      </c>
      <c r="I215" s="109">
        <f t="shared" si="244"/>
        <v>0</v>
      </c>
      <c r="J215" s="109">
        <f t="shared" si="244"/>
        <v>0</v>
      </c>
      <c r="K215" s="109">
        <f t="shared" si="244"/>
        <v>0</v>
      </c>
      <c r="L215" s="109">
        <f t="shared" si="244"/>
        <v>0</v>
      </c>
      <c r="M215" s="109">
        <f t="shared" si="244"/>
        <v>0</v>
      </c>
      <c r="N215" s="109">
        <f t="shared" si="244"/>
        <v>0</v>
      </c>
      <c r="O215" s="110">
        <f t="shared" si="244"/>
        <v>0</v>
      </c>
      <c r="Q215" s="120" t="e">
        <f t="shared" si="179"/>
        <v>#DIV/0!</v>
      </c>
      <c r="R215" s="109" t="e">
        <f t="shared" si="180"/>
        <v>#DIV/0!</v>
      </c>
      <c r="S215" s="117" t="e">
        <f t="shared" si="181"/>
        <v>#DIV/0!</v>
      </c>
      <c r="T215" s="117" t="e">
        <f t="shared" si="182"/>
        <v>#DIV/0!</v>
      </c>
      <c r="U215" s="109" t="e">
        <f t="shared" si="183"/>
        <v>#DIV/0!</v>
      </c>
      <c r="V215" s="110" t="e">
        <f t="shared" si="184"/>
        <v>#DIV/0!</v>
      </c>
    </row>
    <row r="216" spans="1:22" x14ac:dyDescent="0.25">
      <c r="A216" s="207"/>
      <c r="C216" s="107" t="str">
        <f t="shared" si="225"/>
        <v>Pre-frac olivine-phyric</v>
      </c>
      <c r="D216" s="107" t="str">
        <f t="shared" si="225"/>
        <v>MDU</v>
      </c>
      <c r="E216" s="108">
        <f t="shared" si="225"/>
        <v>3333.3333333333348</v>
      </c>
      <c r="F216" s="117">
        <f t="shared" si="225"/>
        <v>3.5228787452803378</v>
      </c>
      <c r="G216" s="109">
        <f t="shared" ref="G216:O216" si="245">(0.01*G66+0.99*G$5)</f>
        <v>0</v>
      </c>
      <c r="H216" s="109">
        <f t="shared" si="245"/>
        <v>0</v>
      </c>
      <c r="I216" s="109">
        <f t="shared" si="245"/>
        <v>0</v>
      </c>
      <c r="J216" s="109">
        <f t="shared" si="245"/>
        <v>0</v>
      </c>
      <c r="K216" s="109">
        <f t="shared" si="245"/>
        <v>0</v>
      </c>
      <c r="L216" s="109">
        <f t="shared" si="245"/>
        <v>0</v>
      </c>
      <c r="M216" s="109">
        <f t="shared" si="245"/>
        <v>0</v>
      </c>
      <c r="N216" s="109">
        <f t="shared" si="245"/>
        <v>0</v>
      </c>
      <c r="O216" s="110">
        <f t="shared" si="245"/>
        <v>0</v>
      </c>
      <c r="Q216" s="120" t="e">
        <f t="shared" si="179"/>
        <v>#DIV/0!</v>
      </c>
      <c r="R216" s="109" t="e">
        <f t="shared" si="180"/>
        <v>#DIV/0!</v>
      </c>
      <c r="S216" s="117" t="e">
        <f t="shared" si="181"/>
        <v>#DIV/0!</v>
      </c>
      <c r="T216" s="117" t="e">
        <f t="shared" si="182"/>
        <v>#DIV/0!</v>
      </c>
      <c r="U216" s="109" t="e">
        <f t="shared" si="183"/>
        <v>#DIV/0!</v>
      </c>
      <c r="V216" s="110" t="e">
        <f t="shared" si="184"/>
        <v>#DIV/0!</v>
      </c>
    </row>
    <row r="217" spans="1:22" x14ac:dyDescent="0.25">
      <c r="A217" s="207"/>
      <c r="C217" s="107" t="str">
        <f t="shared" ref="C217:F230" si="246">C142</f>
        <v>Pre-frac olivine-phyric</v>
      </c>
      <c r="D217" s="107" t="str">
        <f t="shared" si="246"/>
        <v>MDU</v>
      </c>
      <c r="E217" s="108">
        <f t="shared" si="246"/>
        <v>5000</v>
      </c>
      <c r="F217" s="117">
        <f t="shared" si="246"/>
        <v>3.6989700043360187</v>
      </c>
      <c r="G217" s="109">
        <f t="shared" ref="G217:O217" si="247">(0.01*G67+0.99*G$5)</f>
        <v>0</v>
      </c>
      <c r="H217" s="109">
        <f t="shared" si="247"/>
        <v>0</v>
      </c>
      <c r="I217" s="109">
        <f t="shared" si="247"/>
        <v>0</v>
      </c>
      <c r="J217" s="109">
        <f t="shared" si="247"/>
        <v>0</v>
      </c>
      <c r="K217" s="109">
        <f t="shared" si="247"/>
        <v>0</v>
      </c>
      <c r="L217" s="109">
        <f t="shared" si="247"/>
        <v>0</v>
      </c>
      <c r="M217" s="109">
        <f t="shared" si="247"/>
        <v>0</v>
      </c>
      <c r="N217" s="109">
        <f t="shared" si="247"/>
        <v>0</v>
      </c>
      <c r="O217" s="110">
        <f t="shared" si="247"/>
        <v>0</v>
      </c>
      <c r="Q217" s="120" t="e">
        <f t="shared" si="179"/>
        <v>#DIV/0!</v>
      </c>
      <c r="R217" s="109" t="e">
        <f t="shared" si="180"/>
        <v>#DIV/0!</v>
      </c>
      <c r="S217" s="117" t="e">
        <f t="shared" si="181"/>
        <v>#DIV/0!</v>
      </c>
      <c r="T217" s="117" t="e">
        <f t="shared" si="182"/>
        <v>#DIV/0!</v>
      </c>
      <c r="U217" s="109" t="e">
        <f t="shared" si="183"/>
        <v>#DIV/0!</v>
      </c>
      <c r="V217" s="110" t="e">
        <f t="shared" si="184"/>
        <v>#DIV/0!</v>
      </c>
    </row>
    <row r="218" spans="1:22" x14ac:dyDescent="0.25">
      <c r="A218" s="207"/>
      <c r="C218" s="107" t="str">
        <f t="shared" si="246"/>
        <v>Pre-frac olivine-phyric</v>
      </c>
      <c r="D218" s="107" t="str">
        <f t="shared" si="246"/>
        <v>MDU</v>
      </c>
      <c r="E218" s="108">
        <f t="shared" si="246"/>
        <v>7500.0000000000018</v>
      </c>
      <c r="F218" s="117">
        <f t="shared" si="246"/>
        <v>3.8750612633917001</v>
      </c>
      <c r="G218" s="109">
        <f t="shared" ref="G218:O218" si="248">(0.01*G68+0.99*G$5)</f>
        <v>0</v>
      </c>
      <c r="H218" s="109">
        <f t="shared" si="248"/>
        <v>0</v>
      </c>
      <c r="I218" s="109">
        <f t="shared" si="248"/>
        <v>0</v>
      </c>
      <c r="J218" s="109">
        <f t="shared" si="248"/>
        <v>0</v>
      </c>
      <c r="K218" s="109">
        <f t="shared" si="248"/>
        <v>0</v>
      </c>
      <c r="L218" s="109">
        <f t="shared" si="248"/>
        <v>0</v>
      </c>
      <c r="M218" s="109">
        <f t="shared" si="248"/>
        <v>0</v>
      </c>
      <c r="N218" s="109">
        <f t="shared" si="248"/>
        <v>0</v>
      </c>
      <c r="O218" s="110">
        <f t="shared" si="248"/>
        <v>0</v>
      </c>
      <c r="Q218" s="120" t="e">
        <f t="shared" si="179"/>
        <v>#DIV/0!</v>
      </c>
      <c r="R218" s="109" t="e">
        <f t="shared" si="180"/>
        <v>#DIV/0!</v>
      </c>
      <c r="S218" s="117" t="e">
        <f t="shared" si="181"/>
        <v>#DIV/0!</v>
      </c>
      <c r="T218" s="117" t="e">
        <f t="shared" si="182"/>
        <v>#DIV/0!</v>
      </c>
      <c r="U218" s="109" t="e">
        <f t="shared" si="183"/>
        <v>#DIV/0!</v>
      </c>
      <c r="V218" s="110" t="e">
        <f t="shared" si="184"/>
        <v>#DIV/0!</v>
      </c>
    </row>
    <row r="219" spans="1:22" x14ac:dyDescent="0.25">
      <c r="A219" s="207"/>
      <c r="C219" s="107" t="str">
        <f t="shared" si="246"/>
        <v>Pre-frac olivine-phyric</v>
      </c>
      <c r="D219" s="107" t="str">
        <f t="shared" si="246"/>
        <v>MDU</v>
      </c>
      <c r="E219" s="108">
        <f t="shared" si="246"/>
        <v>11666.666666666672</v>
      </c>
      <c r="F219" s="117">
        <f t="shared" si="246"/>
        <v>4.0669467896306131</v>
      </c>
      <c r="G219" s="109">
        <f t="shared" ref="G219:O219" si="249">(0.01*G69+0.99*G$5)</f>
        <v>0</v>
      </c>
      <c r="H219" s="109">
        <f t="shared" si="249"/>
        <v>0</v>
      </c>
      <c r="I219" s="109">
        <f t="shared" si="249"/>
        <v>0</v>
      </c>
      <c r="J219" s="109">
        <f t="shared" si="249"/>
        <v>0</v>
      </c>
      <c r="K219" s="109">
        <f t="shared" si="249"/>
        <v>0</v>
      </c>
      <c r="L219" s="109">
        <f t="shared" si="249"/>
        <v>0</v>
      </c>
      <c r="M219" s="109">
        <f t="shared" si="249"/>
        <v>0</v>
      </c>
      <c r="N219" s="109">
        <f t="shared" si="249"/>
        <v>0</v>
      </c>
      <c r="O219" s="110">
        <f t="shared" si="249"/>
        <v>0</v>
      </c>
      <c r="Q219" s="120" t="e">
        <f t="shared" si="179"/>
        <v>#DIV/0!</v>
      </c>
      <c r="R219" s="109" t="e">
        <f t="shared" si="180"/>
        <v>#DIV/0!</v>
      </c>
      <c r="S219" s="117" t="e">
        <f t="shared" si="181"/>
        <v>#DIV/0!</v>
      </c>
      <c r="T219" s="117" t="e">
        <f t="shared" si="182"/>
        <v>#DIV/0!</v>
      </c>
      <c r="U219" s="109" t="e">
        <f t="shared" si="183"/>
        <v>#DIV/0!</v>
      </c>
      <c r="V219" s="110" t="e">
        <f t="shared" si="184"/>
        <v>#DIV/0!</v>
      </c>
    </row>
    <row r="220" spans="1:22" x14ac:dyDescent="0.25">
      <c r="A220" s="207"/>
      <c r="C220" s="107" t="str">
        <f t="shared" si="246"/>
        <v>Pre-frac olivine-phyric</v>
      </c>
      <c r="D220" s="107" t="str">
        <f t="shared" si="246"/>
        <v>MDU</v>
      </c>
      <c r="E220" s="108">
        <f t="shared" si="246"/>
        <v>20000.000000000007</v>
      </c>
      <c r="F220" s="117">
        <f t="shared" si="246"/>
        <v>4.3010299956639813</v>
      </c>
      <c r="G220" s="109">
        <f t="shared" ref="G220:O220" si="250">(0.01*G70+0.99*G$5)</f>
        <v>0</v>
      </c>
      <c r="H220" s="109">
        <f t="shared" si="250"/>
        <v>0</v>
      </c>
      <c r="I220" s="109">
        <f t="shared" si="250"/>
        <v>0</v>
      </c>
      <c r="J220" s="109">
        <f t="shared" si="250"/>
        <v>0</v>
      </c>
      <c r="K220" s="109">
        <f t="shared" si="250"/>
        <v>0</v>
      </c>
      <c r="L220" s="109">
        <f t="shared" si="250"/>
        <v>0</v>
      </c>
      <c r="M220" s="109">
        <f t="shared" si="250"/>
        <v>0</v>
      </c>
      <c r="N220" s="109">
        <f t="shared" si="250"/>
        <v>0</v>
      </c>
      <c r="O220" s="110">
        <f t="shared" si="250"/>
        <v>0</v>
      </c>
      <c r="Q220" s="120" t="e">
        <f t="shared" si="179"/>
        <v>#DIV/0!</v>
      </c>
      <c r="R220" s="109" t="e">
        <f t="shared" si="180"/>
        <v>#DIV/0!</v>
      </c>
      <c r="S220" s="117" t="e">
        <f t="shared" si="181"/>
        <v>#DIV/0!</v>
      </c>
      <c r="T220" s="117" t="e">
        <f t="shared" si="182"/>
        <v>#DIV/0!</v>
      </c>
      <c r="U220" s="109" t="e">
        <f t="shared" si="183"/>
        <v>#DIV/0!</v>
      </c>
      <c r="V220" s="110" t="e">
        <f t="shared" si="184"/>
        <v>#DIV/0!</v>
      </c>
    </row>
    <row r="221" spans="1:22" x14ac:dyDescent="0.25">
      <c r="A221" s="207"/>
      <c r="C221" s="107" t="str">
        <f t="shared" si="246"/>
        <v>Pre-frac olivine-phyric</v>
      </c>
      <c r="D221" s="107" t="str">
        <f t="shared" si="246"/>
        <v>MDU</v>
      </c>
      <c r="E221" s="108">
        <f t="shared" si="246"/>
        <v>45000.000000000036</v>
      </c>
      <c r="F221" s="117">
        <f t="shared" si="246"/>
        <v>4.653212513775344</v>
      </c>
      <c r="G221" s="109">
        <f t="shared" ref="G221:O221" si="251">(0.01*G71+0.99*G$5)</f>
        <v>0</v>
      </c>
      <c r="H221" s="109">
        <f t="shared" si="251"/>
        <v>0</v>
      </c>
      <c r="I221" s="109">
        <f t="shared" si="251"/>
        <v>0</v>
      </c>
      <c r="J221" s="109">
        <f t="shared" si="251"/>
        <v>0</v>
      </c>
      <c r="K221" s="109">
        <f t="shared" si="251"/>
        <v>0</v>
      </c>
      <c r="L221" s="109">
        <f t="shared" si="251"/>
        <v>0</v>
      </c>
      <c r="M221" s="109">
        <f t="shared" si="251"/>
        <v>0</v>
      </c>
      <c r="N221" s="109">
        <f t="shared" si="251"/>
        <v>0</v>
      </c>
      <c r="O221" s="110">
        <f t="shared" si="251"/>
        <v>0</v>
      </c>
      <c r="Q221" s="120" t="e">
        <f t="shared" ref="Q221:Q230" si="252">G221/O221</f>
        <v>#DIV/0!</v>
      </c>
      <c r="R221" s="109" t="e">
        <f t="shared" ref="R221:R230" si="253">O221/(M221/1000)</f>
        <v>#DIV/0!</v>
      </c>
      <c r="S221" s="117" t="e">
        <f t="shared" ref="S221:S230" si="254">M221/L221</f>
        <v>#DIV/0!</v>
      </c>
      <c r="T221" s="117" t="e">
        <f t="shared" ref="T221:T230" si="255">M221/I221</f>
        <v>#DIV/0!</v>
      </c>
      <c r="U221" s="109" t="e">
        <f t="shared" ref="U221:U230" si="256">(G221*1000)/M221</f>
        <v>#DIV/0!</v>
      </c>
      <c r="V221" s="110" t="e">
        <f t="shared" ref="V221:V230" si="257">(O221*1000)/I221</f>
        <v>#DIV/0!</v>
      </c>
    </row>
    <row r="222" spans="1:22" x14ac:dyDescent="0.25">
      <c r="A222" s="207"/>
      <c r="C222" s="107" t="str">
        <f t="shared" si="246"/>
        <v>Pre-frac olivine-phyric</v>
      </c>
      <c r="D222" s="107" t="str">
        <f t="shared" si="246"/>
        <v>MDU</v>
      </c>
      <c r="E222" s="108">
        <f t="shared" si="246"/>
        <v>50555.555555555598</v>
      </c>
      <c r="F222" s="117">
        <f t="shared" si="246"/>
        <v>4.7037688872177883</v>
      </c>
      <c r="G222" s="109">
        <f t="shared" ref="G222:O222" si="258">(0.01*G72+0.99*G$5)</f>
        <v>0</v>
      </c>
      <c r="H222" s="109">
        <f t="shared" si="258"/>
        <v>0</v>
      </c>
      <c r="I222" s="109">
        <f t="shared" si="258"/>
        <v>0</v>
      </c>
      <c r="J222" s="109">
        <f t="shared" si="258"/>
        <v>0</v>
      </c>
      <c r="K222" s="109">
        <f t="shared" si="258"/>
        <v>0</v>
      </c>
      <c r="L222" s="109">
        <f t="shared" si="258"/>
        <v>0</v>
      </c>
      <c r="M222" s="109">
        <f t="shared" si="258"/>
        <v>0</v>
      </c>
      <c r="N222" s="109">
        <f t="shared" si="258"/>
        <v>0</v>
      </c>
      <c r="O222" s="110">
        <f t="shared" si="258"/>
        <v>0</v>
      </c>
      <c r="Q222" s="120" t="e">
        <f t="shared" si="252"/>
        <v>#DIV/0!</v>
      </c>
      <c r="R222" s="109" t="e">
        <f t="shared" si="253"/>
        <v>#DIV/0!</v>
      </c>
      <c r="S222" s="117" t="e">
        <f t="shared" si="254"/>
        <v>#DIV/0!</v>
      </c>
      <c r="T222" s="117" t="e">
        <f t="shared" si="255"/>
        <v>#DIV/0!</v>
      </c>
      <c r="U222" s="109" t="e">
        <f t="shared" si="256"/>
        <v>#DIV/0!</v>
      </c>
      <c r="V222" s="110" t="e">
        <f t="shared" si="257"/>
        <v>#DIV/0!</v>
      </c>
    </row>
    <row r="223" spans="1:22" x14ac:dyDescent="0.25">
      <c r="A223" s="207"/>
      <c r="C223" s="107" t="str">
        <f t="shared" si="246"/>
        <v>Pre-frac olivine-phyric</v>
      </c>
      <c r="D223" s="107" t="str">
        <f t="shared" si="246"/>
        <v>MDU</v>
      </c>
      <c r="E223" s="108">
        <f t="shared" si="246"/>
        <v>57500.000000000036</v>
      </c>
      <c r="F223" s="117">
        <f t="shared" si="246"/>
        <v>4.7596678446896306</v>
      </c>
      <c r="G223" s="109">
        <f t="shared" ref="G223:O223" si="259">(0.01*G73+0.99*G$5)</f>
        <v>0</v>
      </c>
      <c r="H223" s="109">
        <f t="shared" si="259"/>
        <v>0</v>
      </c>
      <c r="I223" s="109">
        <f t="shared" si="259"/>
        <v>0</v>
      </c>
      <c r="J223" s="109">
        <f t="shared" si="259"/>
        <v>0</v>
      </c>
      <c r="K223" s="109">
        <f t="shared" si="259"/>
        <v>0</v>
      </c>
      <c r="L223" s="109">
        <f t="shared" si="259"/>
        <v>0</v>
      </c>
      <c r="M223" s="109">
        <f t="shared" si="259"/>
        <v>0</v>
      </c>
      <c r="N223" s="109">
        <f t="shared" si="259"/>
        <v>0</v>
      </c>
      <c r="O223" s="110">
        <f t="shared" si="259"/>
        <v>0</v>
      </c>
      <c r="Q223" s="120" t="e">
        <f t="shared" si="252"/>
        <v>#DIV/0!</v>
      </c>
      <c r="R223" s="109" t="e">
        <f t="shared" si="253"/>
        <v>#DIV/0!</v>
      </c>
      <c r="S223" s="117" t="e">
        <f t="shared" si="254"/>
        <v>#DIV/0!</v>
      </c>
      <c r="T223" s="117" t="e">
        <f t="shared" si="255"/>
        <v>#DIV/0!</v>
      </c>
      <c r="U223" s="109" t="e">
        <f t="shared" si="256"/>
        <v>#DIV/0!</v>
      </c>
      <c r="V223" s="110" t="e">
        <f t="shared" si="257"/>
        <v>#DIV/0!</v>
      </c>
    </row>
    <row r="224" spans="1:22" x14ac:dyDescent="0.25">
      <c r="A224" s="207"/>
      <c r="C224" s="107" t="str">
        <f t="shared" si="246"/>
        <v>Pre-frac olivine-phyric</v>
      </c>
      <c r="D224" s="107" t="str">
        <f t="shared" si="246"/>
        <v>MDU</v>
      </c>
      <c r="E224" s="108">
        <f t="shared" si="246"/>
        <v>66428.571428571478</v>
      </c>
      <c r="F224" s="117">
        <f t="shared" si="246"/>
        <v>4.8223549128756975</v>
      </c>
      <c r="G224" s="109">
        <f t="shared" ref="G224:O224" si="260">(0.01*G74+0.99*G$5)</f>
        <v>0</v>
      </c>
      <c r="H224" s="109">
        <f t="shared" si="260"/>
        <v>0</v>
      </c>
      <c r="I224" s="109">
        <f t="shared" si="260"/>
        <v>0</v>
      </c>
      <c r="J224" s="109">
        <f t="shared" si="260"/>
        <v>0</v>
      </c>
      <c r="K224" s="109">
        <f t="shared" si="260"/>
        <v>0</v>
      </c>
      <c r="L224" s="109">
        <f t="shared" si="260"/>
        <v>0</v>
      </c>
      <c r="M224" s="109">
        <f t="shared" si="260"/>
        <v>0</v>
      </c>
      <c r="N224" s="109">
        <f t="shared" si="260"/>
        <v>0</v>
      </c>
      <c r="O224" s="110">
        <f t="shared" si="260"/>
        <v>0</v>
      </c>
      <c r="Q224" s="120" t="e">
        <f t="shared" si="252"/>
        <v>#DIV/0!</v>
      </c>
      <c r="R224" s="109" t="e">
        <f t="shared" si="253"/>
        <v>#DIV/0!</v>
      </c>
      <c r="S224" s="117" t="e">
        <f t="shared" si="254"/>
        <v>#DIV/0!</v>
      </c>
      <c r="T224" s="117" t="e">
        <f t="shared" si="255"/>
        <v>#DIV/0!</v>
      </c>
      <c r="U224" s="109" t="e">
        <f t="shared" si="256"/>
        <v>#DIV/0!</v>
      </c>
      <c r="V224" s="110" t="e">
        <f t="shared" si="257"/>
        <v>#DIV/0!</v>
      </c>
    </row>
    <row r="225" spans="1:22" x14ac:dyDescent="0.25">
      <c r="A225" s="207"/>
      <c r="C225" s="107" t="str">
        <f t="shared" si="246"/>
        <v>Pre-frac olivine-phyric</v>
      </c>
      <c r="D225" s="107" t="str">
        <f t="shared" si="246"/>
        <v>MDU</v>
      </c>
      <c r="E225" s="108">
        <f t="shared" si="246"/>
        <v>78333.333333333416</v>
      </c>
      <c r="F225" s="117">
        <f t="shared" si="246"/>
        <v>4.8939466075520741</v>
      </c>
      <c r="G225" s="109">
        <f t="shared" ref="G225:O225" si="261">(0.01*G75+0.99*G$5)</f>
        <v>0</v>
      </c>
      <c r="H225" s="109">
        <f t="shared" si="261"/>
        <v>0</v>
      </c>
      <c r="I225" s="109">
        <f t="shared" si="261"/>
        <v>0</v>
      </c>
      <c r="J225" s="109">
        <f t="shared" si="261"/>
        <v>0</v>
      </c>
      <c r="K225" s="109">
        <f t="shared" si="261"/>
        <v>0</v>
      </c>
      <c r="L225" s="109">
        <f t="shared" si="261"/>
        <v>0</v>
      </c>
      <c r="M225" s="109">
        <f t="shared" si="261"/>
        <v>0</v>
      </c>
      <c r="N225" s="109">
        <f t="shared" si="261"/>
        <v>0</v>
      </c>
      <c r="O225" s="110">
        <f t="shared" si="261"/>
        <v>0</v>
      </c>
      <c r="Q225" s="120" t="e">
        <f t="shared" si="252"/>
        <v>#DIV/0!</v>
      </c>
      <c r="R225" s="109" t="e">
        <f t="shared" si="253"/>
        <v>#DIV/0!</v>
      </c>
      <c r="S225" s="117" t="e">
        <f t="shared" si="254"/>
        <v>#DIV/0!</v>
      </c>
      <c r="T225" s="117" t="e">
        <f t="shared" si="255"/>
        <v>#DIV/0!</v>
      </c>
      <c r="U225" s="109" t="e">
        <f t="shared" si="256"/>
        <v>#DIV/0!</v>
      </c>
      <c r="V225" s="110" t="e">
        <f t="shared" si="257"/>
        <v>#DIV/0!</v>
      </c>
    </row>
    <row r="226" spans="1:22" x14ac:dyDescent="0.25">
      <c r="A226" s="207"/>
      <c r="C226" s="107" t="str">
        <f t="shared" si="246"/>
        <v>Pre-frac olivine-phyric</v>
      </c>
      <c r="D226" s="107" t="str">
        <f t="shared" si="246"/>
        <v>MDU</v>
      </c>
      <c r="E226" s="108">
        <f t="shared" si="246"/>
        <v>95000.000000000073</v>
      </c>
      <c r="F226" s="117">
        <f t="shared" si="246"/>
        <v>4.9777236052888485</v>
      </c>
      <c r="G226" s="109">
        <f t="shared" ref="G226:O226" si="262">(0.01*G76+0.99*G$5)</f>
        <v>0</v>
      </c>
      <c r="H226" s="109">
        <f t="shared" si="262"/>
        <v>0</v>
      </c>
      <c r="I226" s="109">
        <f t="shared" si="262"/>
        <v>0</v>
      </c>
      <c r="J226" s="109">
        <f t="shared" si="262"/>
        <v>0</v>
      </c>
      <c r="K226" s="109">
        <f t="shared" si="262"/>
        <v>0</v>
      </c>
      <c r="L226" s="109">
        <f t="shared" si="262"/>
        <v>0</v>
      </c>
      <c r="M226" s="109">
        <f t="shared" si="262"/>
        <v>0</v>
      </c>
      <c r="N226" s="109">
        <f t="shared" si="262"/>
        <v>0</v>
      </c>
      <c r="O226" s="110">
        <f t="shared" si="262"/>
        <v>0</v>
      </c>
      <c r="Q226" s="120" t="e">
        <f t="shared" si="252"/>
        <v>#DIV/0!</v>
      </c>
      <c r="R226" s="109" t="e">
        <f t="shared" si="253"/>
        <v>#DIV/0!</v>
      </c>
      <c r="S226" s="117" t="e">
        <f t="shared" si="254"/>
        <v>#DIV/0!</v>
      </c>
      <c r="T226" s="117" t="e">
        <f t="shared" si="255"/>
        <v>#DIV/0!</v>
      </c>
      <c r="U226" s="109" t="e">
        <f t="shared" si="256"/>
        <v>#DIV/0!</v>
      </c>
      <c r="V226" s="110" t="e">
        <f t="shared" si="257"/>
        <v>#DIV/0!</v>
      </c>
    </row>
    <row r="227" spans="1:22" x14ac:dyDescent="0.25">
      <c r="A227" s="207"/>
      <c r="C227" s="107" t="str">
        <f t="shared" si="246"/>
        <v>Pre-frac olivine-phyric</v>
      </c>
      <c r="D227" s="107" t="str">
        <f t="shared" si="246"/>
        <v>MDU</v>
      </c>
      <c r="E227" s="108">
        <f t="shared" si="246"/>
        <v>120000.00000000009</v>
      </c>
      <c r="F227" s="117">
        <f t="shared" si="246"/>
        <v>5.0791812460476251</v>
      </c>
      <c r="G227" s="109">
        <f t="shared" ref="G227:O227" si="263">(0.01*G77+0.99*G$5)</f>
        <v>0</v>
      </c>
      <c r="H227" s="109">
        <f t="shared" si="263"/>
        <v>0</v>
      </c>
      <c r="I227" s="109">
        <f t="shared" si="263"/>
        <v>0</v>
      </c>
      <c r="J227" s="109">
        <f t="shared" si="263"/>
        <v>0</v>
      </c>
      <c r="K227" s="109">
        <f t="shared" si="263"/>
        <v>0</v>
      </c>
      <c r="L227" s="109">
        <f t="shared" si="263"/>
        <v>0</v>
      </c>
      <c r="M227" s="109">
        <f t="shared" si="263"/>
        <v>0</v>
      </c>
      <c r="N227" s="109">
        <f t="shared" si="263"/>
        <v>0</v>
      </c>
      <c r="O227" s="110">
        <f t="shared" si="263"/>
        <v>0</v>
      </c>
      <c r="Q227" s="120" t="e">
        <f t="shared" si="252"/>
        <v>#DIV/0!</v>
      </c>
      <c r="R227" s="109" t="e">
        <f t="shared" si="253"/>
        <v>#DIV/0!</v>
      </c>
      <c r="S227" s="117" t="e">
        <f t="shared" si="254"/>
        <v>#DIV/0!</v>
      </c>
      <c r="T227" s="117" t="e">
        <f t="shared" si="255"/>
        <v>#DIV/0!</v>
      </c>
      <c r="U227" s="109" t="e">
        <f t="shared" si="256"/>
        <v>#DIV/0!</v>
      </c>
      <c r="V227" s="110" t="e">
        <f t="shared" si="257"/>
        <v>#DIV/0!</v>
      </c>
    </row>
    <row r="228" spans="1:22" x14ac:dyDescent="0.25">
      <c r="A228" s="207"/>
      <c r="C228" s="107" t="str">
        <f t="shared" si="246"/>
        <v>Pre-frac olivine-phyric</v>
      </c>
      <c r="D228" s="107" t="str">
        <f t="shared" si="246"/>
        <v>MDU</v>
      </c>
      <c r="E228" s="108">
        <f t="shared" si="246"/>
        <v>161666.66666666674</v>
      </c>
      <c r="F228" s="117">
        <f t="shared" si="246"/>
        <v>5.2086204838826013</v>
      </c>
      <c r="G228" s="109">
        <f t="shared" ref="G228:O228" si="264">(0.01*G78+0.99*G$5)</f>
        <v>0</v>
      </c>
      <c r="H228" s="109">
        <f t="shared" si="264"/>
        <v>0</v>
      </c>
      <c r="I228" s="109">
        <f t="shared" si="264"/>
        <v>0</v>
      </c>
      <c r="J228" s="109">
        <f t="shared" si="264"/>
        <v>0</v>
      </c>
      <c r="K228" s="109">
        <f t="shared" si="264"/>
        <v>0</v>
      </c>
      <c r="L228" s="109">
        <f t="shared" si="264"/>
        <v>0</v>
      </c>
      <c r="M228" s="109">
        <f t="shared" si="264"/>
        <v>0</v>
      </c>
      <c r="N228" s="109">
        <f t="shared" si="264"/>
        <v>0</v>
      </c>
      <c r="O228" s="110">
        <f t="shared" si="264"/>
        <v>0</v>
      </c>
      <c r="Q228" s="120" t="e">
        <f t="shared" si="252"/>
        <v>#DIV/0!</v>
      </c>
      <c r="R228" s="109" t="e">
        <f t="shared" si="253"/>
        <v>#DIV/0!</v>
      </c>
      <c r="S228" s="117" t="e">
        <f t="shared" si="254"/>
        <v>#DIV/0!</v>
      </c>
      <c r="T228" s="117" t="e">
        <f t="shared" si="255"/>
        <v>#DIV/0!</v>
      </c>
      <c r="U228" s="109" t="e">
        <f t="shared" si="256"/>
        <v>#DIV/0!</v>
      </c>
      <c r="V228" s="110" t="e">
        <f t="shared" si="257"/>
        <v>#DIV/0!</v>
      </c>
    </row>
    <row r="229" spans="1:22" x14ac:dyDescent="0.25">
      <c r="A229" s="207"/>
      <c r="C229" s="107" t="str">
        <f t="shared" si="246"/>
        <v>Pre-frac olivine-phyric</v>
      </c>
      <c r="D229" s="107" t="str">
        <f t="shared" si="246"/>
        <v>MDU</v>
      </c>
      <c r="E229" s="108">
        <f t="shared" si="246"/>
        <v>245000.00000000006</v>
      </c>
      <c r="F229" s="117">
        <f t="shared" si="246"/>
        <v>5.3891660843645326</v>
      </c>
      <c r="G229" s="109">
        <f t="shared" ref="G229:O229" si="265">(0.01*G79+0.99*G$5)</f>
        <v>0</v>
      </c>
      <c r="H229" s="109">
        <f t="shared" si="265"/>
        <v>0</v>
      </c>
      <c r="I229" s="109">
        <f t="shared" si="265"/>
        <v>0</v>
      </c>
      <c r="J229" s="109">
        <f t="shared" si="265"/>
        <v>0</v>
      </c>
      <c r="K229" s="109">
        <f t="shared" si="265"/>
        <v>0</v>
      </c>
      <c r="L229" s="109">
        <f t="shared" si="265"/>
        <v>0</v>
      </c>
      <c r="M229" s="109">
        <f t="shared" si="265"/>
        <v>0</v>
      </c>
      <c r="N229" s="109">
        <f t="shared" si="265"/>
        <v>0</v>
      </c>
      <c r="O229" s="110">
        <f t="shared" si="265"/>
        <v>0</v>
      </c>
      <c r="Q229" s="120" t="e">
        <f t="shared" si="252"/>
        <v>#DIV/0!</v>
      </c>
      <c r="R229" s="109" t="e">
        <f t="shared" si="253"/>
        <v>#DIV/0!</v>
      </c>
      <c r="S229" s="117" t="e">
        <f t="shared" si="254"/>
        <v>#DIV/0!</v>
      </c>
      <c r="T229" s="117" t="e">
        <f t="shared" si="255"/>
        <v>#DIV/0!</v>
      </c>
      <c r="U229" s="109" t="e">
        <f t="shared" si="256"/>
        <v>#DIV/0!</v>
      </c>
      <c r="V229" s="110" t="e">
        <f t="shared" si="257"/>
        <v>#DIV/0!</v>
      </c>
    </row>
    <row r="230" spans="1:22" x14ac:dyDescent="0.25">
      <c r="A230" s="207"/>
      <c r="C230" s="111" t="str">
        <f t="shared" si="246"/>
        <v>Pre-frac olivine-phyric</v>
      </c>
      <c r="D230" s="111" t="str">
        <f t="shared" si="246"/>
        <v>MDU</v>
      </c>
      <c r="E230" s="112">
        <f t="shared" si="246"/>
        <v>495000.00000000064</v>
      </c>
      <c r="F230" s="118">
        <f t="shared" si="246"/>
        <v>5.6946051989335693</v>
      </c>
      <c r="G230" s="113">
        <f t="shared" ref="G230:O230" si="266">(0.01*G80+0.99*G$5)</f>
        <v>0</v>
      </c>
      <c r="H230" s="113">
        <f t="shared" si="266"/>
        <v>0</v>
      </c>
      <c r="I230" s="113">
        <f t="shared" si="266"/>
        <v>0</v>
      </c>
      <c r="J230" s="113">
        <f t="shared" si="266"/>
        <v>0</v>
      </c>
      <c r="K230" s="113">
        <f t="shared" si="266"/>
        <v>0</v>
      </c>
      <c r="L230" s="113">
        <f t="shared" si="266"/>
        <v>0</v>
      </c>
      <c r="M230" s="113">
        <f t="shared" si="266"/>
        <v>0</v>
      </c>
      <c r="N230" s="113">
        <f t="shared" si="266"/>
        <v>0</v>
      </c>
      <c r="O230" s="114">
        <f t="shared" si="266"/>
        <v>0</v>
      </c>
      <c r="Q230" s="121" t="e">
        <f t="shared" si="252"/>
        <v>#DIV/0!</v>
      </c>
      <c r="R230" s="113" t="e">
        <f t="shared" si="253"/>
        <v>#DIV/0!</v>
      </c>
      <c r="S230" s="118" t="e">
        <f t="shared" si="254"/>
        <v>#DIV/0!</v>
      </c>
      <c r="T230" s="118" t="e">
        <f t="shared" si="255"/>
        <v>#DIV/0!</v>
      </c>
      <c r="U230" s="113" t="e">
        <f t="shared" si="256"/>
        <v>#DIV/0!</v>
      </c>
      <c r="V230" s="114" t="e">
        <f t="shared" si="257"/>
        <v>#DIV/0!</v>
      </c>
    </row>
    <row r="232" spans="1:22" x14ac:dyDescent="0.25">
      <c r="A232" s="206" t="s">
        <v>86</v>
      </c>
      <c r="C232" s="103" t="str">
        <f t="shared" ref="C232:F251" si="267">C157</f>
        <v>Olivine-phyric</v>
      </c>
      <c r="D232" s="103" t="str">
        <f t="shared" si="267"/>
        <v>R factor</v>
      </c>
      <c r="E232" s="104">
        <f t="shared" si="267"/>
        <v>100</v>
      </c>
      <c r="F232" s="116">
        <f t="shared" si="267"/>
        <v>2</v>
      </c>
      <c r="G232" s="105">
        <f t="shared" ref="G232:G240" si="268">(0.01*G82+0.99*G$4)</f>
        <v>0</v>
      </c>
      <c r="H232" s="105">
        <f t="shared" ref="H232:O240" si="269">(0.001*H7+0.999*H$4)</f>
        <v>0</v>
      </c>
      <c r="I232" s="105">
        <f t="shared" si="269"/>
        <v>0</v>
      </c>
      <c r="J232" s="105">
        <f t="shared" si="269"/>
        <v>0</v>
      </c>
      <c r="K232" s="105">
        <f t="shared" si="269"/>
        <v>0</v>
      </c>
      <c r="L232" s="105">
        <f t="shared" si="269"/>
        <v>0</v>
      </c>
      <c r="M232" s="105">
        <f t="shared" si="269"/>
        <v>0</v>
      </c>
      <c r="N232" s="105">
        <f t="shared" si="269"/>
        <v>0</v>
      </c>
      <c r="O232" s="106">
        <f t="shared" si="269"/>
        <v>0</v>
      </c>
      <c r="Q232" s="119" t="e">
        <f t="shared" ref="Q232:Q295" si="270">G232/O232</f>
        <v>#DIV/0!</v>
      </c>
      <c r="R232" s="105" t="e">
        <f t="shared" ref="R232:R295" si="271">O232/(M232/1000)</f>
        <v>#DIV/0!</v>
      </c>
      <c r="S232" s="116" t="e">
        <f t="shared" ref="S232:S295" si="272">M232/L232</f>
        <v>#DIV/0!</v>
      </c>
      <c r="T232" s="116" t="e">
        <f t="shared" ref="T232:T295" si="273">M232/I232</f>
        <v>#DIV/0!</v>
      </c>
      <c r="U232" s="105" t="e">
        <f t="shared" ref="U232:U295" si="274">(G232*1000)/M232</f>
        <v>#DIV/0!</v>
      </c>
      <c r="V232" s="106" t="e">
        <f t="shared" ref="V232:V295" si="275">(O232*1000)/I232</f>
        <v>#DIV/0!</v>
      </c>
    </row>
    <row r="233" spans="1:22" x14ac:dyDescent="0.25">
      <c r="A233" s="207"/>
      <c r="C233" s="107" t="str">
        <f t="shared" si="267"/>
        <v>Olivine-phyric</v>
      </c>
      <c r="D233" s="107" t="str">
        <f t="shared" si="267"/>
        <v>R factor</v>
      </c>
      <c r="E233" s="108">
        <f t="shared" si="267"/>
        <v>500</v>
      </c>
      <c r="F233" s="117">
        <f t="shared" si="267"/>
        <v>2.6989700043360187</v>
      </c>
      <c r="G233" s="109">
        <f t="shared" si="268"/>
        <v>0</v>
      </c>
      <c r="H233" s="109">
        <f t="shared" si="269"/>
        <v>0</v>
      </c>
      <c r="I233" s="109">
        <f t="shared" si="269"/>
        <v>0</v>
      </c>
      <c r="J233" s="109">
        <f t="shared" si="269"/>
        <v>0</v>
      </c>
      <c r="K233" s="109">
        <f t="shared" si="269"/>
        <v>0</v>
      </c>
      <c r="L233" s="109">
        <f t="shared" si="269"/>
        <v>0</v>
      </c>
      <c r="M233" s="109">
        <f t="shared" si="269"/>
        <v>0</v>
      </c>
      <c r="N233" s="109">
        <f t="shared" si="269"/>
        <v>0</v>
      </c>
      <c r="O233" s="110">
        <f t="shared" si="269"/>
        <v>0</v>
      </c>
      <c r="Q233" s="120" t="e">
        <f t="shared" si="270"/>
        <v>#DIV/0!</v>
      </c>
      <c r="R233" s="109" t="e">
        <f t="shared" si="271"/>
        <v>#DIV/0!</v>
      </c>
      <c r="S233" s="117" t="e">
        <f t="shared" si="272"/>
        <v>#DIV/0!</v>
      </c>
      <c r="T233" s="117" t="e">
        <f t="shared" si="273"/>
        <v>#DIV/0!</v>
      </c>
      <c r="U233" s="109" t="e">
        <f t="shared" si="274"/>
        <v>#DIV/0!</v>
      </c>
      <c r="V233" s="110" t="e">
        <f t="shared" si="275"/>
        <v>#DIV/0!</v>
      </c>
    </row>
    <row r="234" spans="1:22" x14ac:dyDescent="0.25">
      <c r="A234" s="207"/>
      <c r="C234" s="107" t="str">
        <f t="shared" si="267"/>
        <v>Olivine-phyric</v>
      </c>
      <c r="D234" s="107" t="str">
        <f t="shared" si="267"/>
        <v>R factor</v>
      </c>
      <c r="E234" s="108">
        <f t="shared" si="267"/>
        <v>1000</v>
      </c>
      <c r="F234" s="117">
        <f t="shared" si="267"/>
        <v>3</v>
      </c>
      <c r="G234" s="109">
        <f t="shared" si="268"/>
        <v>0</v>
      </c>
      <c r="H234" s="109">
        <f t="shared" si="269"/>
        <v>0</v>
      </c>
      <c r="I234" s="109">
        <f t="shared" si="269"/>
        <v>0</v>
      </c>
      <c r="J234" s="109">
        <f t="shared" si="269"/>
        <v>0</v>
      </c>
      <c r="K234" s="109">
        <f t="shared" si="269"/>
        <v>0</v>
      </c>
      <c r="L234" s="109">
        <f t="shared" si="269"/>
        <v>0</v>
      </c>
      <c r="M234" s="109">
        <f t="shared" si="269"/>
        <v>0</v>
      </c>
      <c r="N234" s="109">
        <f t="shared" si="269"/>
        <v>0</v>
      </c>
      <c r="O234" s="110">
        <f t="shared" si="269"/>
        <v>0</v>
      </c>
      <c r="Q234" s="120" t="e">
        <f t="shared" si="270"/>
        <v>#DIV/0!</v>
      </c>
      <c r="R234" s="109" t="e">
        <f t="shared" si="271"/>
        <v>#DIV/0!</v>
      </c>
      <c r="S234" s="117" t="e">
        <f t="shared" si="272"/>
        <v>#DIV/0!</v>
      </c>
      <c r="T234" s="117" t="e">
        <f t="shared" si="273"/>
        <v>#DIV/0!</v>
      </c>
      <c r="U234" s="109" t="e">
        <f t="shared" si="274"/>
        <v>#DIV/0!</v>
      </c>
      <c r="V234" s="110" t="e">
        <f t="shared" si="275"/>
        <v>#DIV/0!</v>
      </c>
    </row>
    <row r="235" spans="1:22" x14ac:dyDescent="0.25">
      <c r="A235" s="207"/>
      <c r="C235" s="107" t="str">
        <f t="shared" si="267"/>
        <v>Olivine-phyric</v>
      </c>
      <c r="D235" s="107" t="str">
        <f t="shared" si="267"/>
        <v>R factor</v>
      </c>
      <c r="E235" s="108">
        <f t="shared" si="267"/>
        <v>5000</v>
      </c>
      <c r="F235" s="117">
        <f t="shared" si="267"/>
        <v>3.6989700043360187</v>
      </c>
      <c r="G235" s="109">
        <f t="shared" si="268"/>
        <v>0</v>
      </c>
      <c r="H235" s="109">
        <f t="shared" si="269"/>
        <v>0</v>
      </c>
      <c r="I235" s="109">
        <f t="shared" si="269"/>
        <v>0</v>
      </c>
      <c r="J235" s="109">
        <f t="shared" si="269"/>
        <v>0</v>
      </c>
      <c r="K235" s="109">
        <f t="shared" si="269"/>
        <v>0</v>
      </c>
      <c r="L235" s="109">
        <f t="shared" si="269"/>
        <v>0</v>
      </c>
      <c r="M235" s="109">
        <f t="shared" si="269"/>
        <v>0</v>
      </c>
      <c r="N235" s="109">
        <f t="shared" si="269"/>
        <v>0</v>
      </c>
      <c r="O235" s="110">
        <f t="shared" si="269"/>
        <v>0</v>
      </c>
      <c r="Q235" s="120" t="e">
        <f t="shared" si="270"/>
        <v>#DIV/0!</v>
      </c>
      <c r="R235" s="109" t="e">
        <f t="shared" si="271"/>
        <v>#DIV/0!</v>
      </c>
      <c r="S235" s="117" t="e">
        <f t="shared" si="272"/>
        <v>#DIV/0!</v>
      </c>
      <c r="T235" s="117" t="e">
        <f t="shared" si="273"/>
        <v>#DIV/0!</v>
      </c>
      <c r="U235" s="109" t="e">
        <f t="shared" si="274"/>
        <v>#DIV/0!</v>
      </c>
      <c r="V235" s="110" t="e">
        <f t="shared" si="275"/>
        <v>#DIV/0!</v>
      </c>
    </row>
    <row r="236" spans="1:22" x14ac:dyDescent="0.25">
      <c r="A236" s="207"/>
      <c r="C236" s="107" t="str">
        <f t="shared" si="267"/>
        <v>Olivine-phyric</v>
      </c>
      <c r="D236" s="107" t="str">
        <f t="shared" si="267"/>
        <v>R factor</v>
      </c>
      <c r="E236" s="108">
        <f t="shared" si="267"/>
        <v>10000</v>
      </c>
      <c r="F236" s="117">
        <f t="shared" si="267"/>
        <v>4</v>
      </c>
      <c r="G236" s="109">
        <f t="shared" si="268"/>
        <v>0</v>
      </c>
      <c r="H236" s="109">
        <f t="shared" si="269"/>
        <v>0</v>
      </c>
      <c r="I236" s="109">
        <f t="shared" si="269"/>
        <v>0</v>
      </c>
      <c r="J236" s="109">
        <f t="shared" si="269"/>
        <v>0</v>
      </c>
      <c r="K236" s="109">
        <f t="shared" si="269"/>
        <v>0</v>
      </c>
      <c r="L236" s="109">
        <f t="shared" si="269"/>
        <v>0</v>
      </c>
      <c r="M236" s="109">
        <f t="shared" si="269"/>
        <v>0</v>
      </c>
      <c r="N236" s="109">
        <f t="shared" si="269"/>
        <v>0</v>
      </c>
      <c r="O236" s="110">
        <f t="shared" si="269"/>
        <v>0</v>
      </c>
      <c r="Q236" s="120" t="e">
        <f t="shared" si="270"/>
        <v>#DIV/0!</v>
      </c>
      <c r="R236" s="109" t="e">
        <f t="shared" si="271"/>
        <v>#DIV/0!</v>
      </c>
      <c r="S236" s="117" t="e">
        <f t="shared" si="272"/>
        <v>#DIV/0!</v>
      </c>
      <c r="T236" s="117" t="e">
        <f t="shared" si="273"/>
        <v>#DIV/0!</v>
      </c>
      <c r="U236" s="109" t="e">
        <f t="shared" si="274"/>
        <v>#DIV/0!</v>
      </c>
      <c r="V236" s="110" t="e">
        <f t="shared" si="275"/>
        <v>#DIV/0!</v>
      </c>
    </row>
    <row r="237" spans="1:22" x14ac:dyDescent="0.25">
      <c r="A237" s="207"/>
      <c r="C237" s="107" t="str">
        <f t="shared" si="267"/>
        <v>Olivine-phyric</v>
      </c>
      <c r="D237" s="107" t="str">
        <f t="shared" si="267"/>
        <v>R factor</v>
      </c>
      <c r="E237" s="108">
        <f t="shared" si="267"/>
        <v>50000</v>
      </c>
      <c r="F237" s="117">
        <f t="shared" si="267"/>
        <v>4.6989700043360187</v>
      </c>
      <c r="G237" s="109">
        <f t="shared" si="268"/>
        <v>0</v>
      </c>
      <c r="H237" s="109">
        <f t="shared" si="269"/>
        <v>0</v>
      </c>
      <c r="I237" s="109">
        <f t="shared" si="269"/>
        <v>0</v>
      </c>
      <c r="J237" s="109">
        <f t="shared" si="269"/>
        <v>0</v>
      </c>
      <c r="K237" s="109">
        <f t="shared" si="269"/>
        <v>0</v>
      </c>
      <c r="L237" s="109">
        <f t="shared" si="269"/>
        <v>0</v>
      </c>
      <c r="M237" s="109">
        <f t="shared" si="269"/>
        <v>0</v>
      </c>
      <c r="N237" s="109">
        <f t="shared" si="269"/>
        <v>0</v>
      </c>
      <c r="O237" s="110">
        <f t="shared" si="269"/>
        <v>0</v>
      </c>
      <c r="Q237" s="120" t="e">
        <f t="shared" si="270"/>
        <v>#DIV/0!</v>
      </c>
      <c r="R237" s="109" t="e">
        <f t="shared" si="271"/>
        <v>#DIV/0!</v>
      </c>
      <c r="S237" s="117" t="e">
        <f t="shared" si="272"/>
        <v>#DIV/0!</v>
      </c>
      <c r="T237" s="117" t="e">
        <f t="shared" si="273"/>
        <v>#DIV/0!</v>
      </c>
      <c r="U237" s="109" t="e">
        <f t="shared" si="274"/>
        <v>#DIV/0!</v>
      </c>
      <c r="V237" s="110" t="e">
        <f t="shared" si="275"/>
        <v>#DIV/0!</v>
      </c>
    </row>
    <row r="238" spans="1:22" x14ac:dyDescent="0.25">
      <c r="A238" s="207"/>
      <c r="C238" s="107" t="str">
        <f t="shared" si="267"/>
        <v>Olivine-phyric</v>
      </c>
      <c r="D238" s="107" t="str">
        <f t="shared" si="267"/>
        <v>R factor</v>
      </c>
      <c r="E238" s="108">
        <f t="shared" si="267"/>
        <v>100000</v>
      </c>
      <c r="F238" s="117">
        <f t="shared" si="267"/>
        <v>5</v>
      </c>
      <c r="G238" s="109">
        <f t="shared" si="268"/>
        <v>0</v>
      </c>
      <c r="H238" s="109">
        <f t="shared" si="269"/>
        <v>0</v>
      </c>
      <c r="I238" s="109">
        <f t="shared" si="269"/>
        <v>0</v>
      </c>
      <c r="J238" s="109">
        <f t="shared" si="269"/>
        <v>0</v>
      </c>
      <c r="K238" s="109">
        <f t="shared" si="269"/>
        <v>0</v>
      </c>
      <c r="L238" s="109">
        <f t="shared" si="269"/>
        <v>0</v>
      </c>
      <c r="M238" s="109">
        <f t="shared" si="269"/>
        <v>0</v>
      </c>
      <c r="N238" s="109">
        <f t="shared" si="269"/>
        <v>0</v>
      </c>
      <c r="O238" s="110">
        <f t="shared" si="269"/>
        <v>0</v>
      </c>
      <c r="Q238" s="120" t="e">
        <f t="shared" si="270"/>
        <v>#DIV/0!</v>
      </c>
      <c r="R238" s="109" t="e">
        <f t="shared" si="271"/>
        <v>#DIV/0!</v>
      </c>
      <c r="S238" s="117" t="e">
        <f t="shared" si="272"/>
        <v>#DIV/0!</v>
      </c>
      <c r="T238" s="117" t="e">
        <f t="shared" si="273"/>
        <v>#DIV/0!</v>
      </c>
      <c r="U238" s="109" t="e">
        <f t="shared" si="274"/>
        <v>#DIV/0!</v>
      </c>
      <c r="V238" s="110" t="e">
        <f t="shared" si="275"/>
        <v>#DIV/0!</v>
      </c>
    </row>
    <row r="239" spans="1:22" x14ac:dyDescent="0.25">
      <c r="A239" s="207"/>
      <c r="C239" s="107" t="str">
        <f t="shared" si="267"/>
        <v>Olivine-phyric</v>
      </c>
      <c r="D239" s="107" t="str">
        <f t="shared" si="267"/>
        <v>R factor</v>
      </c>
      <c r="E239" s="108">
        <f t="shared" si="267"/>
        <v>500000</v>
      </c>
      <c r="F239" s="117">
        <f t="shared" si="267"/>
        <v>5.6989700043360187</v>
      </c>
      <c r="G239" s="109">
        <f t="shared" si="268"/>
        <v>0</v>
      </c>
      <c r="H239" s="109">
        <f t="shared" si="269"/>
        <v>0</v>
      </c>
      <c r="I239" s="109">
        <f t="shared" si="269"/>
        <v>0</v>
      </c>
      <c r="J239" s="109">
        <f t="shared" si="269"/>
        <v>0</v>
      </c>
      <c r="K239" s="109">
        <f t="shared" si="269"/>
        <v>0</v>
      </c>
      <c r="L239" s="109">
        <f t="shared" si="269"/>
        <v>0</v>
      </c>
      <c r="M239" s="109">
        <f t="shared" si="269"/>
        <v>0</v>
      </c>
      <c r="N239" s="109">
        <f t="shared" si="269"/>
        <v>0</v>
      </c>
      <c r="O239" s="110">
        <f t="shared" si="269"/>
        <v>0</v>
      </c>
      <c r="Q239" s="120" t="e">
        <f t="shared" si="270"/>
        <v>#DIV/0!</v>
      </c>
      <c r="R239" s="109" t="e">
        <f t="shared" si="271"/>
        <v>#DIV/0!</v>
      </c>
      <c r="S239" s="117" t="e">
        <f t="shared" si="272"/>
        <v>#DIV/0!</v>
      </c>
      <c r="T239" s="117" t="e">
        <f t="shared" si="273"/>
        <v>#DIV/0!</v>
      </c>
      <c r="U239" s="109" t="e">
        <f t="shared" si="274"/>
        <v>#DIV/0!</v>
      </c>
      <c r="V239" s="110" t="e">
        <f t="shared" si="275"/>
        <v>#DIV/0!</v>
      </c>
    </row>
    <row r="240" spans="1:22" x14ac:dyDescent="0.25">
      <c r="A240" s="207"/>
      <c r="C240" s="107" t="str">
        <f t="shared" si="267"/>
        <v>Olivine-phyric</v>
      </c>
      <c r="D240" s="107" t="str">
        <f t="shared" si="267"/>
        <v>R factor</v>
      </c>
      <c r="E240" s="108">
        <f t="shared" si="267"/>
        <v>1000000</v>
      </c>
      <c r="F240" s="117">
        <f t="shared" si="267"/>
        <v>6</v>
      </c>
      <c r="G240" s="109">
        <f t="shared" si="268"/>
        <v>0</v>
      </c>
      <c r="H240" s="109">
        <f t="shared" si="269"/>
        <v>0</v>
      </c>
      <c r="I240" s="109">
        <f t="shared" si="269"/>
        <v>0</v>
      </c>
      <c r="J240" s="109">
        <f t="shared" si="269"/>
        <v>0</v>
      </c>
      <c r="K240" s="109">
        <f t="shared" si="269"/>
        <v>0</v>
      </c>
      <c r="L240" s="109">
        <f t="shared" si="269"/>
        <v>0</v>
      </c>
      <c r="M240" s="109">
        <f t="shared" si="269"/>
        <v>0</v>
      </c>
      <c r="N240" s="109">
        <f t="shared" si="269"/>
        <v>0</v>
      </c>
      <c r="O240" s="110">
        <f t="shared" si="269"/>
        <v>0</v>
      </c>
      <c r="Q240" s="120" t="e">
        <f t="shared" si="270"/>
        <v>#DIV/0!</v>
      </c>
      <c r="R240" s="109" t="e">
        <f t="shared" si="271"/>
        <v>#DIV/0!</v>
      </c>
      <c r="S240" s="117" t="e">
        <f t="shared" si="272"/>
        <v>#DIV/0!</v>
      </c>
      <c r="T240" s="117" t="e">
        <f t="shared" si="273"/>
        <v>#DIV/0!</v>
      </c>
      <c r="U240" s="109" t="e">
        <f t="shared" si="274"/>
        <v>#DIV/0!</v>
      </c>
      <c r="V240" s="110" t="e">
        <f t="shared" si="275"/>
        <v>#DIV/0!</v>
      </c>
    </row>
    <row r="241" spans="1:22" x14ac:dyDescent="0.25">
      <c r="A241" s="207"/>
      <c r="C241" s="107" t="str">
        <f t="shared" si="267"/>
        <v>Pre-frac olivine-phyric</v>
      </c>
      <c r="D241" s="107" t="str">
        <f t="shared" si="267"/>
        <v>R factor</v>
      </c>
      <c r="E241" s="108">
        <f t="shared" si="267"/>
        <v>100</v>
      </c>
      <c r="F241" s="117">
        <f t="shared" si="267"/>
        <v>2</v>
      </c>
      <c r="G241" s="109">
        <f t="shared" ref="G241:G249" si="276">(0.01*G91+0.99*G$5)</f>
        <v>0</v>
      </c>
      <c r="H241" s="109">
        <f t="shared" ref="H241:O249" si="277">(0.001*H16+0.999*H$5)</f>
        <v>0</v>
      </c>
      <c r="I241" s="109">
        <f t="shared" si="277"/>
        <v>0</v>
      </c>
      <c r="J241" s="109">
        <f t="shared" si="277"/>
        <v>0</v>
      </c>
      <c r="K241" s="109">
        <f t="shared" si="277"/>
        <v>0</v>
      </c>
      <c r="L241" s="109">
        <f t="shared" si="277"/>
        <v>0</v>
      </c>
      <c r="M241" s="109">
        <f t="shared" si="277"/>
        <v>0</v>
      </c>
      <c r="N241" s="109">
        <f t="shared" si="277"/>
        <v>0</v>
      </c>
      <c r="O241" s="110">
        <f t="shared" si="277"/>
        <v>0</v>
      </c>
      <c r="Q241" s="120" t="e">
        <f t="shared" si="270"/>
        <v>#DIV/0!</v>
      </c>
      <c r="R241" s="109" t="e">
        <f t="shared" si="271"/>
        <v>#DIV/0!</v>
      </c>
      <c r="S241" s="117" t="e">
        <f t="shared" si="272"/>
        <v>#DIV/0!</v>
      </c>
      <c r="T241" s="117" t="e">
        <f t="shared" si="273"/>
        <v>#DIV/0!</v>
      </c>
      <c r="U241" s="109" t="e">
        <f t="shared" si="274"/>
        <v>#DIV/0!</v>
      </c>
      <c r="V241" s="110" t="e">
        <f t="shared" si="275"/>
        <v>#DIV/0!</v>
      </c>
    </row>
    <row r="242" spans="1:22" x14ac:dyDescent="0.25">
      <c r="A242" s="207"/>
      <c r="C242" s="107" t="str">
        <f t="shared" si="267"/>
        <v>Pre-frac olivine-phyric</v>
      </c>
      <c r="D242" s="107" t="str">
        <f t="shared" si="267"/>
        <v>R factor</v>
      </c>
      <c r="E242" s="108">
        <f t="shared" si="267"/>
        <v>500</v>
      </c>
      <c r="F242" s="117">
        <f t="shared" si="267"/>
        <v>2.6989700043360187</v>
      </c>
      <c r="G242" s="109">
        <f t="shared" si="276"/>
        <v>0</v>
      </c>
      <c r="H242" s="109">
        <f t="shared" si="277"/>
        <v>0</v>
      </c>
      <c r="I242" s="109">
        <f t="shared" si="277"/>
        <v>0</v>
      </c>
      <c r="J242" s="109">
        <f t="shared" si="277"/>
        <v>0</v>
      </c>
      <c r="K242" s="109">
        <f t="shared" si="277"/>
        <v>0</v>
      </c>
      <c r="L242" s="109">
        <f t="shared" si="277"/>
        <v>0</v>
      </c>
      <c r="M242" s="109">
        <f t="shared" si="277"/>
        <v>0</v>
      </c>
      <c r="N242" s="109">
        <f t="shared" si="277"/>
        <v>0</v>
      </c>
      <c r="O242" s="110">
        <f t="shared" si="277"/>
        <v>0</v>
      </c>
      <c r="Q242" s="120" t="e">
        <f t="shared" si="270"/>
        <v>#DIV/0!</v>
      </c>
      <c r="R242" s="109" t="e">
        <f t="shared" si="271"/>
        <v>#DIV/0!</v>
      </c>
      <c r="S242" s="117" t="e">
        <f t="shared" si="272"/>
        <v>#DIV/0!</v>
      </c>
      <c r="T242" s="117" t="e">
        <f t="shared" si="273"/>
        <v>#DIV/0!</v>
      </c>
      <c r="U242" s="109" t="e">
        <f t="shared" si="274"/>
        <v>#DIV/0!</v>
      </c>
      <c r="V242" s="110" t="e">
        <f t="shared" si="275"/>
        <v>#DIV/0!</v>
      </c>
    </row>
    <row r="243" spans="1:22" x14ac:dyDescent="0.25">
      <c r="A243" s="207"/>
      <c r="C243" s="107" t="str">
        <f t="shared" si="267"/>
        <v>Pre-frac olivine-phyric</v>
      </c>
      <c r="D243" s="107" t="str">
        <f t="shared" si="267"/>
        <v>R factor</v>
      </c>
      <c r="E243" s="108">
        <f t="shared" si="267"/>
        <v>1000</v>
      </c>
      <c r="F243" s="117">
        <f t="shared" si="267"/>
        <v>3</v>
      </c>
      <c r="G243" s="109">
        <f t="shared" si="276"/>
        <v>0</v>
      </c>
      <c r="H243" s="109">
        <f t="shared" si="277"/>
        <v>0</v>
      </c>
      <c r="I243" s="109">
        <f t="shared" si="277"/>
        <v>0</v>
      </c>
      <c r="J243" s="109">
        <f t="shared" si="277"/>
        <v>0</v>
      </c>
      <c r="K243" s="109">
        <f t="shared" si="277"/>
        <v>0</v>
      </c>
      <c r="L243" s="109">
        <f t="shared" si="277"/>
        <v>0</v>
      </c>
      <c r="M243" s="109">
        <f t="shared" si="277"/>
        <v>0</v>
      </c>
      <c r="N243" s="109">
        <f t="shared" si="277"/>
        <v>0</v>
      </c>
      <c r="O243" s="110">
        <f t="shared" si="277"/>
        <v>0</v>
      </c>
      <c r="Q243" s="120" t="e">
        <f t="shared" si="270"/>
        <v>#DIV/0!</v>
      </c>
      <c r="R243" s="109" t="e">
        <f t="shared" si="271"/>
        <v>#DIV/0!</v>
      </c>
      <c r="S243" s="117" t="e">
        <f t="shared" si="272"/>
        <v>#DIV/0!</v>
      </c>
      <c r="T243" s="117" t="e">
        <f t="shared" si="273"/>
        <v>#DIV/0!</v>
      </c>
      <c r="U243" s="109" t="e">
        <f t="shared" si="274"/>
        <v>#DIV/0!</v>
      </c>
      <c r="V243" s="110" t="e">
        <f t="shared" si="275"/>
        <v>#DIV/0!</v>
      </c>
    </row>
    <row r="244" spans="1:22" x14ac:dyDescent="0.25">
      <c r="A244" s="207"/>
      <c r="C244" s="107" t="str">
        <f t="shared" si="267"/>
        <v>Pre-frac olivine-phyric</v>
      </c>
      <c r="D244" s="107" t="str">
        <f t="shared" si="267"/>
        <v>R factor</v>
      </c>
      <c r="E244" s="108">
        <f t="shared" si="267"/>
        <v>5000</v>
      </c>
      <c r="F244" s="117">
        <f t="shared" si="267"/>
        <v>3.6989700043360187</v>
      </c>
      <c r="G244" s="109">
        <f t="shared" si="276"/>
        <v>0</v>
      </c>
      <c r="H244" s="109">
        <f t="shared" si="277"/>
        <v>0</v>
      </c>
      <c r="I244" s="109">
        <f t="shared" si="277"/>
        <v>0</v>
      </c>
      <c r="J244" s="109">
        <f t="shared" si="277"/>
        <v>0</v>
      </c>
      <c r="K244" s="109">
        <f t="shared" si="277"/>
        <v>0</v>
      </c>
      <c r="L244" s="109">
        <f t="shared" si="277"/>
        <v>0</v>
      </c>
      <c r="M244" s="109">
        <f t="shared" si="277"/>
        <v>0</v>
      </c>
      <c r="N244" s="109">
        <f t="shared" si="277"/>
        <v>0</v>
      </c>
      <c r="O244" s="110">
        <f t="shared" si="277"/>
        <v>0</v>
      </c>
      <c r="Q244" s="120" t="e">
        <f t="shared" si="270"/>
        <v>#DIV/0!</v>
      </c>
      <c r="R244" s="109" t="e">
        <f t="shared" si="271"/>
        <v>#DIV/0!</v>
      </c>
      <c r="S244" s="117" t="e">
        <f t="shared" si="272"/>
        <v>#DIV/0!</v>
      </c>
      <c r="T244" s="117" t="e">
        <f t="shared" si="273"/>
        <v>#DIV/0!</v>
      </c>
      <c r="U244" s="109" t="e">
        <f t="shared" si="274"/>
        <v>#DIV/0!</v>
      </c>
      <c r="V244" s="110" t="e">
        <f t="shared" si="275"/>
        <v>#DIV/0!</v>
      </c>
    </row>
    <row r="245" spans="1:22" x14ac:dyDescent="0.25">
      <c r="A245" s="207"/>
      <c r="C245" s="107" t="str">
        <f t="shared" si="267"/>
        <v>Pre-frac olivine-phyric</v>
      </c>
      <c r="D245" s="107" t="str">
        <f t="shared" si="267"/>
        <v>R factor</v>
      </c>
      <c r="E245" s="108">
        <f t="shared" si="267"/>
        <v>10000</v>
      </c>
      <c r="F245" s="117">
        <f t="shared" si="267"/>
        <v>4</v>
      </c>
      <c r="G245" s="109">
        <f t="shared" si="276"/>
        <v>0</v>
      </c>
      <c r="H245" s="109">
        <f t="shared" si="277"/>
        <v>0</v>
      </c>
      <c r="I245" s="109">
        <f t="shared" si="277"/>
        <v>0</v>
      </c>
      <c r="J245" s="109">
        <f t="shared" si="277"/>
        <v>0</v>
      </c>
      <c r="K245" s="109">
        <f t="shared" si="277"/>
        <v>0</v>
      </c>
      <c r="L245" s="109">
        <f t="shared" si="277"/>
        <v>0</v>
      </c>
      <c r="M245" s="109">
        <f t="shared" si="277"/>
        <v>0</v>
      </c>
      <c r="N245" s="109">
        <f t="shared" si="277"/>
        <v>0</v>
      </c>
      <c r="O245" s="110">
        <f t="shared" si="277"/>
        <v>0</v>
      </c>
      <c r="Q245" s="120" t="e">
        <f t="shared" si="270"/>
        <v>#DIV/0!</v>
      </c>
      <c r="R245" s="109" t="e">
        <f t="shared" si="271"/>
        <v>#DIV/0!</v>
      </c>
      <c r="S245" s="117" t="e">
        <f t="shared" si="272"/>
        <v>#DIV/0!</v>
      </c>
      <c r="T245" s="117" t="e">
        <f t="shared" si="273"/>
        <v>#DIV/0!</v>
      </c>
      <c r="U245" s="109" t="e">
        <f t="shared" si="274"/>
        <v>#DIV/0!</v>
      </c>
      <c r="V245" s="110" t="e">
        <f t="shared" si="275"/>
        <v>#DIV/0!</v>
      </c>
    </row>
    <row r="246" spans="1:22" x14ac:dyDescent="0.25">
      <c r="A246" s="207"/>
      <c r="C246" s="107" t="str">
        <f t="shared" si="267"/>
        <v>Pre-frac olivine-phyric</v>
      </c>
      <c r="D246" s="107" t="str">
        <f t="shared" si="267"/>
        <v>R factor</v>
      </c>
      <c r="E246" s="108">
        <f t="shared" si="267"/>
        <v>50000</v>
      </c>
      <c r="F246" s="117">
        <f t="shared" si="267"/>
        <v>4.6989700043360187</v>
      </c>
      <c r="G246" s="109">
        <f t="shared" si="276"/>
        <v>0</v>
      </c>
      <c r="H246" s="109">
        <f t="shared" si="277"/>
        <v>0</v>
      </c>
      <c r="I246" s="109">
        <f t="shared" si="277"/>
        <v>0</v>
      </c>
      <c r="J246" s="109">
        <f t="shared" si="277"/>
        <v>0</v>
      </c>
      <c r="K246" s="109">
        <f t="shared" si="277"/>
        <v>0</v>
      </c>
      <c r="L246" s="109">
        <f t="shared" si="277"/>
        <v>0</v>
      </c>
      <c r="M246" s="109">
        <f t="shared" si="277"/>
        <v>0</v>
      </c>
      <c r="N246" s="109">
        <f t="shared" si="277"/>
        <v>0</v>
      </c>
      <c r="O246" s="110">
        <f t="shared" si="277"/>
        <v>0</v>
      </c>
      <c r="Q246" s="120" t="e">
        <f t="shared" si="270"/>
        <v>#DIV/0!</v>
      </c>
      <c r="R246" s="109" t="e">
        <f t="shared" si="271"/>
        <v>#DIV/0!</v>
      </c>
      <c r="S246" s="117" t="e">
        <f t="shared" si="272"/>
        <v>#DIV/0!</v>
      </c>
      <c r="T246" s="117" t="e">
        <f t="shared" si="273"/>
        <v>#DIV/0!</v>
      </c>
      <c r="U246" s="109" t="e">
        <f t="shared" si="274"/>
        <v>#DIV/0!</v>
      </c>
      <c r="V246" s="110" t="e">
        <f t="shared" si="275"/>
        <v>#DIV/0!</v>
      </c>
    </row>
    <row r="247" spans="1:22" x14ac:dyDescent="0.25">
      <c r="A247" s="207"/>
      <c r="C247" s="107" t="str">
        <f t="shared" si="267"/>
        <v>Pre-frac olivine-phyric</v>
      </c>
      <c r="D247" s="107" t="str">
        <f t="shared" si="267"/>
        <v>R factor</v>
      </c>
      <c r="E247" s="108">
        <f t="shared" si="267"/>
        <v>100000</v>
      </c>
      <c r="F247" s="117">
        <f t="shared" si="267"/>
        <v>5</v>
      </c>
      <c r="G247" s="109">
        <f t="shared" si="276"/>
        <v>0</v>
      </c>
      <c r="H247" s="109">
        <f t="shared" si="277"/>
        <v>0</v>
      </c>
      <c r="I247" s="109">
        <f t="shared" si="277"/>
        <v>0</v>
      </c>
      <c r="J247" s="109">
        <f t="shared" si="277"/>
        <v>0</v>
      </c>
      <c r="K247" s="109">
        <f t="shared" si="277"/>
        <v>0</v>
      </c>
      <c r="L247" s="109">
        <f t="shared" si="277"/>
        <v>0</v>
      </c>
      <c r="M247" s="109">
        <f t="shared" si="277"/>
        <v>0</v>
      </c>
      <c r="N247" s="109">
        <f t="shared" si="277"/>
        <v>0</v>
      </c>
      <c r="O247" s="110">
        <f t="shared" si="277"/>
        <v>0</v>
      </c>
      <c r="Q247" s="120" t="e">
        <f t="shared" si="270"/>
        <v>#DIV/0!</v>
      </c>
      <c r="R247" s="109" t="e">
        <f t="shared" si="271"/>
        <v>#DIV/0!</v>
      </c>
      <c r="S247" s="117" t="e">
        <f t="shared" si="272"/>
        <v>#DIV/0!</v>
      </c>
      <c r="T247" s="117" t="e">
        <f t="shared" si="273"/>
        <v>#DIV/0!</v>
      </c>
      <c r="U247" s="109" t="e">
        <f t="shared" si="274"/>
        <v>#DIV/0!</v>
      </c>
      <c r="V247" s="110" t="e">
        <f t="shared" si="275"/>
        <v>#DIV/0!</v>
      </c>
    </row>
    <row r="248" spans="1:22" x14ac:dyDescent="0.25">
      <c r="A248" s="207"/>
      <c r="C248" s="107" t="str">
        <f t="shared" si="267"/>
        <v>Pre-frac olivine-phyric</v>
      </c>
      <c r="D248" s="107" t="str">
        <f t="shared" si="267"/>
        <v>R factor</v>
      </c>
      <c r="E248" s="108">
        <f t="shared" si="267"/>
        <v>500000</v>
      </c>
      <c r="F248" s="117">
        <f t="shared" si="267"/>
        <v>5.6989700043360187</v>
      </c>
      <c r="G248" s="109">
        <f t="shared" si="276"/>
        <v>0</v>
      </c>
      <c r="H248" s="109">
        <f t="shared" si="277"/>
        <v>0</v>
      </c>
      <c r="I248" s="109">
        <f t="shared" si="277"/>
        <v>0</v>
      </c>
      <c r="J248" s="109">
        <f t="shared" si="277"/>
        <v>0</v>
      </c>
      <c r="K248" s="109">
        <f t="shared" si="277"/>
        <v>0</v>
      </c>
      <c r="L248" s="109">
        <f t="shared" si="277"/>
        <v>0</v>
      </c>
      <c r="M248" s="109">
        <f t="shared" si="277"/>
        <v>0</v>
      </c>
      <c r="N248" s="109">
        <f t="shared" si="277"/>
        <v>0</v>
      </c>
      <c r="O248" s="110">
        <f t="shared" si="277"/>
        <v>0</v>
      </c>
      <c r="Q248" s="120" t="e">
        <f t="shared" si="270"/>
        <v>#DIV/0!</v>
      </c>
      <c r="R248" s="109" t="e">
        <f t="shared" si="271"/>
        <v>#DIV/0!</v>
      </c>
      <c r="S248" s="117" t="e">
        <f t="shared" si="272"/>
        <v>#DIV/0!</v>
      </c>
      <c r="T248" s="117" t="e">
        <f t="shared" si="273"/>
        <v>#DIV/0!</v>
      </c>
      <c r="U248" s="109" t="e">
        <f t="shared" si="274"/>
        <v>#DIV/0!</v>
      </c>
      <c r="V248" s="110" t="e">
        <f t="shared" si="275"/>
        <v>#DIV/0!</v>
      </c>
    </row>
    <row r="249" spans="1:22" x14ac:dyDescent="0.25">
      <c r="A249" s="207"/>
      <c r="C249" s="111" t="str">
        <f t="shared" si="267"/>
        <v>Pre-frac olivine-phyric</v>
      </c>
      <c r="D249" s="111" t="str">
        <f t="shared" si="267"/>
        <v>R factor</v>
      </c>
      <c r="E249" s="112">
        <f t="shared" si="267"/>
        <v>1000000</v>
      </c>
      <c r="F249" s="118">
        <f t="shared" si="267"/>
        <v>6</v>
      </c>
      <c r="G249" s="113">
        <f t="shared" si="276"/>
        <v>0</v>
      </c>
      <c r="H249" s="113">
        <f t="shared" si="277"/>
        <v>0</v>
      </c>
      <c r="I249" s="113">
        <f t="shared" si="277"/>
        <v>0</v>
      </c>
      <c r="J249" s="113">
        <f t="shared" si="277"/>
        <v>0</v>
      </c>
      <c r="K249" s="113">
        <f t="shared" si="277"/>
        <v>0</v>
      </c>
      <c r="L249" s="113">
        <f t="shared" si="277"/>
        <v>0</v>
      </c>
      <c r="M249" s="113">
        <f t="shared" si="277"/>
        <v>0</v>
      </c>
      <c r="N249" s="113">
        <f t="shared" si="277"/>
        <v>0</v>
      </c>
      <c r="O249" s="114">
        <f t="shared" si="277"/>
        <v>0</v>
      </c>
      <c r="Q249" s="121" t="e">
        <f t="shared" si="270"/>
        <v>#DIV/0!</v>
      </c>
      <c r="R249" s="113" t="e">
        <f t="shared" si="271"/>
        <v>#DIV/0!</v>
      </c>
      <c r="S249" s="118" t="e">
        <f t="shared" si="272"/>
        <v>#DIV/0!</v>
      </c>
      <c r="T249" s="118" t="e">
        <f t="shared" si="273"/>
        <v>#DIV/0!</v>
      </c>
      <c r="U249" s="113" t="e">
        <f t="shared" si="274"/>
        <v>#DIV/0!</v>
      </c>
      <c r="V249" s="114" t="e">
        <f t="shared" si="275"/>
        <v>#DIV/0!</v>
      </c>
    </row>
    <row r="250" spans="1:22" x14ac:dyDescent="0.25">
      <c r="A250" s="207"/>
      <c r="C250" s="103" t="str">
        <f t="shared" si="267"/>
        <v>Olivine-phyric</v>
      </c>
      <c r="D250" s="103" t="str">
        <f t="shared" si="267"/>
        <v>N factor</v>
      </c>
      <c r="E250" s="104">
        <f t="shared" si="267"/>
        <v>100</v>
      </c>
      <c r="F250" s="116">
        <f t="shared" si="267"/>
        <v>2</v>
      </c>
      <c r="G250" s="105">
        <f t="shared" ref="G250:G258" si="278">(0.01*G100+0.99*G$4)</f>
        <v>0</v>
      </c>
      <c r="H250" s="105">
        <f t="shared" ref="H250:O258" si="279">(0.001*H25+0.999*H$4)</f>
        <v>0</v>
      </c>
      <c r="I250" s="105">
        <f t="shared" si="279"/>
        <v>0</v>
      </c>
      <c r="J250" s="105">
        <f t="shared" si="279"/>
        <v>0</v>
      </c>
      <c r="K250" s="105">
        <f t="shared" si="279"/>
        <v>0</v>
      </c>
      <c r="L250" s="105">
        <f t="shared" si="279"/>
        <v>0</v>
      </c>
      <c r="M250" s="105">
        <f t="shared" si="279"/>
        <v>0</v>
      </c>
      <c r="N250" s="105">
        <f t="shared" si="279"/>
        <v>0</v>
      </c>
      <c r="O250" s="106">
        <f t="shared" si="279"/>
        <v>0</v>
      </c>
      <c r="Q250" s="119" t="e">
        <f t="shared" si="270"/>
        <v>#DIV/0!</v>
      </c>
      <c r="R250" s="105" t="e">
        <f t="shared" si="271"/>
        <v>#DIV/0!</v>
      </c>
      <c r="S250" s="116" t="e">
        <f t="shared" si="272"/>
        <v>#DIV/0!</v>
      </c>
      <c r="T250" s="116" t="e">
        <f t="shared" si="273"/>
        <v>#DIV/0!</v>
      </c>
      <c r="U250" s="105" t="e">
        <f t="shared" si="274"/>
        <v>#DIV/0!</v>
      </c>
      <c r="V250" s="106" t="e">
        <f t="shared" si="275"/>
        <v>#DIV/0!</v>
      </c>
    </row>
    <row r="251" spans="1:22" x14ac:dyDescent="0.25">
      <c r="A251" s="207"/>
      <c r="C251" s="107" t="str">
        <f t="shared" si="267"/>
        <v>Olivine-phyric</v>
      </c>
      <c r="D251" s="107" t="str">
        <f t="shared" si="267"/>
        <v>N factor</v>
      </c>
      <c r="E251" s="108">
        <f t="shared" si="267"/>
        <v>200</v>
      </c>
      <c r="F251" s="117">
        <f t="shared" si="267"/>
        <v>2.3010299956639813</v>
      </c>
      <c r="G251" s="109">
        <f t="shared" si="278"/>
        <v>0</v>
      </c>
      <c r="H251" s="109">
        <f t="shared" si="279"/>
        <v>0</v>
      </c>
      <c r="I251" s="109">
        <f t="shared" si="279"/>
        <v>0</v>
      </c>
      <c r="J251" s="109">
        <f t="shared" si="279"/>
        <v>0</v>
      </c>
      <c r="K251" s="109">
        <f t="shared" si="279"/>
        <v>0</v>
      </c>
      <c r="L251" s="109">
        <f t="shared" si="279"/>
        <v>0</v>
      </c>
      <c r="M251" s="109">
        <f t="shared" si="279"/>
        <v>0</v>
      </c>
      <c r="N251" s="109">
        <f t="shared" si="279"/>
        <v>0</v>
      </c>
      <c r="O251" s="110">
        <f t="shared" si="279"/>
        <v>0</v>
      </c>
      <c r="Q251" s="120" t="e">
        <f t="shared" si="270"/>
        <v>#DIV/0!</v>
      </c>
      <c r="R251" s="109" t="e">
        <f t="shared" si="271"/>
        <v>#DIV/0!</v>
      </c>
      <c r="S251" s="117" t="e">
        <f t="shared" si="272"/>
        <v>#DIV/0!</v>
      </c>
      <c r="T251" s="117" t="e">
        <f t="shared" si="273"/>
        <v>#DIV/0!</v>
      </c>
      <c r="U251" s="109" t="e">
        <f t="shared" si="274"/>
        <v>#DIV/0!</v>
      </c>
      <c r="V251" s="110" t="e">
        <f t="shared" si="275"/>
        <v>#DIV/0!</v>
      </c>
    </row>
    <row r="252" spans="1:22" x14ac:dyDescent="0.25">
      <c r="A252" s="207"/>
      <c r="C252" s="107" t="str">
        <f t="shared" ref="C252:F271" si="280">C177</f>
        <v>Olivine-phyric</v>
      </c>
      <c r="D252" s="107" t="str">
        <f t="shared" si="280"/>
        <v>N factor</v>
      </c>
      <c r="E252" s="108">
        <f t="shared" si="280"/>
        <v>500</v>
      </c>
      <c r="F252" s="117">
        <f t="shared" si="280"/>
        <v>2.6989700043360187</v>
      </c>
      <c r="G252" s="109">
        <f t="shared" si="278"/>
        <v>0</v>
      </c>
      <c r="H252" s="109">
        <f t="shared" si="279"/>
        <v>0</v>
      </c>
      <c r="I252" s="109">
        <f t="shared" si="279"/>
        <v>0</v>
      </c>
      <c r="J252" s="109">
        <f t="shared" si="279"/>
        <v>0</v>
      </c>
      <c r="K252" s="109">
        <f t="shared" si="279"/>
        <v>0</v>
      </c>
      <c r="L252" s="109">
        <f t="shared" si="279"/>
        <v>0</v>
      </c>
      <c r="M252" s="109">
        <f t="shared" si="279"/>
        <v>0</v>
      </c>
      <c r="N252" s="109">
        <f t="shared" si="279"/>
        <v>0</v>
      </c>
      <c r="O252" s="110">
        <f t="shared" si="279"/>
        <v>0</v>
      </c>
      <c r="Q252" s="120" t="e">
        <f t="shared" si="270"/>
        <v>#DIV/0!</v>
      </c>
      <c r="R252" s="109" t="e">
        <f t="shared" si="271"/>
        <v>#DIV/0!</v>
      </c>
      <c r="S252" s="117" t="e">
        <f t="shared" si="272"/>
        <v>#DIV/0!</v>
      </c>
      <c r="T252" s="117" t="e">
        <f t="shared" si="273"/>
        <v>#DIV/0!</v>
      </c>
      <c r="U252" s="109" t="e">
        <f t="shared" si="274"/>
        <v>#DIV/0!</v>
      </c>
      <c r="V252" s="110" t="e">
        <f t="shared" si="275"/>
        <v>#DIV/0!</v>
      </c>
    </row>
    <row r="253" spans="1:22" x14ac:dyDescent="0.25">
      <c r="A253" s="207"/>
      <c r="C253" s="107" t="str">
        <f t="shared" si="280"/>
        <v>Olivine-phyric</v>
      </c>
      <c r="D253" s="107" t="str">
        <f t="shared" si="280"/>
        <v>N factor</v>
      </c>
      <c r="E253" s="108">
        <f t="shared" si="280"/>
        <v>1000</v>
      </c>
      <c r="F253" s="117">
        <f t="shared" si="280"/>
        <v>3</v>
      </c>
      <c r="G253" s="109">
        <f t="shared" si="278"/>
        <v>0</v>
      </c>
      <c r="H253" s="109">
        <f t="shared" si="279"/>
        <v>0</v>
      </c>
      <c r="I253" s="109">
        <f t="shared" si="279"/>
        <v>0</v>
      </c>
      <c r="J253" s="109">
        <f t="shared" si="279"/>
        <v>0</v>
      </c>
      <c r="K253" s="109">
        <f t="shared" si="279"/>
        <v>0</v>
      </c>
      <c r="L253" s="109">
        <f t="shared" si="279"/>
        <v>0</v>
      </c>
      <c r="M253" s="109">
        <f t="shared" si="279"/>
        <v>0</v>
      </c>
      <c r="N253" s="109">
        <f t="shared" si="279"/>
        <v>0</v>
      </c>
      <c r="O253" s="110">
        <f t="shared" si="279"/>
        <v>0</v>
      </c>
      <c r="Q253" s="120" t="e">
        <f t="shared" si="270"/>
        <v>#DIV/0!</v>
      </c>
      <c r="R253" s="109" t="e">
        <f t="shared" si="271"/>
        <v>#DIV/0!</v>
      </c>
      <c r="S253" s="117" t="e">
        <f t="shared" si="272"/>
        <v>#DIV/0!</v>
      </c>
      <c r="T253" s="117" t="e">
        <f t="shared" si="273"/>
        <v>#DIV/0!</v>
      </c>
      <c r="U253" s="109" t="e">
        <f t="shared" si="274"/>
        <v>#DIV/0!</v>
      </c>
      <c r="V253" s="110" t="e">
        <f t="shared" si="275"/>
        <v>#DIV/0!</v>
      </c>
    </row>
    <row r="254" spans="1:22" x14ac:dyDescent="0.25">
      <c r="A254" s="207"/>
      <c r="C254" s="107" t="str">
        <f t="shared" si="280"/>
        <v>Olivine-phyric</v>
      </c>
      <c r="D254" s="107" t="str">
        <f t="shared" si="280"/>
        <v>N factor</v>
      </c>
      <c r="E254" s="108">
        <f t="shared" si="280"/>
        <v>2000</v>
      </c>
      <c r="F254" s="117">
        <f t="shared" si="280"/>
        <v>3.3010299956639813</v>
      </c>
      <c r="G254" s="109">
        <f t="shared" si="278"/>
        <v>0</v>
      </c>
      <c r="H254" s="109">
        <f t="shared" si="279"/>
        <v>0</v>
      </c>
      <c r="I254" s="109">
        <f t="shared" si="279"/>
        <v>0</v>
      </c>
      <c r="J254" s="109">
        <f t="shared" si="279"/>
        <v>0</v>
      </c>
      <c r="K254" s="109">
        <f t="shared" si="279"/>
        <v>0</v>
      </c>
      <c r="L254" s="109">
        <f t="shared" si="279"/>
        <v>0</v>
      </c>
      <c r="M254" s="109">
        <f t="shared" si="279"/>
        <v>0</v>
      </c>
      <c r="N254" s="109">
        <f t="shared" si="279"/>
        <v>0</v>
      </c>
      <c r="O254" s="110">
        <f t="shared" si="279"/>
        <v>0</v>
      </c>
      <c r="Q254" s="120" t="e">
        <f t="shared" si="270"/>
        <v>#DIV/0!</v>
      </c>
      <c r="R254" s="109" t="e">
        <f t="shared" si="271"/>
        <v>#DIV/0!</v>
      </c>
      <c r="S254" s="117" t="e">
        <f t="shared" si="272"/>
        <v>#DIV/0!</v>
      </c>
      <c r="T254" s="117" t="e">
        <f t="shared" si="273"/>
        <v>#DIV/0!</v>
      </c>
      <c r="U254" s="109" t="e">
        <f t="shared" si="274"/>
        <v>#DIV/0!</v>
      </c>
      <c r="V254" s="110" t="e">
        <f t="shared" si="275"/>
        <v>#DIV/0!</v>
      </c>
    </row>
    <row r="255" spans="1:22" x14ac:dyDescent="0.25">
      <c r="A255" s="207"/>
      <c r="C255" s="107" t="str">
        <f t="shared" si="280"/>
        <v>Olivine-phyric</v>
      </c>
      <c r="D255" s="107" t="str">
        <f t="shared" si="280"/>
        <v>N factor</v>
      </c>
      <c r="E255" s="108">
        <f t="shared" si="280"/>
        <v>5000</v>
      </c>
      <c r="F255" s="117">
        <f t="shared" si="280"/>
        <v>3.6989700043360187</v>
      </c>
      <c r="G255" s="109">
        <f t="shared" si="278"/>
        <v>0</v>
      </c>
      <c r="H255" s="109">
        <f t="shared" si="279"/>
        <v>0</v>
      </c>
      <c r="I255" s="109">
        <f t="shared" si="279"/>
        <v>0</v>
      </c>
      <c r="J255" s="109">
        <f t="shared" si="279"/>
        <v>0</v>
      </c>
      <c r="K255" s="109">
        <f t="shared" si="279"/>
        <v>0</v>
      </c>
      <c r="L255" s="109">
        <f t="shared" si="279"/>
        <v>0</v>
      </c>
      <c r="M255" s="109">
        <f t="shared" si="279"/>
        <v>0</v>
      </c>
      <c r="N255" s="109">
        <f t="shared" si="279"/>
        <v>0</v>
      </c>
      <c r="O255" s="110">
        <f t="shared" si="279"/>
        <v>0</v>
      </c>
      <c r="Q255" s="120" t="e">
        <f t="shared" si="270"/>
        <v>#DIV/0!</v>
      </c>
      <c r="R255" s="109" t="e">
        <f t="shared" si="271"/>
        <v>#DIV/0!</v>
      </c>
      <c r="S255" s="117" t="e">
        <f t="shared" si="272"/>
        <v>#DIV/0!</v>
      </c>
      <c r="T255" s="117" t="e">
        <f t="shared" si="273"/>
        <v>#DIV/0!</v>
      </c>
      <c r="U255" s="109" t="e">
        <f t="shared" si="274"/>
        <v>#DIV/0!</v>
      </c>
      <c r="V255" s="110" t="e">
        <f t="shared" si="275"/>
        <v>#DIV/0!</v>
      </c>
    </row>
    <row r="256" spans="1:22" x14ac:dyDescent="0.25">
      <c r="A256" s="207"/>
      <c r="C256" s="107" t="str">
        <f t="shared" si="280"/>
        <v>Olivine-phyric</v>
      </c>
      <c r="D256" s="107" t="str">
        <f t="shared" si="280"/>
        <v>N factor</v>
      </c>
      <c r="E256" s="108">
        <f t="shared" si="280"/>
        <v>10000</v>
      </c>
      <c r="F256" s="117">
        <f t="shared" si="280"/>
        <v>4</v>
      </c>
      <c r="G256" s="109">
        <f t="shared" si="278"/>
        <v>0</v>
      </c>
      <c r="H256" s="109">
        <f t="shared" si="279"/>
        <v>0</v>
      </c>
      <c r="I256" s="109">
        <f t="shared" si="279"/>
        <v>0</v>
      </c>
      <c r="J256" s="109">
        <f t="shared" si="279"/>
        <v>0</v>
      </c>
      <c r="K256" s="109">
        <f t="shared" si="279"/>
        <v>0</v>
      </c>
      <c r="L256" s="109">
        <f t="shared" si="279"/>
        <v>0</v>
      </c>
      <c r="M256" s="109">
        <f t="shared" si="279"/>
        <v>0</v>
      </c>
      <c r="N256" s="109">
        <f t="shared" si="279"/>
        <v>0</v>
      </c>
      <c r="O256" s="110">
        <f t="shared" si="279"/>
        <v>0</v>
      </c>
      <c r="Q256" s="120" t="e">
        <f t="shared" si="270"/>
        <v>#DIV/0!</v>
      </c>
      <c r="R256" s="109" t="e">
        <f t="shared" si="271"/>
        <v>#DIV/0!</v>
      </c>
      <c r="S256" s="117" t="e">
        <f t="shared" si="272"/>
        <v>#DIV/0!</v>
      </c>
      <c r="T256" s="117" t="e">
        <f t="shared" si="273"/>
        <v>#DIV/0!</v>
      </c>
      <c r="U256" s="109" t="e">
        <f t="shared" si="274"/>
        <v>#DIV/0!</v>
      </c>
      <c r="V256" s="110" t="e">
        <f t="shared" si="275"/>
        <v>#DIV/0!</v>
      </c>
    </row>
    <row r="257" spans="1:22" x14ac:dyDescent="0.25">
      <c r="A257" s="207"/>
      <c r="C257" s="107" t="str">
        <f t="shared" si="280"/>
        <v>Olivine-phyric</v>
      </c>
      <c r="D257" s="107" t="str">
        <f t="shared" si="280"/>
        <v>N factor</v>
      </c>
      <c r="E257" s="108">
        <f t="shared" si="280"/>
        <v>20000</v>
      </c>
      <c r="F257" s="117">
        <f t="shared" si="280"/>
        <v>4.3010299956639813</v>
      </c>
      <c r="G257" s="109">
        <f t="shared" si="278"/>
        <v>0</v>
      </c>
      <c r="H257" s="109">
        <f t="shared" si="279"/>
        <v>0</v>
      </c>
      <c r="I257" s="109">
        <f t="shared" si="279"/>
        <v>0</v>
      </c>
      <c r="J257" s="109">
        <f t="shared" si="279"/>
        <v>0</v>
      </c>
      <c r="K257" s="109">
        <f t="shared" si="279"/>
        <v>0</v>
      </c>
      <c r="L257" s="109">
        <f t="shared" si="279"/>
        <v>0</v>
      </c>
      <c r="M257" s="109">
        <f t="shared" si="279"/>
        <v>0</v>
      </c>
      <c r="N257" s="109">
        <f t="shared" si="279"/>
        <v>0</v>
      </c>
      <c r="O257" s="110">
        <f t="shared" si="279"/>
        <v>0</v>
      </c>
      <c r="Q257" s="120" t="e">
        <f t="shared" si="270"/>
        <v>#DIV/0!</v>
      </c>
      <c r="R257" s="109" t="e">
        <f t="shared" si="271"/>
        <v>#DIV/0!</v>
      </c>
      <c r="S257" s="117" t="e">
        <f t="shared" si="272"/>
        <v>#DIV/0!</v>
      </c>
      <c r="T257" s="117" t="e">
        <f t="shared" si="273"/>
        <v>#DIV/0!</v>
      </c>
      <c r="U257" s="109" t="e">
        <f t="shared" si="274"/>
        <v>#DIV/0!</v>
      </c>
      <c r="V257" s="110" t="e">
        <f t="shared" si="275"/>
        <v>#DIV/0!</v>
      </c>
    </row>
    <row r="258" spans="1:22" x14ac:dyDescent="0.25">
      <c r="A258" s="207"/>
      <c r="C258" s="107" t="str">
        <f t="shared" si="280"/>
        <v>Olivine-phyric</v>
      </c>
      <c r="D258" s="107" t="str">
        <f t="shared" si="280"/>
        <v>N factor</v>
      </c>
      <c r="E258" s="108">
        <f t="shared" si="280"/>
        <v>50000</v>
      </c>
      <c r="F258" s="117">
        <f t="shared" si="280"/>
        <v>4.6989700043360187</v>
      </c>
      <c r="G258" s="109">
        <f t="shared" si="278"/>
        <v>0</v>
      </c>
      <c r="H258" s="109">
        <f t="shared" si="279"/>
        <v>0</v>
      </c>
      <c r="I258" s="109">
        <f t="shared" si="279"/>
        <v>0</v>
      </c>
      <c r="J258" s="109">
        <f t="shared" si="279"/>
        <v>0</v>
      </c>
      <c r="K258" s="109">
        <f t="shared" si="279"/>
        <v>0</v>
      </c>
      <c r="L258" s="109">
        <f t="shared" si="279"/>
        <v>0</v>
      </c>
      <c r="M258" s="109">
        <f t="shared" si="279"/>
        <v>0</v>
      </c>
      <c r="N258" s="109">
        <f t="shared" si="279"/>
        <v>0</v>
      </c>
      <c r="O258" s="110">
        <f t="shared" si="279"/>
        <v>0</v>
      </c>
      <c r="Q258" s="120" t="e">
        <f t="shared" si="270"/>
        <v>#DIV/0!</v>
      </c>
      <c r="R258" s="109" t="e">
        <f t="shared" si="271"/>
        <v>#DIV/0!</v>
      </c>
      <c r="S258" s="117" t="e">
        <f t="shared" si="272"/>
        <v>#DIV/0!</v>
      </c>
      <c r="T258" s="117" t="e">
        <f t="shared" si="273"/>
        <v>#DIV/0!</v>
      </c>
      <c r="U258" s="109" t="e">
        <f t="shared" si="274"/>
        <v>#DIV/0!</v>
      </c>
      <c r="V258" s="110" t="e">
        <f t="shared" si="275"/>
        <v>#DIV/0!</v>
      </c>
    </row>
    <row r="259" spans="1:22" x14ac:dyDescent="0.25">
      <c r="A259" s="207"/>
      <c r="C259" s="107" t="str">
        <f t="shared" si="280"/>
        <v>Pre-frac olivine-phyric</v>
      </c>
      <c r="D259" s="107" t="str">
        <f t="shared" si="280"/>
        <v>N factor</v>
      </c>
      <c r="E259" s="108">
        <f t="shared" si="280"/>
        <v>100</v>
      </c>
      <c r="F259" s="117">
        <f t="shared" si="280"/>
        <v>2</v>
      </c>
      <c r="G259" s="109">
        <f t="shared" ref="G259:G267" si="281">(0.01*G109+0.99*G$5)</f>
        <v>0</v>
      </c>
      <c r="H259" s="109">
        <f t="shared" ref="H259:O267" si="282">(0.001*H34+0.999*H$5)</f>
        <v>0</v>
      </c>
      <c r="I259" s="109">
        <f t="shared" si="282"/>
        <v>0</v>
      </c>
      <c r="J259" s="109">
        <f t="shared" si="282"/>
        <v>0</v>
      </c>
      <c r="K259" s="109">
        <f t="shared" si="282"/>
        <v>0</v>
      </c>
      <c r="L259" s="109">
        <f t="shared" si="282"/>
        <v>0</v>
      </c>
      <c r="M259" s="109">
        <f t="shared" si="282"/>
        <v>0</v>
      </c>
      <c r="N259" s="109">
        <f t="shared" si="282"/>
        <v>0</v>
      </c>
      <c r="O259" s="110">
        <f t="shared" si="282"/>
        <v>0</v>
      </c>
      <c r="Q259" s="120" t="e">
        <f t="shared" si="270"/>
        <v>#DIV/0!</v>
      </c>
      <c r="R259" s="109" t="e">
        <f t="shared" si="271"/>
        <v>#DIV/0!</v>
      </c>
      <c r="S259" s="117" t="e">
        <f t="shared" si="272"/>
        <v>#DIV/0!</v>
      </c>
      <c r="T259" s="117" t="e">
        <f t="shared" si="273"/>
        <v>#DIV/0!</v>
      </c>
      <c r="U259" s="109" t="e">
        <f t="shared" si="274"/>
        <v>#DIV/0!</v>
      </c>
      <c r="V259" s="110" t="e">
        <f t="shared" si="275"/>
        <v>#DIV/0!</v>
      </c>
    </row>
    <row r="260" spans="1:22" x14ac:dyDescent="0.25">
      <c r="A260" s="207"/>
      <c r="C260" s="107" t="str">
        <f t="shared" si="280"/>
        <v>Pre-frac olivine-phyric</v>
      </c>
      <c r="D260" s="107" t="str">
        <f t="shared" si="280"/>
        <v>N factor</v>
      </c>
      <c r="E260" s="108">
        <f t="shared" si="280"/>
        <v>200</v>
      </c>
      <c r="F260" s="117">
        <f t="shared" si="280"/>
        <v>2.3010299956639813</v>
      </c>
      <c r="G260" s="109">
        <f t="shared" si="281"/>
        <v>0</v>
      </c>
      <c r="H260" s="109">
        <f t="shared" si="282"/>
        <v>0</v>
      </c>
      <c r="I260" s="109">
        <f t="shared" si="282"/>
        <v>0</v>
      </c>
      <c r="J260" s="109">
        <f t="shared" si="282"/>
        <v>0</v>
      </c>
      <c r="K260" s="109">
        <f t="shared" si="282"/>
        <v>0</v>
      </c>
      <c r="L260" s="109">
        <f t="shared" si="282"/>
        <v>0</v>
      </c>
      <c r="M260" s="109">
        <f t="shared" si="282"/>
        <v>0</v>
      </c>
      <c r="N260" s="109">
        <f t="shared" si="282"/>
        <v>0</v>
      </c>
      <c r="O260" s="110">
        <f t="shared" si="282"/>
        <v>0</v>
      </c>
      <c r="Q260" s="120" t="e">
        <f t="shared" si="270"/>
        <v>#DIV/0!</v>
      </c>
      <c r="R260" s="109" t="e">
        <f t="shared" si="271"/>
        <v>#DIV/0!</v>
      </c>
      <c r="S260" s="117" t="e">
        <f t="shared" si="272"/>
        <v>#DIV/0!</v>
      </c>
      <c r="T260" s="117" t="e">
        <f t="shared" si="273"/>
        <v>#DIV/0!</v>
      </c>
      <c r="U260" s="109" t="e">
        <f t="shared" si="274"/>
        <v>#DIV/0!</v>
      </c>
      <c r="V260" s="110" t="e">
        <f t="shared" si="275"/>
        <v>#DIV/0!</v>
      </c>
    </row>
    <row r="261" spans="1:22" x14ac:dyDescent="0.25">
      <c r="A261" s="207"/>
      <c r="C261" s="107" t="str">
        <f t="shared" si="280"/>
        <v>Pre-frac olivine-phyric</v>
      </c>
      <c r="D261" s="107" t="str">
        <f t="shared" si="280"/>
        <v>N factor</v>
      </c>
      <c r="E261" s="108">
        <f t="shared" si="280"/>
        <v>500</v>
      </c>
      <c r="F261" s="117">
        <f t="shared" si="280"/>
        <v>2.6989700043360187</v>
      </c>
      <c r="G261" s="109">
        <f t="shared" si="281"/>
        <v>0</v>
      </c>
      <c r="H261" s="109">
        <f t="shared" si="282"/>
        <v>0</v>
      </c>
      <c r="I261" s="109">
        <f t="shared" si="282"/>
        <v>0</v>
      </c>
      <c r="J261" s="109">
        <f t="shared" si="282"/>
        <v>0</v>
      </c>
      <c r="K261" s="109">
        <f t="shared" si="282"/>
        <v>0</v>
      </c>
      <c r="L261" s="109">
        <f t="shared" si="282"/>
        <v>0</v>
      </c>
      <c r="M261" s="109">
        <f t="shared" si="282"/>
        <v>0</v>
      </c>
      <c r="N261" s="109">
        <f t="shared" si="282"/>
        <v>0</v>
      </c>
      <c r="O261" s="110">
        <f t="shared" si="282"/>
        <v>0</v>
      </c>
      <c r="Q261" s="120" t="e">
        <f t="shared" si="270"/>
        <v>#DIV/0!</v>
      </c>
      <c r="R261" s="109" t="e">
        <f t="shared" si="271"/>
        <v>#DIV/0!</v>
      </c>
      <c r="S261" s="117" t="e">
        <f t="shared" si="272"/>
        <v>#DIV/0!</v>
      </c>
      <c r="T261" s="117" t="e">
        <f t="shared" si="273"/>
        <v>#DIV/0!</v>
      </c>
      <c r="U261" s="109" t="e">
        <f t="shared" si="274"/>
        <v>#DIV/0!</v>
      </c>
      <c r="V261" s="110" t="e">
        <f t="shared" si="275"/>
        <v>#DIV/0!</v>
      </c>
    </row>
    <row r="262" spans="1:22" x14ac:dyDescent="0.25">
      <c r="A262" s="207"/>
      <c r="C262" s="107" t="str">
        <f t="shared" si="280"/>
        <v>Pre-frac olivine-phyric</v>
      </c>
      <c r="D262" s="107" t="str">
        <f t="shared" si="280"/>
        <v>N factor</v>
      </c>
      <c r="E262" s="108">
        <f t="shared" si="280"/>
        <v>1000</v>
      </c>
      <c r="F262" s="117">
        <f t="shared" si="280"/>
        <v>3</v>
      </c>
      <c r="G262" s="109">
        <f t="shared" si="281"/>
        <v>0</v>
      </c>
      <c r="H262" s="109">
        <f t="shared" si="282"/>
        <v>0</v>
      </c>
      <c r="I262" s="109">
        <f t="shared" si="282"/>
        <v>0</v>
      </c>
      <c r="J262" s="109">
        <f t="shared" si="282"/>
        <v>0</v>
      </c>
      <c r="K262" s="109">
        <f t="shared" si="282"/>
        <v>0</v>
      </c>
      <c r="L262" s="109">
        <f t="shared" si="282"/>
        <v>0</v>
      </c>
      <c r="M262" s="109">
        <f t="shared" si="282"/>
        <v>0</v>
      </c>
      <c r="N262" s="109">
        <f t="shared" si="282"/>
        <v>0</v>
      </c>
      <c r="O262" s="110">
        <f t="shared" si="282"/>
        <v>0</v>
      </c>
      <c r="Q262" s="120" t="e">
        <f t="shared" si="270"/>
        <v>#DIV/0!</v>
      </c>
      <c r="R262" s="109" t="e">
        <f t="shared" si="271"/>
        <v>#DIV/0!</v>
      </c>
      <c r="S262" s="117" t="e">
        <f t="shared" si="272"/>
        <v>#DIV/0!</v>
      </c>
      <c r="T262" s="117" t="e">
        <f t="shared" si="273"/>
        <v>#DIV/0!</v>
      </c>
      <c r="U262" s="109" t="e">
        <f t="shared" si="274"/>
        <v>#DIV/0!</v>
      </c>
      <c r="V262" s="110" t="e">
        <f t="shared" si="275"/>
        <v>#DIV/0!</v>
      </c>
    </row>
    <row r="263" spans="1:22" x14ac:dyDescent="0.25">
      <c r="A263" s="207"/>
      <c r="C263" s="107" t="str">
        <f t="shared" si="280"/>
        <v>Pre-frac olivine-phyric</v>
      </c>
      <c r="D263" s="107" t="str">
        <f t="shared" si="280"/>
        <v>N factor</v>
      </c>
      <c r="E263" s="108">
        <f t="shared" si="280"/>
        <v>2000</v>
      </c>
      <c r="F263" s="117">
        <f t="shared" si="280"/>
        <v>3.3010299956639813</v>
      </c>
      <c r="G263" s="109">
        <f t="shared" si="281"/>
        <v>0</v>
      </c>
      <c r="H263" s="109">
        <f t="shared" si="282"/>
        <v>0</v>
      </c>
      <c r="I263" s="109">
        <f t="shared" si="282"/>
        <v>0</v>
      </c>
      <c r="J263" s="109">
        <f t="shared" si="282"/>
        <v>0</v>
      </c>
      <c r="K263" s="109">
        <f t="shared" si="282"/>
        <v>0</v>
      </c>
      <c r="L263" s="109">
        <f t="shared" si="282"/>
        <v>0</v>
      </c>
      <c r="M263" s="109">
        <f t="shared" si="282"/>
        <v>0</v>
      </c>
      <c r="N263" s="109">
        <f t="shared" si="282"/>
        <v>0</v>
      </c>
      <c r="O263" s="110">
        <f t="shared" si="282"/>
        <v>0</v>
      </c>
      <c r="Q263" s="120" t="e">
        <f t="shared" si="270"/>
        <v>#DIV/0!</v>
      </c>
      <c r="R263" s="109" t="e">
        <f t="shared" si="271"/>
        <v>#DIV/0!</v>
      </c>
      <c r="S263" s="117" t="e">
        <f t="shared" si="272"/>
        <v>#DIV/0!</v>
      </c>
      <c r="T263" s="117" t="e">
        <f t="shared" si="273"/>
        <v>#DIV/0!</v>
      </c>
      <c r="U263" s="109" t="e">
        <f t="shared" si="274"/>
        <v>#DIV/0!</v>
      </c>
      <c r="V263" s="110" t="e">
        <f t="shared" si="275"/>
        <v>#DIV/0!</v>
      </c>
    </row>
    <row r="264" spans="1:22" x14ac:dyDescent="0.25">
      <c r="A264" s="207"/>
      <c r="C264" s="107" t="str">
        <f t="shared" si="280"/>
        <v>Pre-frac olivine-phyric</v>
      </c>
      <c r="D264" s="107" t="str">
        <f t="shared" si="280"/>
        <v>N factor</v>
      </c>
      <c r="E264" s="108">
        <f t="shared" si="280"/>
        <v>5000</v>
      </c>
      <c r="F264" s="117">
        <f t="shared" si="280"/>
        <v>3.6989700043360187</v>
      </c>
      <c r="G264" s="109">
        <f t="shared" si="281"/>
        <v>0</v>
      </c>
      <c r="H264" s="109">
        <f t="shared" si="282"/>
        <v>0</v>
      </c>
      <c r="I264" s="109">
        <f t="shared" si="282"/>
        <v>0</v>
      </c>
      <c r="J264" s="109">
        <f t="shared" si="282"/>
        <v>0</v>
      </c>
      <c r="K264" s="109">
        <f t="shared" si="282"/>
        <v>0</v>
      </c>
      <c r="L264" s="109">
        <f t="shared" si="282"/>
        <v>0</v>
      </c>
      <c r="M264" s="109">
        <f t="shared" si="282"/>
        <v>0</v>
      </c>
      <c r="N264" s="109">
        <f t="shared" si="282"/>
        <v>0</v>
      </c>
      <c r="O264" s="110">
        <f t="shared" si="282"/>
        <v>0</v>
      </c>
      <c r="Q264" s="120" t="e">
        <f t="shared" si="270"/>
        <v>#DIV/0!</v>
      </c>
      <c r="R264" s="109" t="e">
        <f t="shared" si="271"/>
        <v>#DIV/0!</v>
      </c>
      <c r="S264" s="117" t="e">
        <f t="shared" si="272"/>
        <v>#DIV/0!</v>
      </c>
      <c r="T264" s="117" t="e">
        <f t="shared" si="273"/>
        <v>#DIV/0!</v>
      </c>
      <c r="U264" s="109" t="e">
        <f t="shared" si="274"/>
        <v>#DIV/0!</v>
      </c>
      <c r="V264" s="110" t="e">
        <f t="shared" si="275"/>
        <v>#DIV/0!</v>
      </c>
    </row>
    <row r="265" spans="1:22" x14ac:dyDescent="0.25">
      <c r="A265" s="207"/>
      <c r="C265" s="107" t="str">
        <f t="shared" si="280"/>
        <v>Pre-frac olivine-phyric</v>
      </c>
      <c r="D265" s="107" t="str">
        <f t="shared" si="280"/>
        <v>N factor</v>
      </c>
      <c r="E265" s="108">
        <f t="shared" si="280"/>
        <v>10000</v>
      </c>
      <c r="F265" s="117">
        <f t="shared" si="280"/>
        <v>4</v>
      </c>
      <c r="G265" s="109">
        <f t="shared" si="281"/>
        <v>0</v>
      </c>
      <c r="H265" s="109">
        <f t="shared" si="282"/>
        <v>0</v>
      </c>
      <c r="I265" s="109">
        <f t="shared" si="282"/>
        <v>0</v>
      </c>
      <c r="J265" s="109">
        <f t="shared" si="282"/>
        <v>0</v>
      </c>
      <c r="K265" s="109">
        <f t="shared" si="282"/>
        <v>0</v>
      </c>
      <c r="L265" s="109">
        <f t="shared" si="282"/>
        <v>0</v>
      </c>
      <c r="M265" s="109">
        <f t="shared" si="282"/>
        <v>0</v>
      </c>
      <c r="N265" s="109">
        <f t="shared" si="282"/>
        <v>0</v>
      </c>
      <c r="O265" s="110">
        <f t="shared" si="282"/>
        <v>0</v>
      </c>
      <c r="Q265" s="120" t="e">
        <f t="shared" si="270"/>
        <v>#DIV/0!</v>
      </c>
      <c r="R265" s="109" t="e">
        <f t="shared" si="271"/>
        <v>#DIV/0!</v>
      </c>
      <c r="S265" s="117" t="e">
        <f t="shared" si="272"/>
        <v>#DIV/0!</v>
      </c>
      <c r="T265" s="117" t="e">
        <f t="shared" si="273"/>
        <v>#DIV/0!</v>
      </c>
      <c r="U265" s="109" t="e">
        <f t="shared" si="274"/>
        <v>#DIV/0!</v>
      </c>
      <c r="V265" s="110" t="e">
        <f t="shared" si="275"/>
        <v>#DIV/0!</v>
      </c>
    </row>
    <row r="266" spans="1:22" x14ac:dyDescent="0.25">
      <c r="A266" s="207"/>
      <c r="C266" s="107" t="str">
        <f t="shared" si="280"/>
        <v>Pre-frac olivine-phyric</v>
      </c>
      <c r="D266" s="107" t="str">
        <f t="shared" si="280"/>
        <v>N factor</v>
      </c>
      <c r="E266" s="108">
        <f t="shared" si="280"/>
        <v>20000</v>
      </c>
      <c r="F266" s="117">
        <f t="shared" si="280"/>
        <v>4.3010299956639813</v>
      </c>
      <c r="G266" s="109">
        <f t="shared" si="281"/>
        <v>0</v>
      </c>
      <c r="H266" s="109">
        <f t="shared" si="282"/>
        <v>0</v>
      </c>
      <c r="I266" s="109">
        <f t="shared" si="282"/>
        <v>0</v>
      </c>
      <c r="J266" s="109">
        <f t="shared" si="282"/>
        <v>0</v>
      </c>
      <c r="K266" s="109">
        <f t="shared" si="282"/>
        <v>0</v>
      </c>
      <c r="L266" s="109">
        <f t="shared" si="282"/>
        <v>0</v>
      </c>
      <c r="M266" s="109">
        <f t="shared" si="282"/>
        <v>0</v>
      </c>
      <c r="N266" s="109">
        <f t="shared" si="282"/>
        <v>0</v>
      </c>
      <c r="O266" s="110">
        <f t="shared" si="282"/>
        <v>0</v>
      </c>
      <c r="Q266" s="120" t="e">
        <f t="shared" si="270"/>
        <v>#DIV/0!</v>
      </c>
      <c r="R266" s="109" t="e">
        <f t="shared" si="271"/>
        <v>#DIV/0!</v>
      </c>
      <c r="S266" s="117" t="e">
        <f t="shared" si="272"/>
        <v>#DIV/0!</v>
      </c>
      <c r="T266" s="117" t="e">
        <f t="shared" si="273"/>
        <v>#DIV/0!</v>
      </c>
      <c r="U266" s="109" t="e">
        <f t="shared" si="274"/>
        <v>#DIV/0!</v>
      </c>
      <c r="V266" s="110" t="e">
        <f t="shared" si="275"/>
        <v>#DIV/0!</v>
      </c>
    </row>
    <row r="267" spans="1:22" x14ac:dyDescent="0.25">
      <c r="A267" s="207"/>
      <c r="C267" s="111" t="str">
        <f t="shared" si="280"/>
        <v>Pre-frac olivine-phyric</v>
      </c>
      <c r="D267" s="111" t="str">
        <f t="shared" si="280"/>
        <v>N factor</v>
      </c>
      <c r="E267" s="112">
        <f t="shared" si="280"/>
        <v>50000</v>
      </c>
      <c r="F267" s="118">
        <f t="shared" si="280"/>
        <v>4.6989700043360187</v>
      </c>
      <c r="G267" s="113">
        <f t="shared" si="281"/>
        <v>0</v>
      </c>
      <c r="H267" s="113">
        <f t="shared" si="282"/>
        <v>0</v>
      </c>
      <c r="I267" s="113">
        <f t="shared" si="282"/>
        <v>0</v>
      </c>
      <c r="J267" s="113">
        <f t="shared" si="282"/>
        <v>0</v>
      </c>
      <c r="K267" s="113">
        <f t="shared" si="282"/>
        <v>0</v>
      </c>
      <c r="L267" s="113">
        <f t="shared" si="282"/>
        <v>0</v>
      </c>
      <c r="M267" s="113">
        <f t="shared" si="282"/>
        <v>0</v>
      </c>
      <c r="N267" s="113">
        <f t="shared" si="282"/>
        <v>0</v>
      </c>
      <c r="O267" s="114">
        <f t="shared" si="282"/>
        <v>0</v>
      </c>
      <c r="Q267" s="121" t="e">
        <f t="shared" si="270"/>
        <v>#DIV/0!</v>
      </c>
      <c r="R267" s="113" t="e">
        <f t="shared" si="271"/>
        <v>#DIV/0!</v>
      </c>
      <c r="S267" s="118" t="e">
        <f t="shared" si="272"/>
        <v>#DIV/0!</v>
      </c>
      <c r="T267" s="118" t="e">
        <f t="shared" si="273"/>
        <v>#DIV/0!</v>
      </c>
      <c r="U267" s="113" t="e">
        <f t="shared" si="274"/>
        <v>#DIV/0!</v>
      </c>
      <c r="V267" s="114" t="e">
        <f t="shared" si="275"/>
        <v>#DIV/0!</v>
      </c>
    </row>
    <row r="268" spans="1:22" x14ac:dyDescent="0.25">
      <c r="A268" s="207"/>
      <c r="C268" s="103" t="str">
        <f t="shared" si="280"/>
        <v>Olivine-phyric</v>
      </c>
      <c r="D268" s="103" t="str">
        <f t="shared" si="280"/>
        <v>MDU</v>
      </c>
      <c r="E268" s="104">
        <f t="shared" si="280"/>
        <v>102.04081632653073</v>
      </c>
      <c r="F268" s="116">
        <f t="shared" si="280"/>
        <v>2.0087739243075058</v>
      </c>
      <c r="G268" s="105">
        <f t="shared" ref="G268:G286" si="283">(0.01*G118+0.99*G$4)</f>
        <v>0</v>
      </c>
      <c r="H268" s="105">
        <f t="shared" ref="H268:O277" si="284">(0.001*H43+0.999*H$4)</f>
        <v>0</v>
      </c>
      <c r="I268" s="105">
        <f t="shared" si="284"/>
        <v>0</v>
      </c>
      <c r="J268" s="105">
        <f t="shared" si="284"/>
        <v>0</v>
      </c>
      <c r="K268" s="105">
        <f t="shared" si="284"/>
        <v>0</v>
      </c>
      <c r="L268" s="105">
        <f t="shared" si="284"/>
        <v>0</v>
      </c>
      <c r="M268" s="105">
        <f t="shared" si="284"/>
        <v>0</v>
      </c>
      <c r="N268" s="105">
        <f t="shared" si="284"/>
        <v>0</v>
      </c>
      <c r="O268" s="106">
        <f t="shared" si="284"/>
        <v>0</v>
      </c>
      <c r="Q268" s="119" t="e">
        <f t="shared" si="270"/>
        <v>#DIV/0!</v>
      </c>
      <c r="R268" s="105" t="e">
        <f t="shared" si="271"/>
        <v>#DIV/0!</v>
      </c>
      <c r="S268" s="116" t="e">
        <f t="shared" si="272"/>
        <v>#DIV/0!</v>
      </c>
      <c r="T268" s="116" t="e">
        <f t="shared" si="273"/>
        <v>#DIV/0!</v>
      </c>
      <c r="U268" s="105" t="e">
        <f t="shared" si="274"/>
        <v>#DIV/0!</v>
      </c>
      <c r="V268" s="106" t="e">
        <f t="shared" si="275"/>
        <v>#DIV/0!</v>
      </c>
    </row>
    <row r="269" spans="1:22" x14ac:dyDescent="0.25">
      <c r="A269" s="207"/>
      <c r="C269" s="107" t="str">
        <f t="shared" si="280"/>
        <v>Olivine-phyric</v>
      </c>
      <c r="D269" s="107" t="str">
        <f t="shared" si="280"/>
        <v>MDU</v>
      </c>
      <c r="E269" s="108">
        <f t="shared" si="280"/>
        <v>555.55555555555577</v>
      </c>
      <c r="F269" s="117">
        <f t="shared" si="280"/>
        <v>2.744727494896694</v>
      </c>
      <c r="G269" s="109">
        <f t="shared" si="283"/>
        <v>0</v>
      </c>
      <c r="H269" s="109">
        <f t="shared" si="284"/>
        <v>0</v>
      </c>
      <c r="I269" s="109">
        <f t="shared" si="284"/>
        <v>0</v>
      </c>
      <c r="J269" s="109">
        <f t="shared" si="284"/>
        <v>0</v>
      </c>
      <c r="K269" s="109">
        <f t="shared" si="284"/>
        <v>0</v>
      </c>
      <c r="L269" s="109">
        <f t="shared" si="284"/>
        <v>0</v>
      </c>
      <c r="M269" s="109">
        <f t="shared" si="284"/>
        <v>0</v>
      </c>
      <c r="N269" s="109">
        <f t="shared" si="284"/>
        <v>0</v>
      </c>
      <c r="O269" s="110">
        <f t="shared" si="284"/>
        <v>0</v>
      </c>
      <c r="Q269" s="120" t="e">
        <f t="shared" si="270"/>
        <v>#DIV/0!</v>
      </c>
      <c r="R269" s="109" t="e">
        <f t="shared" si="271"/>
        <v>#DIV/0!</v>
      </c>
      <c r="S269" s="117" t="e">
        <f t="shared" si="272"/>
        <v>#DIV/0!</v>
      </c>
      <c r="T269" s="117" t="e">
        <f t="shared" si="273"/>
        <v>#DIV/0!</v>
      </c>
      <c r="U269" s="109" t="e">
        <f t="shared" si="274"/>
        <v>#DIV/0!</v>
      </c>
      <c r="V269" s="110" t="e">
        <f t="shared" si="275"/>
        <v>#DIV/0!</v>
      </c>
    </row>
    <row r="270" spans="1:22" x14ac:dyDescent="0.25">
      <c r="A270" s="207"/>
      <c r="C270" s="107" t="str">
        <f t="shared" si="280"/>
        <v>Olivine-phyric</v>
      </c>
      <c r="D270" s="107" t="str">
        <f t="shared" si="280"/>
        <v>MDU</v>
      </c>
      <c r="E270" s="108">
        <f t="shared" si="280"/>
        <v>1250</v>
      </c>
      <c r="F270" s="117">
        <f t="shared" si="280"/>
        <v>3.0969100130080562</v>
      </c>
      <c r="G270" s="109">
        <f t="shared" si="283"/>
        <v>0</v>
      </c>
      <c r="H270" s="109">
        <f t="shared" si="284"/>
        <v>0</v>
      </c>
      <c r="I270" s="109">
        <f t="shared" si="284"/>
        <v>0</v>
      </c>
      <c r="J270" s="109">
        <f t="shared" si="284"/>
        <v>0</v>
      </c>
      <c r="K270" s="109">
        <f t="shared" si="284"/>
        <v>0</v>
      </c>
      <c r="L270" s="109">
        <f t="shared" si="284"/>
        <v>0</v>
      </c>
      <c r="M270" s="109">
        <f t="shared" si="284"/>
        <v>0</v>
      </c>
      <c r="N270" s="109">
        <f t="shared" si="284"/>
        <v>0</v>
      </c>
      <c r="O270" s="110">
        <f t="shared" si="284"/>
        <v>0</v>
      </c>
      <c r="Q270" s="120" t="e">
        <f t="shared" si="270"/>
        <v>#DIV/0!</v>
      </c>
      <c r="R270" s="109" t="e">
        <f t="shared" si="271"/>
        <v>#DIV/0!</v>
      </c>
      <c r="S270" s="117" t="e">
        <f t="shared" si="272"/>
        <v>#DIV/0!</v>
      </c>
      <c r="T270" s="117" t="e">
        <f t="shared" si="273"/>
        <v>#DIV/0!</v>
      </c>
      <c r="U270" s="109" t="e">
        <f t="shared" si="274"/>
        <v>#DIV/0!</v>
      </c>
      <c r="V270" s="110" t="e">
        <f t="shared" si="275"/>
        <v>#DIV/0!</v>
      </c>
    </row>
    <row r="271" spans="1:22" x14ac:dyDescent="0.25">
      <c r="A271" s="207"/>
      <c r="C271" s="107" t="str">
        <f t="shared" si="280"/>
        <v>Olivine-phyric</v>
      </c>
      <c r="D271" s="107" t="str">
        <f t="shared" si="280"/>
        <v>MDU</v>
      </c>
      <c r="E271" s="108">
        <f t="shared" si="280"/>
        <v>2142.857142857144</v>
      </c>
      <c r="F271" s="117">
        <f t="shared" si="280"/>
        <v>3.3309932190414249</v>
      </c>
      <c r="G271" s="109">
        <f t="shared" si="283"/>
        <v>0</v>
      </c>
      <c r="H271" s="109">
        <f t="shared" si="284"/>
        <v>0</v>
      </c>
      <c r="I271" s="109">
        <f t="shared" si="284"/>
        <v>0</v>
      </c>
      <c r="J271" s="109">
        <f t="shared" si="284"/>
        <v>0</v>
      </c>
      <c r="K271" s="109">
        <f t="shared" si="284"/>
        <v>0</v>
      </c>
      <c r="L271" s="109">
        <f t="shared" si="284"/>
        <v>0</v>
      </c>
      <c r="M271" s="109">
        <f t="shared" si="284"/>
        <v>0</v>
      </c>
      <c r="N271" s="109">
        <f t="shared" si="284"/>
        <v>0</v>
      </c>
      <c r="O271" s="110">
        <f t="shared" si="284"/>
        <v>0</v>
      </c>
      <c r="Q271" s="120" t="e">
        <f t="shared" si="270"/>
        <v>#DIV/0!</v>
      </c>
      <c r="R271" s="109" t="e">
        <f t="shared" si="271"/>
        <v>#DIV/0!</v>
      </c>
      <c r="S271" s="117" t="e">
        <f t="shared" si="272"/>
        <v>#DIV/0!</v>
      </c>
      <c r="T271" s="117" t="e">
        <f t="shared" si="273"/>
        <v>#DIV/0!</v>
      </c>
      <c r="U271" s="109" t="e">
        <f t="shared" si="274"/>
        <v>#DIV/0!</v>
      </c>
      <c r="V271" s="110" t="e">
        <f t="shared" si="275"/>
        <v>#DIV/0!</v>
      </c>
    </row>
    <row r="272" spans="1:22" x14ac:dyDescent="0.25">
      <c r="A272" s="207"/>
      <c r="C272" s="107" t="str">
        <f t="shared" ref="C272:F291" si="285">C197</f>
        <v>Olivine-phyric</v>
      </c>
      <c r="D272" s="107" t="str">
        <f t="shared" si="285"/>
        <v>MDU</v>
      </c>
      <c r="E272" s="108">
        <f t="shared" si="285"/>
        <v>3333.3333333333348</v>
      </c>
      <c r="F272" s="117">
        <f t="shared" si="285"/>
        <v>3.5228787452803378</v>
      </c>
      <c r="G272" s="109">
        <f t="shared" si="283"/>
        <v>0</v>
      </c>
      <c r="H272" s="109">
        <f t="shared" si="284"/>
        <v>0</v>
      </c>
      <c r="I272" s="109">
        <f t="shared" si="284"/>
        <v>0</v>
      </c>
      <c r="J272" s="109">
        <f t="shared" si="284"/>
        <v>0</v>
      </c>
      <c r="K272" s="109">
        <f t="shared" si="284"/>
        <v>0</v>
      </c>
      <c r="L272" s="109">
        <f t="shared" si="284"/>
        <v>0</v>
      </c>
      <c r="M272" s="109">
        <f t="shared" si="284"/>
        <v>0</v>
      </c>
      <c r="N272" s="109">
        <f t="shared" si="284"/>
        <v>0</v>
      </c>
      <c r="O272" s="110">
        <f t="shared" si="284"/>
        <v>0</v>
      </c>
      <c r="Q272" s="120" t="e">
        <f t="shared" si="270"/>
        <v>#DIV/0!</v>
      </c>
      <c r="R272" s="109" t="e">
        <f t="shared" si="271"/>
        <v>#DIV/0!</v>
      </c>
      <c r="S272" s="117" t="e">
        <f t="shared" si="272"/>
        <v>#DIV/0!</v>
      </c>
      <c r="T272" s="117" t="e">
        <f t="shared" si="273"/>
        <v>#DIV/0!</v>
      </c>
      <c r="U272" s="109" t="e">
        <f t="shared" si="274"/>
        <v>#DIV/0!</v>
      </c>
      <c r="V272" s="110" t="e">
        <f t="shared" si="275"/>
        <v>#DIV/0!</v>
      </c>
    </row>
    <row r="273" spans="1:22" x14ac:dyDescent="0.25">
      <c r="A273" s="207"/>
      <c r="C273" s="107" t="str">
        <f t="shared" si="285"/>
        <v>Olivine-phyric</v>
      </c>
      <c r="D273" s="107" t="str">
        <f t="shared" si="285"/>
        <v>MDU</v>
      </c>
      <c r="E273" s="108">
        <f t="shared" si="285"/>
        <v>5000</v>
      </c>
      <c r="F273" s="117">
        <f t="shared" si="285"/>
        <v>3.6989700043360187</v>
      </c>
      <c r="G273" s="109">
        <f t="shared" si="283"/>
        <v>0</v>
      </c>
      <c r="H273" s="109">
        <f t="shared" si="284"/>
        <v>0</v>
      </c>
      <c r="I273" s="109">
        <f t="shared" si="284"/>
        <v>0</v>
      </c>
      <c r="J273" s="109">
        <f t="shared" si="284"/>
        <v>0</v>
      </c>
      <c r="K273" s="109">
        <f t="shared" si="284"/>
        <v>0</v>
      </c>
      <c r="L273" s="109">
        <f t="shared" si="284"/>
        <v>0</v>
      </c>
      <c r="M273" s="109">
        <f t="shared" si="284"/>
        <v>0</v>
      </c>
      <c r="N273" s="109">
        <f t="shared" si="284"/>
        <v>0</v>
      </c>
      <c r="O273" s="110">
        <f t="shared" si="284"/>
        <v>0</v>
      </c>
      <c r="Q273" s="120" t="e">
        <f t="shared" si="270"/>
        <v>#DIV/0!</v>
      </c>
      <c r="R273" s="109" t="e">
        <f t="shared" si="271"/>
        <v>#DIV/0!</v>
      </c>
      <c r="S273" s="117" t="e">
        <f t="shared" si="272"/>
        <v>#DIV/0!</v>
      </c>
      <c r="T273" s="117" t="e">
        <f t="shared" si="273"/>
        <v>#DIV/0!</v>
      </c>
      <c r="U273" s="109" t="e">
        <f t="shared" si="274"/>
        <v>#DIV/0!</v>
      </c>
      <c r="V273" s="110" t="e">
        <f t="shared" si="275"/>
        <v>#DIV/0!</v>
      </c>
    </row>
    <row r="274" spans="1:22" x14ac:dyDescent="0.25">
      <c r="A274" s="207"/>
      <c r="C274" s="107" t="str">
        <f t="shared" si="285"/>
        <v>Olivine-phyric</v>
      </c>
      <c r="D274" s="107" t="str">
        <f t="shared" si="285"/>
        <v>MDU</v>
      </c>
      <c r="E274" s="108">
        <f t="shared" si="285"/>
        <v>7500.0000000000018</v>
      </c>
      <c r="F274" s="117">
        <f t="shared" si="285"/>
        <v>3.8750612633917001</v>
      </c>
      <c r="G274" s="109">
        <f t="shared" si="283"/>
        <v>0</v>
      </c>
      <c r="H274" s="109">
        <f t="shared" si="284"/>
        <v>0</v>
      </c>
      <c r="I274" s="109">
        <f t="shared" si="284"/>
        <v>0</v>
      </c>
      <c r="J274" s="109">
        <f t="shared" si="284"/>
        <v>0</v>
      </c>
      <c r="K274" s="109">
        <f t="shared" si="284"/>
        <v>0</v>
      </c>
      <c r="L274" s="109">
        <f t="shared" si="284"/>
        <v>0</v>
      </c>
      <c r="M274" s="109">
        <f t="shared" si="284"/>
        <v>0</v>
      </c>
      <c r="N274" s="109">
        <f t="shared" si="284"/>
        <v>0</v>
      </c>
      <c r="O274" s="110">
        <f t="shared" si="284"/>
        <v>0</v>
      </c>
      <c r="Q274" s="120" t="e">
        <f t="shared" si="270"/>
        <v>#DIV/0!</v>
      </c>
      <c r="R274" s="109" t="e">
        <f t="shared" si="271"/>
        <v>#DIV/0!</v>
      </c>
      <c r="S274" s="117" t="e">
        <f t="shared" si="272"/>
        <v>#DIV/0!</v>
      </c>
      <c r="T274" s="117" t="e">
        <f t="shared" si="273"/>
        <v>#DIV/0!</v>
      </c>
      <c r="U274" s="109" t="e">
        <f t="shared" si="274"/>
        <v>#DIV/0!</v>
      </c>
      <c r="V274" s="110" t="e">
        <f t="shared" si="275"/>
        <v>#DIV/0!</v>
      </c>
    </row>
    <row r="275" spans="1:22" x14ac:dyDescent="0.25">
      <c r="A275" s="207"/>
      <c r="C275" s="107" t="str">
        <f t="shared" si="285"/>
        <v>Olivine-phyric</v>
      </c>
      <c r="D275" s="107" t="str">
        <f t="shared" si="285"/>
        <v>MDU</v>
      </c>
      <c r="E275" s="108">
        <f t="shared" si="285"/>
        <v>11666.666666666672</v>
      </c>
      <c r="F275" s="117">
        <f t="shared" si="285"/>
        <v>4.0669467896306131</v>
      </c>
      <c r="G275" s="109">
        <f t="shared" si="283"/>
        <v>0</v>
      </c>
      <c r="H275" s="109">
        <f t="shared" si="284"/>
        <v>0</v>
      </c>
      <c r="I275" s="109">
        <f t="shared" si="284"/>
        <v>0</v>
      </c>
      <c r="J275" s="109">
        <f t="shared" si="284"/>
        <v>0</v>
      </c>
      <c r="K275" s="109">
        <f t="shared" si="284"/>
        <v>0</v>
      </c>
      <c r="L275" s="109">
        <f t="shared" si="284"/>
        <v>0</v>
      </c>
      <c r="M275" s="109">
        <f t="shared" si="284"/>
        <v>0</v>
      </c>
      <c r="N275" s="109">
        <f t="shared" si="284"/>
        <v>0</v>
      </c>
      <c r="O275" s="110">
        <f t="shared" si="284"/>
        <v>0</v>
      </c>
      <c r="Q275" s="120" t="e">
        <f t="shared" si="270"/>
        <v>#DIV/0!</v>
      </c>
      <c r="R275" s="109" t="e">
        <f t="shared" si="271"/>
        <v>#DIV/0!</v>
      </c>
      <c r="S275" s="117" t="e">
        <f t="shared" si="272"/>
        <v>#DIV/0!</v>
      </c>
      <c r="T275" s="117" t="e">
        <f t="shared" si="273"/>
        <v>#DIV/0!</v>
      </c>
      <c r="U275" s="109" t="e">
        <f t="shared" si="274"/>
        <v>#DIV/0!</v>
      </c>
      <c r="V275" s="110" t="e">
        <f t="shared" si="275"/>
        <v>#DIV/0!</v>
      </c>
    </row>
    <row r="276" spans="1:22" x14ac:dyDescent="0.25">
      <c r="A276" s="207"/>
      <c r="C276" s="107" t="str">
        <f t="shared" si="285"/>
        <v>Olivine-phyric</v>
      </c>
      <c r="D276" s="107" t="str">
        <f t="shared" si="285"/>
        <v>MDU</v>
      </c>
      <c r="E276" s="108">
        <f t="shared" si="285"/>
        <v>20000.000000000007</v>
      </c>
      <c r="F276" s="117">
        <f t="shared" si="285"/>
        <v>4.3010299956639813</v>
      </c>
      <c r="G276" s="109">
        <f t="shared" si="283"/>
        <v>0</v>
      </c>
      <c r="H276" s="109">
        <f t="shared" si="284"/>
        <v>0</v>
      </c>
      <c r="I276" s="109">
        <f t="shared" si="284"/>
        <v>0</v>
      </c>
      <c r="J276" s="109">
        <f t="shared" si="284"/>
        <v>0</v>
      </c>
      <c r="K276" s="109">
        <f t="shared" si="284"/>
        <v>0</v>
      </c>
      <c r="L276" s="109">
        <f t="shared" si="284"/>
        <v>0</v>
      </c>
      <c r="M276" s="109">
        <f t="shared" si="284"/>
        <v>0</v>
      </c>
      <c r="N276" s="109">
        <f t="shared" si="284"/>
        <v>0</v>
      </c>
      <c r="O276" s="110">
        <f t="shared" si="284"/>
        <v>0</v>
      </c>
      <c r="Q276" s="120" t="e">
        <f t="shared" si="270"/>
        <v>#DIV/0!</v>
      </c>
      <c r="R276" s="109" t="e">
        <f t="shared" si="271"/>
        <v>#DIV/0!</v>
      </c>
      <c r="S276" s="117" t="e">
        <f t="shared" si="272"/>
        <v>#DIV/0!</v>
      </c>
      <c r="T276" s="117" t="e">
        <f t="shared" si="273"/>
        <v>#DIV/0!</v>
      </c>
      <c r="U276" s="109" t="e">
        <f t="shared" si="274"/>
        <v>#DIV/0!</v>
      </c>
      <c r="V276" s="110" t="e">
        <f t="shared" si="275"/>
        <v>#DIV/0!</v>
      </c>
    </row>
    <row r="277" spans="1:22" x14ac:dyDescent="0.25">
      <c r="A277" s="207"/>
      <c r="C277" s="107" t="str">
        <f t="shared" si="285"/>
        <v>Olivine-phyric</v>
      </c>
      <c r="D277" s="107" t="str">
        <f t="shared" si="285"/>
        <v>MDU</v>
      </c>
      <c r="E277" s="108">
        <f t="shared" si="285"/>
        <v>45000.000000000036</v>
      </c>
      <c r="F277" s="117">
        <f t="shared" si="285"/>
        <v>4.653212513775344</v>
      </c>
      <c r="G277" s="109">
        <f t="shared" si="283"/>
        <v>0</v>
      </c>
      <c r="H277" s="109">
        <f t="shared" si="284"/>
        <v>0</v>
      </c>
      <c r="I277" s="109">
        <f t="shared" si="284"/>
        <v>0</v>
      </c>
      <c r="J277" s="109">
        <f t="shared" si="284"/>
        <v>0</v>
      </c>
      <c r="K277" s="109">
        <f t="shared" si="284"/>
        <v>0</v>
      </c>
      <c r="L277" s="109">
        <f t="shared" si="284"/>
        <v>0</v>
      </c>
      <c r="M277" s="109">
        <f t="shared" si="284"/>
        <v>0</v>
      </c>
      <c r="N277" s="109">
        <f t="shared" si="284"/>
        <v>0</v>
      </c>
      <c r="O277" s="110">
        <f t="shared" si="284"/>
        <v>0</v>
      </c>
      <c r="Q277" s="120" t="e">
        <f t="shared" si="270"/>
        <v>#DIV/0!</v>
      </c>
      <c r="R277" s="109" t="e">
        <f t="shared" si="271"/>
        <v>#DIV/0!</v>
      </c>
      <c r="S277" s="117" t="e">
        <f t="shared" si="272"/>
        <v>#DIV/0!</v>
      </c>
      <c r="T277" s="117" t="e">
        <f t="shared" si="273"/>
        <v>#DIV/0!</v>
      </c>
      <c r="U277" s="109" t="e">
        <f t="shared" si="274"/>
        <v>#DIV/0!</v>
      </c>
      <c r="V277" s="110" t="e">
        <f t="shared" si="275"/>
        <v>#DIV/0!</v>
      </c>
    </row>
    <row r="278" spans="1:22" x14ac:dyDescent="0.25">
      <c r="A278" s="207"/>
      <c r="C278" s="107" t="str">
        <f t="shared" si="285"/>
        <v>Olivine-phyric</v>
      </c>
      <c r="D278" s="107" t="str">
        <f t="shared" si="285"/>
        <v>MDU</v>
      </c>
      <c r="E278" s="108">
        <f t="shared" si="285"/>
        <v>50555.555555555598</v>
      </c>
      <c r="F278" s="117">
        <f t="shared" si="285"/>
        <v>4.7037688872177883</v>
      </c>
      <c r="G278" s="109">
        <f t="shared" si="283"/>
        <v>0</v>
      </c>
      <c r="H278" s="109">
        <f t="shared" ref="H278:O286" si="286">(0.001*H53+0.999*H$4)</f>
        <v>0</v>
      </c>
      <c r="I278" s="109">
        <f t="shared" si="286"/>
        <v>0</v>
      </c>
      <c r="J278" s="109">
        <f t="shared" si="286"/>
        <v>0</v>
      </c>
      <c r="K278" s="109">
        <f t="shared" si="286"/>
        <v>0</v>
      </c>
      <c r="L278" s="109">
        <f t="shared" si="286"/>
        <v>0</v>
      </c>
      <c r="M278" s="109">
        <f t="shared" si="286"/>
        <v>0</v>
      </c>
      <c r="N278" s="109">
        <f t="shared" si="286"/>
        <v>0</v>
      </c>
      <c r="O278" s="110">
        <f t="shared" si="286"/>
        <v>0</v>
      </c>
      <c r="Q278" s="120" t="e">
        <f t="shared" si="270"/>
        <v>#DIV/0!</v>
      </c>
      <c r="R278" s="109" t="e">
        <f t="shared" si="271"/>
        <v>#DIV/0!</v>
      </c>
      <c r="S278" s="117" t="e">
        <f t="shared" si="272"/>
        <v>#DIV/0!</v>
      </c>
      <c r="T278" s="117" t="e">
        <f t="shared" si="273"/>
        <v>#DIV/0!</v>
      </c>
      <c r="U278" s="109" t="e">
        <f t="shared" si="274"/>
        <v>#DIV/0!</v>
      </c>
      <c r="V278" s="110" t="e">
        <f t="shared" si="275"/>
        <v>#DIV/0!</v>
      </c>
    </row>
    <row r="279" spans="1:22" x14ac:dyDescent="0.25">
      <c r="A279" s="207"/>
      <c r="C279" s="107" t="str">
        <f t="shared" si="285"/>
        <v>Olivine-phyric</v>
      </c>
      <c r="D279" s="107" t="str">
        <f t="shared" si="285"/>
        <v>MDU</v>
      </c>
      <c r="E279" s="108">
        <f t="shared" si="285"/>
        <v>57500.000000000036</v>
      </c>
      <c r="F279" s="117">
        <f t="shared" si="285"/>
        <v>4.7596678446896306</v>
      </c>
      <c r="G279" s="109">
        <f t="shared" si="283"/>
        <v>0</v>
      </c>
      <c r="H279" s="109">
        <f t="shared" si="286"/>
        <v>0</v>
      </c>
      <c r="I279" s="109">
        <f t="shared" si="286"/>
        <v>0</v>
      </c>
      <c r="J279" s="109">
        <f t="shared" si="286"/>
        <v>0</v>
      </c>
      <c r="K279" s="109">
        <f t="shared" si="286"/>
        <v>0</v>
      </c>
      <c r="L279" s="109">
        <f t="shared" si="286"/>
        <v>0</v>
      </c>
      <c r="M279" s="109">
        <f t="shared" si="286"/>
        <v>0</v>
      </c>
      <c r="N279" s="109">
        <f t="shared" si="286"/>
        <v>0</v>
      </c>
      <c r="O279" s="110">
        <f t="shared" si="286"/>
        <v>0</v>
      </c>
      <c r="Q279" s="120" t="e">
        <f t="shared" si="270"/>
        <v>#DIV/0!</v>
      </c>
      <c r="R279" s="109" t="e">
        <f t="shared" si="271"/>
        <v>#DIV/0!</v>
      </c>
      <c r="S279" s="117" t="e">
        <f t="shared" si="272"/>
        <v>#DIV/0!</v>
      </c>
      <c r="T279" s="117" t="e">
        <f t="shared" si="273"/>
        <v>#DIV/0!</v>
      </c>
      <c r="U279" s="109" t="e">
        <f t="shared" si="274"/>
        <v>#DIV/0!</v>
      </c>
      <c r="V279" s="110" t="e">
        <f t="shared" si="275"/>
        <v>#DIV/0!</v>
      </c>
    </row>
    <row r="280" spans="1:22" x14ac:dyDescent="0.25">
      <c r="A280" s="207"/>
      <c r="C280" s="107" t="str">
        <f t="shared" si="285"/>
        <v>Olivine-phyric</v>
      </c>
      <c r="D280" s="107" t="str">
        <f t="shared" si="285"/>
        <v>MDU</v>
      </c>
      <c r="E280" s="108">
        <f t="shared" si="285"/>
        <v>66428.571428571478</v>
      </c>
      <c r="F280" s="117">
        <f t="shared" si="285"/>
        <v>4.8223549128756975</v>
      </c>
      <c r="G280" s="109">
        <f t="shared" si="283"/>
        <v>0</v>
      </c>
      <c r="H280" s="109">
        <f t="shared" si="286"/>
        <v>0</v>
      </c>
      <c r="I280" s="109">
        <f t="shared" si="286"/>
        <v>0</v>
      </c>
      <c r="J280" s="109">
        <f t="shared" si="286"/>
        <v>0</v>
      </c>
      <c r="K280" s="109">
        <f t="shared" si="286"/>
        <v>0</v>
      </c>
      <c r="L280" s="109">
        <f t="shared" si="286"/>
        <v>0</v>
      </c>
      <c r="M280" s="109">
        <f t="shared" si="286"/>
        <v>0</v>
      </c>
      <c r="N280" s="109">
        <f t="shared" si="286"/>
        <v>0</v>
      </c>
      <c r="O280" s="110">
        <f t="shared" si="286"/>
        <v>0</v>
      </c>
      <c r="Q280" s="120" t="e">
        <f t="shared" si="270"/>
        <v>#DIV/0!</v>
      </c>
      <c r="R280" s="109" t="e">
        <f t="shared" si="271"/>
        <v>#DIV/0!</v>
      </c>
      <c r="S280" s="117" t="e">
        <f t="shared" si="272"/>
        <v>#DIV/0!</v>
      </c>
      <c r="T280" s="117" t="e">
        <f t="shared" si="273"/>
        <v>#DIV/0!</v>
      </c>
      <c r="U280" s="109" t="e">
        <f t="shared" si="274"/>
        <v>#DIV/0!</v>
      </c>
      <c r="V280" s="110" t="e">
        <f t="shared" si="275"/>
        <v>#DIV/0!</v>
      </c>
    </row>
    <row r="281" spans="1:22" x14ac:dyDescent="0.25">
      <c r="A281" s="207"/>
      <c r="C281" s="107" t="str">
        <f t="shared" si="285"/>
        <v>Olivine-phyric</v>
      </c>
      <c r="D281" s="107" t="str">
        <f t="shared" si="285"/>
        <v>MDU</v>
      </c>
      <c r="E281" s="108">
        <f t="shared" si="285"/>
        <v>78333.333333333416</v>
      </c>
      <c r="F281" s="117">
        <f t="shared" si="285"/>
        <v>4.8939466075520741</v>
      </c>
      <c r="G281" s="109">
        <f t="shared" si="283"/>
        <v>0</v>
      </c>
      <c r="H281" s="109">
        <f t="shared" si="286"/>
        <v>0</v>
      </c>
      <c r="I281" s="109">
        <f t="shared" si="286"/>
        <v>0</v>
      </c>
      <c r="J281" s="109">
        <f t="shared" si="286"/>
        <v>0</v>
      </c>
      <c r="K281" s="109">
        <f t="shared" si="286"/>
        <v>0</v>
      </c>
      <c r="L281" s="109">
        <f t="shared" si="286"/>
        <v>0</v>
      </c>
      <c r="M281" s="109">
        <f t="shared" si="286"/>
        <v>0</v>
      </c>
      <c r="N281" s="109">
        <f t="shared" si="286"/>
        <v>0</v>
      </c>
      <c r="O281" s="110">
        <f t="shared" si="286"/>
        <v>0</v>
      </c>
      <c r="Q281" s="120" t="e">
        <f t="shared" si="270"/>
        <v>#DIV/0!</v>
      </c>
      <c r="R281" s="109" t="e">
        <f t="shared" si="271"/>
        <v>#DIV/0!</v>
      </c>
      <c r="S281" s="117" t="e">
        <f t="shared" si="272"/>
        <v>#DIV/0!</v>
      </c>
      <c r="T281" s="117" t="e">
        <f t="shared" si="273"/>
        <v>#DIV/0!</v>
      </c>
      <c r="U281" s="109" t="e">
        <f t="shared" si="274"/>
        <v>#DIV/0!</v>
      </c>
      <c r="V281" s="110" t="e">
        <f t="shared" si="275"/>
        <v>#DIV/0!</v>
      </c>
    </row>
    <row r="282" spans="1:22" x14ac:dyDescent="0.25">
      <c r="A282" s="207"/>
      <c r="C282" s="107" t="str">
        <f t="shared" si="285"/>
        <v>Olivine-phyric</v>
      </c>
      <c r="D282" s="107" t="str">
        <f t="shared" si="285"/>
        <v>MDU</v>
      </c>
      <c r="E282" s="108">
        <f t="shared" si="285"/>
        <v>95000.000000000073</v>
      </c>
      <c r="F282" s="117">
        <f t="shared" si="285"/>
        <v>4.9777236052888485</v>
      </c>
      <c r="G282" s="109">
        <f t="shared" si="283"/>
        <v>0</v>
      </c>
      <c r="H282" s="109">
        <f t="shared" si="286"/>
        <v>0</v>
      </c>
      <c r="I282" s="109">
        <f t="shared" si="286"/>
        <v>0</v>
      </c>
      <c r="J282" s="109">
        <f t="shared" si="286"/>
        <v>0</v>
      </c>
      <c r="K282" s="109">
        <f t="shared" si="286"/>
        <v>0</v>
      </c>
      <c r="L282" s="109">
        <f t="shared" si="286"/>
        <v>0</v>
      </c>
      <c r="M282" s="109">
        <f t="shared" si="286"/>
        <v>0</v>
      </c>
      <c r="N282" s="109">
        <f t="shared" si="286"/>
        <v>0</v>
      </c>
      <c r="O282" s="110">
        <f t="shared" si="286"/>
        <v>0</v>
      </c>
      <c r="Q282" s="120" t="e">
        <f t="shared" si="270"/>
        <v>#DIV/0!</v>
      </c>
      <c r="R282" s="109" t="e">
        <f t="shared" si="271"/>
        <v>#DIV/0!</v>
      </c>
      <c r="S282" s="117" t="e">
        <f t="shared" si="272"/>
        <v>#DIV/0!</v>
      </c>
      <c r="T282" s="117" t="e">
        <f t="shared" si="273"/>
        <v>#DIV/0!</v>
      </c>
      <c r="U282" s="109" t="e">
        <f t="shared" si="274"/>
        <v>#DIV/0!</v>
      </c>
      <c r="V282" s="110" t="e">
        <f t="shared" si="275"/>
        <v>#DIV/0!</v>
      </c>
    </row>
    <row r="283" spans="1:22" x14ac:dyDescent="0.25">
      <c r="A283" s="207"/>
      <c r="C283" s="107" t="str">
        <f t="shared" si="285"/>
        <v>Olivine-phyric</v>
      </c>
      <c r="D283" s="107" t="str">
        <f t="shared" si="285"/>
        <v>MDU</v>
      </c>
      <c r="E283" s="108">
        <f t="shared" si="285"/>
        <v>120000.00000000009</v>
      </c>
      <c r="F283" s="117">
        <f t="shared" si="285"/>
        <v>5.0791812460476251</v>
      </c>
      <c r="G283" s="109">
        <f t="shared" si="283"/>
        <v>0</v>
      </c>
      <c r="H283" s="109">
        <f t="shared" si="286"/>
        <v>0</v>
      </c>
      <c r="I283" s="109">
        <f t="shared" si="286"/>
        <v>0</v>
      </c>
      <c r="J283" s="109">
        <f t="shared" si="286"/>
        <v>0</v>
      </c>
      <c r="K283" s="109">
        <f t="shared" si="286"/>
        <v>0</v>
      </c>
      <c r="L283" s="109">
        <f t="shared" si="286"/>
        <v>0</v>
      </c>
      <c r="M283" s="109">
        <f t="shared" si="286"/>
        <v>0</v>
      </c>
      <c r="N283" s="109">
        <f t="shared" si="286"/>
        <v>0</v>
      </c>
      <c r="O283" s="110">
        <f t="shared" si="286"/>
        <v>0</v>
      </c>
      <c r="Q283" s="120" t="e">
        <f t="shared" si="270"/>
        <v>#DIV/0!</v>
      </c>
      <c r="R283" s="109" t="e">
        <f t="shared" si="271"/>
        <v>#DIV/0!</v>
      </c>
      <c r="S283" s="117" t="e">
        <f t="shared" si="272"/>
        <v>#DIV/0!</v>
      </c>
      <c r="T283" s="117" t="e">
        <f t="shared" si="273"/>
        <v>#DIV/0!</v>
      </c>
      <c r="U283" s="109" t="e">
        <f t="shared" si="274"/>
        <v>#DIV/0!</v>
      </c>
      <c r="V283" s="110" t="e">
        <f t="shared" si="275"/>
        <v>#DIV/0!</v>
      </c>
    </row>
    <row r="284" spans="1:22" x14ac:dyDescent="0.25">
      <c r="A284" s="207"/>
      <c r="C284" s="107" t="str">
        <f t="shared" si="285"/>
        <v>Olivine-phyric</v>
      </c>
      <c r="D284" s="107" t="str">
        <f t="shared" si="285"/>
        <v>MDU</v>
      </c>
      <c r="E284" s="108">
        <f t="shared" si="285"/>
        <v>161666.66666666674</v>
      </c>
      <c r="F284" s="117">
        <f t="shared" si="285"/>
        <v>5.2086204838826013</v>
      </c>
      <c r="G284" s="109">
        <f t="shared" si="283"/>
        <v>0</v>
      </c>
      <c r="H284" s="109">
        <f t="shared" si="286"/>
        <v>0</v>
      </c>
      <c r="I284" s="109">
        <f t="shared" si="286"/>
        <v>0</v>
      </c>
      <c r="J284" s="109">
        <f t="shared" si="286"/>
        <v>0</v>
      </c>
      <c r="K284" s="109">
        <f t="shared" si="286"/>
        <v>0</v>
      </c>
      <c r="L284" s="109">
        <f t="shared" si="286"/>
        <v>0</v>
      </c>
      <c r="M284" s="109">
        <f t="shared" si="286"/>
        <v>0</v>
      </c>
      <c r="N284" s="109">
        <f t="shared" si="286"/>
        <v>0</v>
      </c>
      <c r="O284" s="110">
        <f t="shared" si="286"/>
        <v>0</v>
      </c>
      <c r="Q284" s="120" t="e">
        <f t="shared" si="270"/>
        <v>#DIV/0!</v>
      </c>
      <c r="R284" s="109" t="e">
        <f t="shared" si="271"/>
        <v>#DIV/0!</v>
      </c>
      <c r="S284" s="117" t="e">
        <f t="shared" si="272"/>
        <v>#DIV/0!</v>
      </c>
      <c r="T284" s="117" t="e">
        <f t="shared" si="273"/>
        <v>#DIV/0!</v>
      </c>
      <c r="U284" s="109" t="e">
        <f t="shared" si="274"/>
        <v>#DIV/0!</v>
      </c>
      <c r="V284" s="110" t="e">
        <f t="shared" si="275"/>
        <v>#DIV/0!</v>
      </c>
    </row>
    <row r="285" spans="1:22" x14ac:dyDescent="0.25">
      <c r="A285" s="207"/>
      <c r="C285" s="107" t="str">
        <f t="shared" si="285"/>
        <v>Olivine-phyric</v>
      </c>
      <c r="D285" s="107" t="str">
        <f t="shared" si="285"/>
        <v>MDU</v>
      </c>
      <c r="E285" s="108">
        <f t="shared" si="285"/>
        <v>245000.00000000006</v>
      </c>
      <c r="F285" s="117">
        <f t="shared" si="285"/>
        <v>5.3891660843645326</v>
      </c>
      <c r="G285" s="109">
        <f t="shared" si="283"/>
        <v>0</v>
      </c>
      <c r="H285" s="109">
        <f t="shared" si="286"/>
        <v>0</v>
      </c>
      <c r="I285" s="109">
        <f t="shared" si="286"/>
        <v>0</v>
      </c>
      <c r="J285" s="109">
        <f t="shared" si="286"/>
        <v>0</v>
      </c>
      <c r="K285" s="109">
        <f t="shared" si="286"/>
        <v>0</v>
      </c>
      <c r="L285" s="109">
        <f t="shared" si="286"/>
        <v>0</v>
      </c>
      <c r="M285" s="109">
        <f t="shared" si="286"/>
        <v>0</v>
      </c>
      <c r="N285" s="109">
        <f t="shared" si="286"/>
        <v>0</v>
      </c>
      <c r="O285" s="110">
        <f t="shared" si="286"/>
        <v>0</v>
      </c>
      <c r="Q285" s="120" t="e">
        <f t="shared" si="270"/>
        <v>#DIV/0!</v>
      </c>
      <c r="R285" s="109" t="e">
        <f t="shared" si="271"/>
        <v>#DIV/0!</v>
      </c>
      <c r="S285" s="117" t="e">
        <f t="shared" si="272"/>
        <v>#DIV/0!</v>
      </c>
      <c r="T285" s="117" t="e">
        <f t="shared" si="273"/>
        <v>#DIV/0!</v>
      </c>
      <c r="U285" s="109" t="e">
        <f t="shared" si="274"/>
        <v>#DIV/0!</v>
      </c>
      <c r="V285" s="110" t="e">
        <f t="shared" si="275"/>
        <v>#DIV/0!</v>
      </c>
    </row>
    <row r="286" spans="1:22" x14ac:dyDescent="0.25">
      <c r="A286" s="207"/>
      <c r="C286" s="107" t="str">
        <f t="shared" si="285"/>
        <v>Olivine-phyric</v>
      </c>
      <c r="D286" s="107" t="str">
        <f t="shared" si="285"/>
        <v>MDU</v>
      </c>
      <c r="E286" s="108">
        <f t="shared" si="285"/>
        <v>495000.00000000064</v>
      </c>
      <c r="F286" s="117">
        <f t="shared" si="285"/>
        <v>5.6946051989335693</v>
      </c>
      <c r="G286" s="109">
        <f t="shared" si="283"/>
        <v>0</v>
      </c>
      <c r="H286" s="109">
        <f t="shared" si="286"/>
        <v>0</v>
      </c>
      <c r="I286" s="109">
        <f t="shared" si="286"/>
        <v>0</v>
      </c>
      <c r="J286" s="109">
        <f t="shared" si="286"/>
        <v>0</v>
      </c>
      <c r="K286" s="109">
        <f t="shared" si="286"/>
        <v>0</v>
      </c>
      <c r="L286" s="109">
        <f t="shared" si="286"/>
        <v>0</v>
      </c>
      <c r="M286" s="109">
        <f t="shared" si="286"/>
        <v>0</v>
      </c>
      <c r="N286" s="109">
        <f t="shared" si="286"/>
        <v>0</v>
      </c>
      <c r="O286" s="110">
        <f t="shared" si="286"/>
        <v>0</v>
      </c>
      <c r="Q286" s="120" t="e">
        <f t="shared" si="270"/>
        <v>#DIV/0!</v>
      </c>
      <c r="R286" s="109" t="e">
        <f t="shared" si="271"/>
        <v>#DIV/0!</v>
      </c>
      <c r="S286" s="117" t="e">
        <f t="shared" si="272"/>
        <v>#DIV/0!</v>
      </c>
      <c r="T286" s="117" t="e">
        <f t="shared" si="273"/>
        <v>#DIV/0!</v>
      </c>
      <c r="U286" s="109" t="e">
        <f t="shared" si="274"/>
        <v>#DIV/0!</v>
      </c>
      <c r="V286" s="110" t="e">
        <f t="shared" si="275"/>
        <v>#DIV/0!</v>
      </c>
    </row>
    <row r="287" spans="1:22" x14ac:dyDescent="0.25">
      <c r="A287" s="207"/>
      <c r="C287" s="107" t="str">
        <f t="shared" si="285"/>
        <v>Pre-frac olivine-phyric</v>
      </c>
      <c r="D287" s="107" t="str">
        <f t="shared" si="285"/>
        <v>MDU</v>
      </c>
      <c r="E287" s="108">
        <f t="shared" si="285"/>
        <v>102.04081632653073</v>
      </c>
      <c r="F287" s="117">
        <f t="shared" si="285"/>
        <v>2.0087739243075058</v>
      </c>
      <c r="G287" s="109">
        <f t="shared" ref="G287:G305" si="287">(0.01*G137+0.99*G$5)</f>
        <v>0</v>
      </c>
      <c r="H287" s="109">
        <f t="shared" ref="H287:O296" si="288">(0.001*H62+0.999*H$5)</f>
        <v>0</v>
      </c>
      <c r="I287" s="109">
        <f t="shared" si="288"/>
        <v>0</v>
      </c>
      <c r="J287" s="109">
        <f t="shared" si="288"/>
        <v>0</v>
      </c>
      <c r="K287" s="109">
        <f t="shared" si="288"/>
        <v>0</v>
      </c>
      <c r="L287" s="109">
        <f t="shared" si="288"/>
        <v>0</v>
      </c>
      <c r="M287" s="109">
        <f t="shared" si="288"/>
        <v>0</v>
      </c>
      <c r="N287" s="109">
        <f t="shared" si="288"/>
        <v>0</v>
      </c>
      <c r="O287" s="110">
        <f t="shared" si="288"/>
        <v>0</v>
      </c>
      <c r="Q287" s="120" t="e">
        <f t="shared" si="270"/>
        <v>#DIV/0!</v>
      </c>
      <c r="R287" s="109" t="e">
        <f t="shared" si="271"/>
        <v>#DIV/0!</v>
      </c>
      <c r="S287" s="117" t="e">
        <f t="shared" si="272"/>
        <v>#DIV/0!</v>
      </c>
      <c r="T287" s="117" t="e">
        <f t="shared" si="273"/>
        <v>#DIV/0!</v>
      </c>
      <c r="U287" s="109" t="e">
        <f t="shared" si="274"/>
        <v>#DIV/0!</v>
      </c>
      <c r="V287" s="110" t="e">
        <f t="shared" si="275"/>
        <v>#DIV/0!</v>
      </c>
    </row>
    <row r="288" spans="1:22" x14ac:dyDescent="0.25">
      <c r="A288" s="207"/>
      <c r="C288" s="107" t="str">
        <f t="shared" si="285"/>
        <v>Pre-frac olivine-phyric</v>
      </c>
      <c r="D288" s="107" t="str">
        <f t="shared" si="285"/>
        <v>MDU</v>
      </c>
      <c r="E288" s="108">
        <f t="shared" si="285"/>
        <v>555.55555555555577</v>
      </c>
      <c r="F288" s="117">
        <f t="shared" si="285"/>
        <v>2.744727494896694</v>
      </c>
      <c r="G288" s="109">
        <f t="shared" si="287"/>
        <v>0</v>
      </c>
      <c r="H288" s="109">
        <f t="shared" si="288"/>
        <v>0</v>
      </c>
      <c r="I288" s="109">
        <f t="shared" si="288"/>
        <v>0</v>
      </c>
      <c r="J288" s="109">
        <f t="shared" si="288"/>
        <v>0</v>
      </c>
      <c r="K288" s="109">
        <f t="shared" si="288"/>
        <v>0</v>
      </c>
      <c r="L288" s="109">
        <f t="shared" si="288"/>
        <v>0</v>
      </c>
      <c r="M288" s="109">
        <f t="shared" si="288"/>
        <v>0</v>
      </c>
      <c r="N288" s="109">
        <f t="shared" si="288"/>
        <v>0</v>
      </c>
      <c r="O288" s="110">
        <f t="shared" si="288"/>
        <v>0</v>
      </c>
      <c r="Q288" s="120" t="e">
        <f t="shared" si="270"/>
        <v>#DIV/0!</v>
      </c>
      <c r="R288" s="109" t="e">
        <f t="shared" si="271"/>
        <v>#DIV/0!</v>
      </c>
      <c r="S288" s="117" t="e">
        <f t="shared" si="272"/>
        <v>#DIV/0!</v>
      </c>
      <c r="T288" s="117" t="e">
        <f t="shared" si="273"/>
        <v>#DIV/0!</v>
      </c>
      <c r="U288" s="109" t="e">
        <f t="shared" si="274"/>
        <v>#DIV/0!</v>
      </c>
      <c r="V288" s="110" t="e">
        <f t="shared" si="275"/>
        <v>#DIV/0!</v>
      </c>
    </row>
    <row r="289" spans="1:22" x14ac:dyDescent="0.25">
      <c r="A289" s="207"/>
      <c r="C289" s="107" t="str">
        <f t="shared" si="285"/>
        <v>Pre-frac olivine-phyric</v>
      </c>
      <c r="D289" s="107" t="str">
        <f t="shared" si="285"/>
        <v>MDU</v>
      </c>
      <c r="E289" s="108">
        <f t="shared" si="285"/>
        <v>1250</v>
      </c>
      <c r="F289" s="117">
        <f t="shared" si="285"/>
        <v>3.0969100130080562</v>
      </c>
      <c r="G289" s="109">
        <f t="shared" si="287"/>
        <v>0</v>
      </c>
      <c r="H289" s="109">
        <f t="shared" si="288"/>
        <v>0</v>
      </c>
      <c r="I289" s="109">
        <f t="shared" si="288"/>
        <v>0</v>
      </c>
      <c r="J289" s="109">
        <f t="shared" si="288"/>
        <v>0</v>
      </c>
      <c r="K289" s="109">
        <f t="shared" si="288"/>
        <v>0</v>
      </c>
      <c r="L289" s="109">
        <f t="shared" si="288"/>
        <v>0</v>
      </c>
      <c r="M289" s="109">
        <f t="shared" si="288"/>
        <v>0</v>
      </c>
      <c r="N289" s="109">
        <f t="shared" si="288"/>
        <v>0</v>
      </c>
      <c r="O289" s="110">
        <f t="shared" si="288"/>
        <v>0</v>
      </c>
      <c r="Q289" s="120" t="e">
        <f t="shared" si="270"/>
        <v>#DIV/0!</v>
      </c>
      <c r="R289" s="109" t="e">
        <f t="shared" si="271"/>
        <v>#DIV/0!</v>
      </c>
      <c r="S289" s="117" t="e">
        <f t="shared" si="272"/>
        <v>#DIV/0!</v>
      </c>
      <c r="T289" s="117" t="e">
        <f t="shared" si="273"/>
        <v>#DIV/0!</v>
      </c>
      <c r="U289" s="109" t="e">
        <f t="shared" si="274"/>
        <v>#DIV/0!</v>
      </c>
      <c r="V289" s="110" t="e">
        <f t="shared" si="275"/>
        <v>#DIV/0!</v>
      </c>
    </row>
    <row r="290" spans="1:22" x14ac:dyDescent="0.25">
      <c r="A290" s="207"/>
      <c r="C290" s="107" t="str">
        <f t="shared" si="285"/>
        <v>Pre-frac olivine-phyric</v>
      </c>
      <c r="D290" s="107" t="str">
        <f t="shared" si="285"/>
        <v>MDU</v>
      </c>
      <c r="E290" s="108">
        <f t="shared" si="285"/>
        <v>2142.857142857144</v>
      </c>
      <c r="F290" s="117">
        <f t="shared" si="285"/>
        <v>3.3309932190414249</v>
      </c>
      <c r="G290" s="109">
        <f t="shared" si="287"/>
        <v>0</v>
      </c>
      <c r="H290" s="109">
        <f t="shared" si="288"/>
        <v>0</v>
      </c>
      <c r="I290" s="109">
        <f t="shared" si="288"/>
        <v>0</v>
      </c>
      <c r="J290" s="109">
        <f t="shared" si="288"/>
        <v>0</v>
      </c>
      <c r="K290" s="109">
        <f t="shared" si="288"/>
        <v>0</v>
      </c>
      <c r="L290" s="109">
        <f t="shared" si="288"/>
        <v>0</v>
      </c>
      <c r="M290" s="109">
        <f t="shared" si="288"/>
        <v>0</v>
      </c>
      <c r="N290" s="109">
        <f t="shared" si="288"/>
        <v>0</v>
      </c>
      <c r="O290" s="110">
        <f t="shared" si="288"/>
        <v>0</v>
      </c>
      <c r="Q290" s="120" t="e">
        <f t="shared" si="270"/>
        <v>#DIV/0!</v>
      </c>
      <c r="R290" s="109" t="e">
        <f t="shared" si="271"/>
        <v>#DIV/0!</v>
      </c>
      <c r="S290" s="117" t="e">
        <f t="shared" si="272"/>
        <v>#DIV/0!</v>
      </c>
      <c r="T290" s="117" t="e">
        <f t="shared" si="273"/>
        <v>#DIV/0!</v>
      </c>
      <c r="U290" s="109" t="e">
        <f t="shared" si="274"/>
        <v>#DIV/0!</v>
      </c>
      <c r="V290" s="110" t="e">
        <f t="shared" si="275"/>
        <v>#DIV/0!</v>
      </c>
    </row>
    <row r="291" spans="1:22" x14ac:dyDescent="0.25">
      <c r="A291" s="207"/>
      <c r="C291" s="107" t="str">
        <f t="shared" si="285"/>
        <v>Pre-frac olivine-phyric</v>
      </c>
      <c r="D291" s="107" t="str">
        <f t="shared" si="285"/>
        <v>MDU</v>
      </c>
      <c r="E291" s="108">
        <f t="shared" si="285"/>
        <v>3333.3333333333348</v>
      </c>
      <c r="F291" s="117">
        <f t="shared" si="285"/>
        <v>3.5228787452803378</v>
      </c>
      <c r="G291" s="109">
        <f t="shared" si="287"/>
        <v>0</v>
      </c>
      <c r="H291" s="109">
        <f t="shared" si="288"/>
        <v>0</v>
      </c>
      <c r="I291" s="109">
        <f t="shared" si="288"/>
        <v>0</v>
      </c>
      <c r="J291" s="109">
        <f t="shared" si="288"/>
        <v>0</v>
      </c>
      <c r="K291" s="109">
        <f t="shared" si="288"/>
        <v>0</v>
      </c>
      <c r="L291" s="109">
        <f t="shared" si="288"/>
        <v>0</v>
      </c>
      <c r="M291" s="109">
        <f t="shared" si="288"/>
        <v>0</v>
      </c>
      <c r="N291" s="109">
        <f t="shared" si="288"/>
        <v>0</v>
      </c>
      <c r="O291" s="110">
        <f t="shared" si="288"/>
        <v>0</v>
      </c>
      <c r="Q291" s="120" t="e">
        <f t="shared" si="270"/>
        <v>#DIV/0!</v>
      </c>
      <c r="R291" s="109" t="e">
        <f t="shared" si="271"/>
        <v>#DIV/0!</v>
      </c>
      <c r="S291" s="117" t="e">
        <f t="shared" si="272"/>
        <v>#DIV/0!</v>
      </c>
      <c r="T291" s="117" t="e">
        <f t="shared" si="273"/>
        <v>#DIV/0!</v>
      </c>
      <c r="U291" s="109" t="e">
        <f t="shared" si="274"/>
        <v>#DIV/0!</v>
      </c>
      <c r="V291" s="110" t="e">
        <f t="shared" si="275"/>
        <v>#DIV/0!</v>
      </c>
    </row>
    <row r="292" spans="1:22" x14ac:dyDescent="0.25">
      <c r="A292" s="207"/>
      <c r="C292" s="107" t="str">
        <f t="shared" ref="C292:F305" si="289">C217</f>
        <v>Pre-frac olivine-phyric</v>
      </c>
      <c r="D292" s="107" t="str">
        <f t="shared" si="289"/>
        <v>MDU</v>
      </c>
      <c r="E292" s="108">
        <f t="shared" si="289"/>
        <v>5000</v>
      </c>
      <c r="F292" s="117">
        <f t="shared" si="289"/>
        <v>3.6989700043360187</v>
      </c>
      <c r="G292" s="109">
        <f t="shared" si="287"/>
        <v>0</v>
      </c>
      <c r="H292" s="109">
        <f t="shared" si="288"/>
        <v>0</v>
      </c>
      <c r="I292" s="109">
        <f t="shared" si="288"/>
        <v>0</v>
      </c>
      <c r="J292" s="109">
        <f t="shared" si="288"/>
        <v>0</v>
      </c>
      <c r="K292" s="109">
        <f t="shared" si="288"/>
        <v>0</v>
      </c>
      <c r="L292" s="109">
        <f t="shared" si="288"/>
        <v>0</v>
      </c>
      <c r="M292" s="109">
        <f t="shared" si="288"/>
        <v>0</v>
      </c>
      <c r="N292" s="109">
        <f t="shared" si="288"/>
        <v>0</v>
      </c>
      <c r="O292" s="110">
        <f t="shared" si="288"/>
        <v>0</v>
      </c>
      <c r="Q292" s="120" t="e">
        <f t="shared" si="270"/>
        <v>#DIV/0!</v>
      </c>
      <c r="R292" s="109" t="e">
        <f t="shared" si="271"/>
        <v>#DIV/0!</v>
      </c>
      <c r="S292" s="117" t="e">
        <f t="shared" si="272"/>
        <v>#DIV/0!</v>
      </c>
      <c r="T292" s="117" t="e">
        <f t="shared" si="273"/>
        <v>#DIV/0!</v>
      </c>
      <c r="U292" s="109" t="e">
        <f t="shared" si="274"/>
        <v>#DIV/0!</v>
      </c>
      <c r="V292" s="110" t="e">
        <f t="shared" si="275"/>
        <v>#DIV/0!</v>
      </c>
    </row>
    <row r="293" spans="1:22" x14ac:dyDescent="0.25">
      <c r="A293" s="207"/>
      <c r="C293" s="107" t="str">
        <f t="shared" si="289"/>
        <v>Pre-frac olivine-phyric</v>
      </c>
      <c r="D293" s="107" t="str">
        <f t="shared" si="289"/>
        <v>MDU</v>
      </c>
      <c r="E293" s="108">
        <f t="shared" si="289"/>
        <v>7500.0000000000018</v>
      </c>
      <c r="F293" s="117">
        <f t="shared" si="289"/>
        <v>3.8750612633917001</v>
      </c>
      <c r="G293" s="109">
        <f t="shared" si="287"/>
        <v>0</v>
      </c>
      <c r="H293" s="109">
        <f t="shared" si="288"/>
        <v>0</v>
      </c>
      <c r="I293" s="109">
        <f t="shared" si="288"/>
        <v>0</v>
      </c>
      <c r="J293" s="109">
        <f t="shared" si="288"/>
        <v>0</v>
      </c>
      <c r="K293" s="109">
        <f t="shared" si="288"/>
        <v>0</v>
      </c>
      <c r="L293" s="109">
        <f t="shared" si="288"/>
        <v>0</v>
      </c>
      <c r="M293" s="109">
        <f t="shared" si="288"/>
        <v>0</v>
      </c>
      <c r="N293" s="109">
        <f t="shared" si="288"/>
        <v>0</v>
      </c>
      <c r="O293" s="110">
        <f t="shared" si="288"/>
        <v>0</v>
      </c>
      <c r="Q293" s="120" t="e">
        <f t="shared" si="270"/>
        <v>#DIV/0!</v>
      </c>
      <c r="R293" s="109" t="e">
        <f t="shared" si="271"/>
        <v>#DIV/0!</v>
      </c>
      <c r="S293" s="117" t="e">
        <f t="shared" si="272"/>
        <v>#DIV/0!</v>
      </c>
      <c r="T293" s="117" t="e">
        <f t="shared" si="273"/>
        <v>#DIV/0!</v>
      </c>
      <c r="U293" s="109" t="e">
        <f t="shared" si="274"/>
        <v>#DIV/0!</v>
      </c>
      <c r="V293" s="110" t="e">
        <f t="shared" si="275"/>
        <v>#DIV/0!</v>
      </c>
    </row>
    <row r="294" spans="1:22" x14ac:dyDescent="0.25">
      <c r="A294" s="207"/>
      <c r="C294" s="107" t="str">
        <f t="shared" si="289"/>
        <v>Pre-frac olivine-phyric</v>
      </c>
      <c r="D294" s="107" t="str">
        <f t="shared" si="289"/>
        <v>MDU</v>
      </c>
      <c r="E294" s="108">
        <f t="shared" si="289"/>
        <v>11666.666666666672</v>
      </c>
      <c r="F294" s="117">
        <f t="shared" si="289"/>
        <v>4.0669467896306131</v>
      </c>
      <c r="G294" s="109">
        <f t="shared" si="287"/>
        <v>0</v>
      </c>
      <c r="H294" s="109">
        <f t="shared" si="288"/>
        <v>0</v>
      </c>
      <c r="I294" s="109">
        <f t="shared" si="288"/>
        <v>0</v>
      </c>
      <c r="J294" s="109">
        <f t="shared" si="288"/>
        <v>0</v>
      </c>
      <c r="K294" s="109">
        <f t="shared" si="288"/>
        <v>0</v>
      </c>
      <c r="L294" s="109">
        <f t="shared" si="288"/>
        <v>0</v>
      </c>
      <c r="M294" s="109">
        <f t="shared" si="288"/>
        <v>0</v>
      </c>
      <c r="N294" s="109">
        <f t="shared" si="288"/>
        <v>0</v>
      </c>
      <c r="O294" s="110">
        <f t="shared" si="288"/>
        <v>0</v>
      </c>
      <c r="Q294" s="120" t="e">
        <f t="shared" si="270"/>
        <v>#DIV/0!</v>
      </c>
      <c r="R294" s="109" t="e">
        <f t="shared" si="271"/>
        <v>#DIV/0!</v>
      </c>
      <c r="S294" s="117" t="e">
        <f t="shared" si="272"/>
        <v>#DIV/0!</v>
      </c>
      <c r="T294" s="117" t="e">
        <f t="shared" si="273"/>
        <v>#DIV/0!</v>
      </c>
      <c r="U294" s="109" t="e">
        <f t="shared" si="274"/>
        <v>#DIV/0!</v>
      </c>
      <c r="V294" s="110" t="e">
        <f t="shared" si="275"/>
        <v>#DIV/0!</v>
      </c>
    </row>
    <row r="295" spans="1:22" x14ac:dyDescent="0.25">
      <c r="A295" s="207"/>
      <c r="C295" s="107" t="str">
        <f t="shared" si="289"/>
        <v>Pre-frac olivine-phyric</v>
      </c>
      <c r="D295" s="107" t="str">
        <f t="shared" si="289"/>
        <v>MDU</v>
      </c>
      <c r="E295" s="108">
        <f t="shared" si="289"/>
        <v>20000.000000000007</v>
      </c>
      <c r="F295" s="117">
        <f t="shared" si="289"/>
        <v>4.3010299956639813</v>
      </c>
      <c r="G295" s="109">
        <f t="shared" si="287"/>
        <v>0</v>
      </c>
      <c r="H295" s="109">
        <f t="shared" si="288"/>
        <v>0</v>
      </c>
      <c r="I295" s="109">
        <f t="shared" si="288"/>
        <v>0</v>
      </c>
      <c r="J295" s="109">
        <f t="shared" si="288"/>
        <v>0</v>
      </c>
      <c r="K295" s="109">
        <f t="shared" si="288"/>
        <v>0</v>
      </c>
      <c r="L295" s="109">
        <f t="shared" si="288"/>
        <v>0</v>
      </c>
      <c r="M295" s="109">
        <f t="shared" si="288"/>
        <v>0</v>
      </c>
      <c r="N295" s="109">
        <f t="shared" si="288"/>
        <v>0</v>
      </c>
      <c r="O295" s="110">
        <f t="shared" si="288"/>
        <v>0</v>
      </c>
      <c r="Q295" s="120" t="e">
        <f t="shared" si="270"/>
        <v>#DIV/0!</v>
      </c>
      <c r="R295" s="109" t="e">
        <f t="shared" si="271"/>
        <v>#DIV/0!</v>
      </c>
      <c r="S295" s="117" t="e">
        <f t="shared" si="272"/>
        <v>#DIV/0!</v>
      </c>
      <c r="T295" s="117" t="e">
        <f t="shared" si="273"/>
        <v>#DIV/0!</v>
      </c>
      <c r="U295" s="109" t="e">
        <f t="shared" si="274"/>
        <v>#DIV/0!</v>
      </c>
      <c r="V295" s="110" t="e">
        <f t="shared" si="275"/>
        <v>#DIV/0!</v>
      </c>
    </row>
    <row r="296" spans="1:22" x14ac:dyDescent="0.25">
      <c r="A296" s="207"/>
      <c r="C296" s="107" t="str">
        <f t="shared" si="289"/>
        <v>Pre-frac olivine-phyric</v>
      </c>
      <c r="D296" s="107" t="str">
        <f t="shared" si="289"/>
        <v>MDU</v>
      </c>
      <c r="E296" s="108">
        <f t="shared" si="289"/>
        <v>45000.000000000036</v>
      </c>
      <c r="F296" s="117">
        <f t="shared" si="289"/>
        <v>4.653212513775344</v>
      </c>
      <c r="G296" s="109">
        <f t="shared" si="287"/>
        <v>0</v>
      </c>
      <c r="H296" s="109">
        <f t="shared" si="288"/>
        <v>0</v>
      </c>
      <c r="I296" s="109">
        <f t="shared" si="288"/>
        <v>0</v>
      </c>
      <c r="J296" s="109">
        <f t="shared" si="288"/>
        <v>0</v>
      </c>
      <c r="K296" s="109">
        <f t="shared" si="288"/>
        <v>0</v>
      </c>
      <c r="L296" s="109">
        <f t="shared" si="288"/>
        <v>0</v>
      </c>
      <c r="M296" s="109">
        <f t="shared" si="288"/>
        <v>0</v>
      </c>
      <c r="N296" s="109">
        <f t="shared" si="288"/>
        <v>0</v>
      </c>
      <c r="O296" s="110">
        <f t="shared" si="288"/>
        <v>0</v>
      </c>
      <c r="Q296" s="120" t="e">
        <f t="shared" ref="Q296:Q305" si="290">G296/O296</f>
        <v>#DIV/0!</v>
      </c>
      <c r="R296" s="109" t="e">
        <f t="shared" ref="R296:R305" si="291">O296/(M296/1000)</f>
        <v>#DIV/0!</v>
      </c>
      <c r="S296" s="117" t="e">
        <f t="shared" ref="S296:S305" si="292">M296/L296</f>
        <v>#DIV/0!</v>
      </c>
      <c r="T296" s="117" t="e">
        <f t="shared" ref="T296:T305" si="293">M296/I296</f>
        <v>#DIV/0!</v>
      </c>
      <c r="U296" s="109" t="e">
        <f t="shared" ref="U296:U305" si="294">(G296*1000)/M296</f>
        <v>#DIV/0!</v>
      </c>
      <c r="V296" s="110" t="e">
        <f t="shared" ref="V296:V305" si="295">(O296*1000)/I296</f>
        <v>#DIV/0!</v>
      </c>
    </row>
    <row r="297" spans="1:22" x14ac:dyDescent="0.25">
      <c r="A297" s="207"/>
      <c r="C297" s="107" t="str">
        <f t="shared" si="289"/>
        <v>Pre-frac olivine-phyric</v>
      </c>
      <c r="D297" s="107" t="str">
        <f t="shared" si="289"/>
        <v>MDU</v>
      </c>
      <c r="E297" s="108">
        <f t="shared" si="289"/>
        <v>50555.555555555598</v>
      </c>
      <c r="F297" s="117">
        <f t="shared" si="289"/>
        <v>4.7037688872177883</v>
      </c>
      <c r="G297" s="109">
        <f t="shared" si="287"/>
        <v>0</v>
      </c>
      <c r="H297" s="109">
        <f t="shared" ref="H297:O305" si="296">(0.001*H72+0.999*H$5)</f>
        <v>0</v>
      </c>
      <c r="I297" s="109">
        <f t="shared" si="296"/>
        <v>0</v>
      </c>
      <c r="J297" s="109">
        <f t="shared" si="296"/>
        <v>0</v>
      </c>
      <c r="K297" s="109">
        <f t="shared" si="296"/>
        <v>0</v>
      </c>
      <c r="L297" s="109">
        <f t="shared" si="296"/>
        <v>0</v>
      </c>
      <c r="M297" s="109">
        <f t="shared" si="296"/>
        <v>0</v>
      </c>
      <c r="N297" s="109">
        <f t="shared" si="296"/>
        <v>0</v>
      </c>
      <c r="O297" s="110">
        <f t="shared" si="296"/>
        <v>0</v>
      </c>
      <c r="Q297" s="120" t="e">
        <f t="shared" si="290"/>
        <v>#DIV/0!</v>
      </c>
      <c r="R297" s="109" t="e">
        <f t="shared" si="291"/>
        <v>#DIV/0!</v>
      </c>
      <c r="S297" s="117" t="e">
        <f t="shared" si="292"/>
        <v>#DIV/0!</v>
      </c>
      <c r="T297" s="117" t="e">
        <f t="shared" si="293"/>
        <v>#DIV/0!</v>
      </c>
      <c r="U297" s="109" t="e">
        <f t="shared" si="294"/>
        <v>#DIV/0!</v>
      </c>
      <c r="V297" s="110" t="e">
        <f t="shared" si="295"/>
        <v>#DIV/0!</v>
      </c>
    </row>
    <row r="298" spans="1:22" x14ac:dyDescent="0.25">
      <c r="A298" s="207"/>
      <c r="C298" s="107" t="str">
        <f t="shared" si="289"/>
        <v>Pre-frac olivine-phyric</v>
      </c>
      <c r="D298" s="107" t="str">
        <f t="shared" si="289"/>
        <v>MDU</v>
      </c>
      <c r="E298" s="108">
        <f t="shared" si="289"/>
        <v>57500.000000000036</v>
      </c>
      <c r="F298" s="117">
        <f t="shared" si="289"/>
        <v>4.7596678446896306</v>
      </c>
      <c r="G298" s="109">
        <f t="shared" si="287"/>
        <v>0</v>
      </c>
      <c r="H298" s="109">
        <f t="shared" si="296"/>
        <v>0</v>
      </c>
      <c r="I298" s="109">
        <f t="shared" si="296"/>
        <v>0</v>
      </c>
      <c r="J298" s="109">
        <f t="shared" si="296"/>
        <v>0</v>
      </c>
      <c r="K298" s="109">
        <f t="shared" si="296"/>
        <v>0</v>
      </c>
      <c r="L298" s="109">
        <f t="shared" si="296"/>
        <v>0</v>
      </c>
      <c r="M298" s="109">
        <f t="shared" si="296"/>
        <v>0</v>
      </c>
      <c r="N298" s="109">
        <f t="shared" si="296"/>
        <v>0</v>
      </c>
      <c r="O298" s="110">
        <f t="shared" si="296"/>
        <v>0</v>
      </c>
      <c r="Q298" s="120" t="e">
        <f t="shared" si="290"/>
        <v>#DIV/0!</v>
      </c>
      <c r="R298" s="109" t="e">
        <f t="shared" si="291"/>
        <v>#DIV/0!</v>
      </c>
      <c r="S298" s="117" t="e">
        <f t="shared" si="292"/>
        <v>#DIV/0!</v>
      </c>
      <c r="T298" s="117" t="e">
        <f t="shared" si="293"/>
        <v>#DIV/0!</v>
      </c>
      <c r="U298" s="109" t="e">
        <f t="shared" si="294"/>
        <v>#DIV/0!</v>
      </c>
      <c r="V298" s="110" t="e">
        <f t="shared" si="295"/>
        <v>#DIV/0!</v>
      </c>
    </row>
    <row r="299" spans="1:22" x14ac:dyDescent="0.25">
      <c r="A299" s="207"/>
      <c r="C299" s="107" t="str">
        <f t="shared" si="289"/>
        <v>Pre-frac olivine-phyric</v>
      </c>
      <c r="D299" s="107" t="str">
        <f t="shared" si="289"/>
        <v>MDU</v>
      </c>
      <c r="E299" s="108">
        <f t="shared" si="289"/>
        <v>66428.571428571478</v>
      </c>
      <c r="F299" s="117">
        <f t="shared" si="289"/>
        <v>4.8223549128756975</v>
      </c>
      <c r="G299" s="109">
        <f t="shared" si="287"/>
        <v>0</v>
      </c>
      <c r="H299" s="109">
        <f t="shared" si="296"/>
        <v>0</v>
      </c>
      <c r="I299" s="109">
        <f t="shared" si="296"/>
        <v>0</v>
      </c>
      <c r="J299" s="109">
        <f t="shared" si="296"/>
        <v>0</v>
      </c>
      <c r="K299" s="109">
        <f t="shared" si="296"/>
        <v>0</v>
      </c>
      <c r="L299" s="109">
        <f t="shared" si="296"/>
        <v>0</v>
      </c>
      <c r="M299" s="109">
        <f t="shared" si="296"/>
        <v>0</v>
      </c>
      <c r="N299" s="109">
        <f t="shared" si="296"/>
        <v>0</v>
      </c>
      <c r="O299" s="110">
        <f t="shared" si="296"/>
        <v>0</v>
      </c>
      <c r="Q299" s="120" t="e">
        <f t="shared" si="290"/>
        <v>#DIV/0!</v>
      </c>
      <c r="R299" s="109" t="e">
        <f t="shared" si="291"/>
        <v>#DIV/0!</v>
      </c>
      <c r="S299" s="117" t="e">
        <f t="shared" si="292"/>
        <v>#DIV/0!</v>
      </c>
      <c r="T299" s="117" t="e">
        <f t="shared" si="293"/>
        <v>#DIV/0!</v>
      </c>
      <c r="U299" s="109" t="e">
        <f t="shared" si="294"/>
        <v>#DIV/0!</v>
      </c>
      <c r="V299" s="110" t="e">
        <f t="shared" si="295"/>
        <v>#DIV/0!</v>
      </c>
    </row>
    <row r="300" spans="1:22" x14ac:dyDescent="0.25">
      <c r="A300" s="207"/>
      <c r="C300" s="107" t="str">
        <f t="shared" si="289"/>
        <v>Pre-frac olivine-phyric</v>
      </c>
      <c r="D300" s="107" t="str">
        <f t="shared" si="289"/>
        <v>MDU</v>
      </c>
      <c r="E300" s="108">
        <f t="shared" si="289"/>
        <v>78333.333333333416</v>
      </c>
      <c r="F300" s="117">
        <f t="shared" si="289"/>
        <v>4.8939466075520741</v>
      </c>
      <c r="G300" s="109">
        <f t="shared" si="287"/>
        <v>0</v>
      </c>
      <c r="H300" s="109">
        <f t="shared" si="296"/>
        <v>0</v>
      </c>
      <c r="I300" s="109">
        <f t="shared" si="296"/>
        <v>0</v>
      </c>
      <c r="J300" s="109">
        <f t="shared" si="296"/>
        <v>0</v>
      </c>
      <c r="K300" s="109">
        <f t="shared" si="296"/>
        <v>0</v>
      </c>
      <c r="L300" s="109">
        <f t="shared" si="296"/>
        <v>0</v>
      </c>
      <c r="M300" s="109">
        <f t="shared" si="296"/>
        <v>0</v>
      </c>
      <c r="N300" s="109">
        <f t="shared" si="296"/>
        <v>0</v>
      </c>
      <c r="O300" s="110">
        <f t="shared" si="296"/>
        <v>0</v>
      </c>
      <c r="Q300" s="120" t="e">
        <f t="shared" si="290"/>
        <v>#DIV/0!</v>
      </c>
      <c r="R300" s="109" t="e">
        <f t="shared" si="291"/>
        <v>#DIV/0!</v>
      </c>
      <c r="S300" s="117" t="e">
        <f t="shared" si="292"/>
        <v>#DIV/0!</v>
      </c>
      <c r="T300" s="117" t="e">
        <f t="shared" si="293"/>
        <v>#DIV/0!</v>
      </c>
      <c r="U300" s="109" t="e">
        <f t="shared" si="294"/>
        <v>#DIV/0!</v>
      </c>
      <c r="V300" s="110" t="e">
        <f t="shared" si="295"/>
        <v>#DIV/0!</v>
      </c>
    </row>
    <row r="301" spans="1:22" x14ac:dyDescent="0.25">
      <c r="A301" s="207"/>
      <c r="C301" s="107" t="str">
        <f t="shared" si="289"/>
        <v>Pre-frac olivine-phyric</v>
      </c>
      <c r="D301" s="107" t="str">
        <f t="shared" si="289"/>
        <v>MDU</v>
      </c>
      <c r="E301" s="108">
        <f t="shared" si="289"/>
        <v>95000.000000000073</v>
      </c>
      <c r="F301" s="117">
        <f t="shared" si="289"/>
        <v>4.9777236052888485</v>
      </c>
      <c r="G301" s="109">
        <f t="shared" si="287"/>
        <v>0</v>
      </c>
      <c r="H301" s="109">
        <f t="shared" si="296"/>
        <v>0</v>
      </c>
      <c r="I301" s="109">
        <f t="shared" si="296"/>
        <v>0</v>
      </c>
      <c r="J301" s="109">
        <f t="shared" si="296"/>
        <v>0</v>
      </c>
      <c r="K301" s="109">
        <f t="shared" si="296"/>
        <v>0</v>
      </c>
      <c r="L301" s="109">
        <f t="shared" si="296"/>
        <v>0</v>
      </c>
      <c r="M301" s="109">
        <f t="shared" si="296"/>
        <v>0</v>
      </c>
      <c r="N301" s="109">
        <f t="shared" si="296"/>
        <v>0</v>
      </c>
      <c r="O301" s="110">
        <f t="shared" si="296"/>
        <v>0</v>
      </c>
      <c r="Q301" s="120" t="e">
        <f t="shared" si="290"/>
        <v>#DIV/0!</v>
      </c>
      <c r="R301" s="109" t="e">
        <f t="shared" si="291"/>
        <v>#DIV/0!</v>
      </c>
      <c r="S301" s="117" t="e">
        <f t="shared" si="292"/>
        <v>#DIV/0!</v>
      </c>
      <c r="T301" s="117" t="e">
        <f t="shared" si="293"/>
        <v>#DIV/0!</v>
      </c>
      <c r="U301" s="109" t="e">
        <f t="shared" si="294"/>
        <v>#DIV/0!</v>
      </c>
      <c r="V301" s="110" t="e">
        <f t="shared" si="295"/>
        <v>#DIV/0!</v>
      </c>
    </row>
    <row r="302" spans="1:22" x14ac:dyDescent="0.25">
      <c r="A302" s="207"/>
      <c r="C302" s="107" t="str">
        <f t="shared" si="289"/>
        <v>Pre-frac olivine-phyric</v>
      </c>
      <c r="D302" s="107" t="str">
        <f t="shared" si="289"/>
        <v>MDU</v>
      </c>
      <c r="E302" s="108">
        <f t="shared" si="289"/>
        <v>120000.00000000009</v>
      </c>
      <c r="F302" s="117">
        <f t="shared" si="289"/>
        <v>5.0791812460476251</v>
      </c>
      <c r="G302" s="109">
        <f t="shared" si="287"/>
        <v>0</v>
      </c>
      <c r="H302" s="109">
        <f t="shared" si="296"/>
        <v>0</v>
      </c>
      <c r="I302" s="109">
        <f t="shared" si="296"/>
        <v>0</v>
      </c>
      <c r="J302" s="109">
        <f t="shared" si="296"/>
        <v>0</v>
      </c>
      <c r="K302" s="109">
        <f t="shared" si="296"/>
        <v>0</v>
      </c>
      <c r="L302" s="109">
        <f t="shared" si="296"/>
        <v>0</v>
      </c>
      <c r="M302" s="109">
        <f t="shared" si="296"/>
        <v>0</v>
      </c>
      <c r="N302" s="109">
        <f t="shared" si="296"/>
        <v>0</v>
      </c>
      <c r="O302" s="110">
        <f t="shared" si="296"/>
        <v>0</v>
      </c>
      <c r="Q302" s="120" t="e">
        <f t="shared" si="290"/>
        <v>#DIV/0!</v>
      </c>
      <c r="R302" s="109" t="e">
        <f t="shared" si="291"/>
        <v>#DIV/0!</v>
      </c>
      <c r="S302" s="117" t="e">
        <f t="shared" si="292"/>
        <v>#DIV/0!</v>
      </c>
      <c r="T302" s="117" t="e">
        <f t="shared" si="293"/>
        <v>#DIV/0!</v>
      </c>
      <c r="U302" s="109" t="e">
        <f t="shared" si="294"/>
        <v>#DIV/0!</v>
      </c>
      <c r="V302" s="110" t="e">
        <f t="shared" si="295"/>
        <v>#DIV/0!</v>
      </c>
    </row>
    <row r="303" spans="1:22" x14ac:dyDescent="0.25">
      <c r="A303" s="207"/>
      <c r="C303" s="107" t="str">
        <f t="shared" si="289"/>
        <v>Pre-frac olivine-phyric</v>
      </c>
      <c r="D303" s="107" t="str">
        <f t="shared" si="289"/>
        <v>MDU</v>
      </c>
      <c r="E303" s="108">
        <f t="shared" si="289"/>
        <v>161666.66666666674</v>
      </c>
      <c r="F303" s="117">
        <f t="shared" si="289"/>
        <v>5.2086204838826013</v>
      </c>
      <c r="G303" s="109">
        <f t="shared" si="287"/>
        <v>0</v>
      </c>
      <c r="H303" s="109">
        <f t="shared" si="296"/>
        <v>0</v>
      </c>
      <c r="I303" s="109">
        <f t="shared" si="296"/>
        <v>0</v>
      </c>
      <c r="J303" s="109">
        <f t="shared" si="296"/>
        <v>0</v>
      </c>
      <c r="K303" s="109">
        <f t="shared" si="296"/>
        <v>0</v>
      </c>
      <c r="L303" s="109">
        <f t="shared" si="296"/>
        <v>0</v>
      </c>
      <c r="M303" s="109">
        <f t="shared" si="296"/>
        <v>0</v>
      </c>
      <c r="N303" s="109">
        <f t="shared" si="296"/>
        <v>0</v>
      </c>
      <c r="O303" s="110">
        <f t="shared" si="296"/>
        <v>0</v>
      </c>
      <c r="Q303" s="120" t="e">
        <f t="shared" si="290"/>
        <v>#DIV/0!</v>
      </c>
      <c r="R303" s="109" t="e">
        <f t="shared" si="291"/>
        <v>#DIV/0!</v>
      </c>
      <c r="S303" s="117" t="e">
        <f t="shared" si="292"/>
        <v>#DIV/0!</v>
      </c>
      <c r="T303" s="117" t="e">
        <f t="shared" si="293"/>
        <v>#DIV/0!</v>
      </c>
      <c r="U303" s="109" t="e">
        <f t="shared" si="294"/>
        <v>#DIV/0!</v>
      </c>
      <c r="V303" s="110" t="e">
        <f t="shared" si="295"/>
        <v>#DIV/0!</v>
      </c>
    </row>
    <row r="304" spans="1:22" x14ac:dyDescent="0.25">
      <c r="A304" s="207"/>
      <c r="C304" s="107" t="str">
        <f t="shared" si="289"/>
        <v>Pre-frac olivine-phyric</v>
      </c>
      <c r="D304" s="107" t="str">
        <f t="shared" si="289"/>
        <v>MDU</v>
      </c>
      <c r="E304" s="108">
        <f t="shared" si="289"/>
        <v>245000.00000000006</v>
      </c>
      <c r="F304" s="117">
        <f t="shared" si="289"/>
        <v>5.3891660843645326</v>
      </c>
      <c r="G304" s="109">
        <f t="shared" si="287"/>
        <v>0</v>
      </c>
      <c r="H304" s="109">
        <f t="shared" si="296"/>
        <v>0</v>
      </c>
      <c r="I304" s="109">
        <f t="shared" si="296"/>
        <v>0</v>
      </c>
      <c r="J304" s="109">
        <f t="shared" si="296"/>
        <v>0</v>
      </c>
      <c r="K304" s="109">
        <f t="shared" si="296"/>
        <v>0</v>
      </c>
      <c r="L304" s="109">
        <f t="shared" si="296"/>
        <v>0</v>
      </c>
      <c r="M304" s="109">
        <f t="shared" si="296"/>
        <v>0</v>
      </c>
      <c r="N304" s="109">
        <f t="shared" si="296"/>
        <v>0</v>
      </c>
      <c r="O304" s="110">
        <f t="shared" si="296"/>
        <v>0</v>
      </c>
      <c r="Q304" s="120" t="e">
        <f t="shared" si="290"/>
        <v>#DIV/0!</v>
      </c>
      <c r="R304" s="109" t="e">
        <f t="shared" si="291"/>
        <v>#DIV/0!</v>
      </c>
      <c r="S304" s="117" t="e">
        <f t="shared" si="292"/>
        <v>#DIV/0!</v>
      </c>
      <c r="T304" s="117" t="e">
        <f t="shared" si="293"/>
        <v>#DIV/0!</v>
      </c>
      <c r="U304" s="109" t="e">
        <f t="shared" si="294"/>
        <v>#DIV/0!</v>
      </c>
      <c r="V304" s="110" t="e">
        <f t="shared" si="295"/>
        <v>#DIV/0!</v>
      </c>
    </row>
    <row r="305" spans="1:22" x14ac:dyDescent="0.25">
      <c r="A305" s="207"/>
      <c r="C305" s="111" t="str">
        <f t="shared" si="289"/>
        <v>Pre-frac olivine-phyric</v>
      </c>
      <c r="D305" s="111" t="str">
        <f t="shared" si="289"/>
        <v>MDU</v>
      </c>
      <c r="E305" s="112">
        <f t="shared" si="289"/>
        <v>495000.00000000064</v>
      </c>
      <c r="F305" s="118">
        <f t="shared" si="289"/>
        <v>5.6946051989335693</v>
      </c>
      <c r="G305" s="113">
        <f t="shared" si="287"/>
        <v>0</v>
      </c>
      <c r="H305" s="113">
        <f t="shared" si="296"/>
        <v>0</v>
      </c>
      <c r="I305" s="113">
        <f t="shared" si="296"/>
        <v>0</v>
      </c>
      <c r="J305" s="113">
        <f t="shared" si="296"/>
        <v>0</v>
      </c>
      <c r="K305" s="113">
        <f t="shared" si="296"/>
        <v>0</v>
      </c>
      <c r="L305" s="113">
        <f t="shared" si="296"/>
        <v>0</v>
      </c>
      <c r="M305" s="113">
        <f t="shared" si="296"/>
        <v>0</v>
      </c>
      <c r="N305" s="113">
        <f t="shared" si="296"/>
        <v>0</v>
      </c>
      <c r="O305" s="114">
        <f t="shared" si="296"/>
        <v>0</v>
      </c>
      <c r="Q305" s="121" t="e">
        <f t="shared" si="290"/>
        <v>#DIV/0!</v>
      </c>
      <c r="R305" s="113" t="e">
        <f t="shared" si="291"/>
        <v>#DIV/0!</v>
      </c>
      <c r="S305" s="118" t="e">
        <f t="shared" si="292"/>
        <v>#DIV/0!</v>
      </c>
      <c r="T305" s="118" t="e">
        <f t="shared" si="293"/>
        <v>#DIV/0!</v>
      </c>
      <c r="U305" s="113" t="e">
        <f t="shared" si="294"/>
        <v>#DIV/0!</v>
      </c>
      <c r="V305" s="114" t="e">
        <f t="shared" si="295"/>
        <v>#DIV/0!</v>
      </c>
    </row>
  </sheetData>
  <mergeCells count="7">
    <mergeCell ref="A82:A155"/>
    <mergeCell ref="A157:A230"/>
    <mergeCell ref="A232:A305"/>
    <mergeCell ref="C1:O1"/>
    <mergeCell ref="Y43:Y80"/>
    <mergeCell ref="Y25:Y42"/>
    <mergeCell ref="A7:A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2633-846D-4473-B812-6308CE94FB78}">
  <dimension ref="A1:Z82"/>
  <sheetViews>
    <sheetView zoomScale="55" zoomScaleNormal="55" workbookViewId="0">
      <selection activeCell="E43" sqref="E43"/>
    </sheetView>
  </sheetViews>
  <sheetFormatPr defaultColWidth="9.109375" defaultRowHeight="13.2" x14ac:dyDescent="0.25"/>
  <cols>
    <col min="1" max="1" width="16.5546875" style="1" customWidth="1"/>
    <col min="2" max="2" width="9.109375" style="1"/>
    <col min="3" max="3" width="11.88671875" style="1" bestFit="1" customWidth="1"/>
    <col min="4" max="4" width="10.44140625" style="1" bestFit="1" customWidth="1"/>
    <col min="5" max="5" width="9.109375" style="1"/>
    <col min="6" max="6" width="11.33203125" style="1" bestFit="1" customWidth="1"/>
    <col min="7" max="7" width="10.5546875" style="1" bestFit="1" customWidth="1"/>
    <col min="8" max="9" width="11.5546875" style="1" bestFit="1" customWidth="1"/>
    <col min="10" max="10" width="11.33203125" style="1" bestFit="1" customWidth="1"/>
    <col min="11" max="11" width="11.5546875" style="1" bestFit="1" customWidth="1"/>
    <col min="12" max="12" width="10.5546875" style="1" bestFit="1" customWidth="1"/>
    <col min="13" max="13" width="9.109375" style="1"/>
    <col min="14" max="14" width="20.33203125" style="1" customWidth="1"/>
    <col min="15" max="15" width="9.33203125" style="1" bestFit="1" customWidth="1"/>
    <col min="16" max="16" width="10.88671875" style="1" bestFit="1" customWidth="1"/>
    <col min="17" max="18" width="9.33203125" style="1" bestFit="1" customWidth="1"/>
    <col min="19" max="19" width="10" style="1" bestFit="1" customWidth="1"/>
    <col min="20" max="20" width="12.109375" style="1" bestFit="1" customWidth="1"/>
    <col min="21" max="16384" width="9.109375" style="1"/>
  </cols>
  <sheetData>
    <row r="1" spans="1:20" x14ac:dyDescent="0.25">
      <c r="A1" s="182" t="s">
        <v>62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4"/>
    </row>
    <row r="3" spans="1:20" x14ac:dyDescent="0.25">
      <c r="A3" s="8" t="s">
        <v>12</v>
      </c>
      <c r="B3" s="10"/>
      <c r="C3" s="10"/>
      <c r="D3" s="10"/>
      <c r="E3" s="10" t="s">
        <v>16</v>
      </c>
      <c r="F3" s="10" t="s">
        <v>65</v>
      </c>
      <c r="G3" s="10" t="s">
        <v>18</v>
      </c>
      <c r="H3" s="10" t="s">
        <v>19</v>
      </c>
      <c r="I3" s="10" t="s">
        <v>20</v>
      </c>
      <c r="J3" s="10" t="s">
        <v>21</v>
      </c>
      <c r="K3" s="10" t="s">
        <v>22</v>
      </c>
      <c r="L3" s="10" t="s">
        <v>23</v>
      </c>
      <c r="M3" s="10" t="s">
        <v>17</v>
      </c>
      <c r="N3" s="9" t="s">
        <v>11</v>
      </c>
    </row>
    <row r="4" spans="1:20" x14ac:dyDescent="0.25">
      <c r="A4" s="19" t="s">
        <v>64</v>
      </c>
      <c r="B4" s="17"/>
      <c r="C4" s="17"/>
      <c r="D4" s="17"/>
      <c r="E4" s="17">
        <v>2000</v>
      </c>
      <c r="F4" s="17">
        <v>3.4</v>
      </c>
      <c r="G4" s="17">
        <v>3.4</v>
      </c>
      <c r="H4" s="17">
        <v>5</v>
      </c>
      <c r="I4" s="17">
        <v>0.95</v>
      </c>
      <c r="J4" s="17">
        <v>7</v>
      </c>
      <c r="K4" s="17">
        <v>3.97</v>
      </c>
      <c r="L4" s="17">
        <v>0.99</v>
      </c>
      <c r="M4" s="17">
        <v>28</v>
      </c>
      <c r="N4" s="18" t="s">
        <v>63</v>
      </c>
    </row>
    <row r="6" spans="1:20" x14ac:dyDescent="0.25">
      <c r="A6" s="96" t="str">
        <f>Results!C3</f>
        <v>Rock</v>
      </c>
      <c r="B6" s="96" t="str">
        <f>Results!D3</f>
        <v>Model</v>
      </c>
      <c r="C6" s="96" t="str">
        <f>Results!E3</f>
        <v>R[cumulative]</v>
      </c>
      <c r="D6" s="96" t="str">
        <f>Results!F3</f>
        <v>Log[R]</v>
      </c>
      <c r="E6" s="40" t="s">
        <v>16</v>
      </c>
      <c r="F6" s="40" t="s">
        <v>65</v>
      </c>
      <c r="G6" s="40" t="s">
        <v>18</v>
      </c>
      <c r="H6" s="40" t="s">
        <v>19</v>
      </c>
      <c r="I6" s="40" t="s">
        <v>20</v>
      </c>
      <c r="J6" s="40" t="s">
        <v>21</v>
      </c>
      <c r="K6" s="40" t="s">
        <v>22</v>
      </c>
      <c r="L6" s="40" t="s">
        <v>23</v>
      </c>
      <c r="M6" s="40" t="s">
        <v>17</v>
      </c>
      <c r="O6" s="153" t="s">
        <v>37</v>
      </c>
      <c r="P6" s="153" t="s">
        <v>38</v>
      </c>
      <c r="Q6" s="153" t="s">
        <v>39</v>
      </c>
      <c r="R6" s="153" t="s">
        <v>40</v>
      </c>
      <c r="S6" s="153" t="s">
        <v>41</v>
      </c>
      <c r="T6" s="153" t="s">
        <v>42</v>
      </c>
    </row>
    <row r="7" spans="1:20" x14ac:dyDescent="0.25">
      <c r="A7" s="30" t="str">
        <f>Results!C4</f>
        <v>Olivine-phyric</v>
      </c>
      <c r="B7" s="31" t="str">
        <f>Results!D4</f>
        <v>Input</v>
      </c>
      <c r="C7" s="31">
        <f>Results!E4</f>
        <v>0</v>
      </c>
      <c r="D7" s="31">
        <f>Results!F4</f>
        <v>0</v>
      </c>
      <c r="E7" s="140">
        <f>Results!G4/Normalised_results!E$4</f>
        <v>0</v>
      </c>
      <c r="F7" s="140">
        <f>Results!H4/Normalised_results!F$4</f>
        <v>0</v>
      </c>
      <c r="G7" s="140">
        <f>Results!I4/Normalised_results!G$4</f>
        <v>0</v>
      </c>
      <c r="H7" s="140">
        <f>Results!J4/Normalised_results!H$4</f>
        <v>0</v>
      </c>
      <c r="I7" s="140">
        <f>Results!K4/Normalised_results!I$4</f>
        <v>0</v>
      </c>
      <c r="J7" s="140">
        <f>Results!L4/Normalised_results!J$4</f>
        <v>0</v>
      </c>
      <c r="K7" s="140">
        <f>Results!M4/Normalised_results!K$4</f>
        <v>0</v>
      </c>
      <c r="L7" s="140">
        <f>Results!N4/Normalised_results!L$4</f>
        <v>0</v>
      </c>
      <c r="M7" s="141">
        <f>Results!O4/Normalised_results!M$4</f>
        <v>0</v>
      </c>
      <c r="O7" s="98" t="e">
        <f>E7/M7</f>
        <v>#DIV/0!</v>
      </c>
      <c r="P7" s="100" t="e">
        <f>M7/(K7/1000)</f>
        <v>#DIV/0!</v>
      </c>
      <c r="Q7" s="100" t="e">
        <f>K7/J7</f>
        <v>#DIV/0!</v>
      </c>
      <c r="R7" s="100" t="e">
        <f>K7/G7</f>
        <v>#DIV/0!</v>
      </c>
      <c r="S7" s="100" t="e">
        <f>(E7*1000)/K7</f>
        <v>#DIV/0!</v>
      </c>
      <c r="T7" s="45" t="e">
        <f>(M7*1000)/G7</f>
        <v>#DIV/0!</v>
      </c>
    </row>
    <row r="8" spans="1:20" x14ac:dyDescent="0.25">
      <c r="A8" s="33" t="str">
        <f>Results!C5</f>
        <v>Pre-frac olivine-phyric</v>
      </c>
      <c r="B8" s="34" t="str">
        <f>Results!D5</f>
        <v>Input</v>
      </c>
      <c r="C8" s="34">
        <f>Results!E5</f>
        <v>0</v>
      </c>
      <c r="D8" s="34">
        <f>Results!F5</f>
        <v>0</v>
      </c>
      <c r="E8" s="142">
        <f>Results!G5/Normalised_results!E$4</f>
        <v>0</v>
      </c>
      <c r="F8" s="142">
        <f>Results!H5/Normalised_results!F$4</f>
        <v>0</v>
      </c>
      <c r="G8" s="142">
        <f>Results!I5/Normalised_results!G$4</f>
        <v>0</v>
      </c>
      <c r="H8" s="142">
        <f>Results!J5/Normalised_results!H$4</f>
        <v>0</v>
      </c>
      <c r="I8" s="142">
        <f>Results!K5/Normalised_results!I$4</f>
        <v>0</v>
      </c>
      <c r="J8" s="142">
        <f>Results!L5/Normalised_results!J$4</f>
        <v>0</v>
      </c>
      <c r="K8" s="142">
        <f>Results!M5/Normalised_results!K$4</f>
        <v>0</v>
      </c>
      <c r="L8" s="142">
        <f>Results!N5/Normalised_results!L$4</f>
        <v>0</v>
      </c>
      <c r="M8" s="143">
        <f>Results!O5/Normalised_results!M$4</f>
        <v>0</v>
      </c>
      <c r="O8" s="122" t="e">
        <f>E8/M8</f>
        <v>#DIV/0!</v>
      </c>
      <c r="P8" s="124" t="e">
        <f>M8/(K8/1000)</f>
        <v>#DIV/0!</v>
      </c>
      <c r="Q8" s="124" t="e">
        <f>K8/J8</f>
        <v>#DIV/0!</v>
      </c>
      <c r="R8" s="124" t="e">
        <f>K8/G8</f>
        <v>#DIV/0!</v>
      </c>
      <c r="S8" s="124" t="e">
        <f>(E8*1000)/K8</f>
        <v>#DIV/0!</v>
      </c>
      <c r="T8" s="48" t="e">
        <f>(M8*1000)/G8</f>
        <v>#DIV/0!</v>
      </c>
    </row>
    <row r="9" spans="1:20" x14ac:dyDescent="0.25">
      <c r="A9" s="103" t="str">
        <f>Results!C7</f>
        <v>Olivine-phyric</v>
      </c>
      <c r="B9" s="104" t="str">
        <f>Results!D7</f>
        <v>R factor</v>
      </c>
      <c r="C9" s="104">
        <f>Results!E7</f>
        <v>100</v>
      </c>
      <c r="D9" s="104">
        <f>Results!F7</f>
        <v>2</v>
      </c>
      <c r="E9" s="144">
        <f>Results!G7/Normalised_results!E$4</f>
        <v>0</v>
      </c>
      <c r="F9" s="144">
        <f>Results!H7/Normalised_results!F$4</f>
        <v>0</v>
      </c>
      <c r="G9" s="144">
        <f>Results!I7/Normalised_results!G$4</f>
        <v>0</v>
      </c>
      <c r="H9" s="144">
        <f>Results!J7/Normalised_results!H$4</f>
        <v>0</v>
      </c>
      <c r="I9" s="144">
        <f>Results!K7/Normalised_results!I$4</f>
        <v>0</v>
      </c>
      <c r="J9" s="144">
        <f>Results!L7/Normalised_results!J$4</f>
        <v>0</v>
      </c>
      <c r="K9" s="144">
        <f>Results!M7/Normalised_results!K$4</f>
        <v>0</v>
      </c>
      <c r="L9" s="144">
        <f>Results!N7/Normalised_results!L$4</f>
        <v>0</v>
      </c>
      <c r="M9" s="145">
        <f>Results!O7/Normalised_results!M$4</f>
        <v>0</v>
      </c>
      <c r="O9" s="119" t="e">
        <f t="shared" ref="O9:O72" si="0">E9/M9</f>
        <v>#DIV/0!</v>
      </c>
      <c r="P9" s="116" t="e">
        <f t="shared" ref="P9:P72" si="1">M9/(K9/1000)</f>
        <v>#DIV/0!</v>
      </c>
      <c r="Q9" s="116" t="e">
        <f t="shared" ref="Q9:Q72" si="2">K9/J9</f>
        <v>#DIV/0!</v>
      </c>
      <c r="R9" s="116" t="e">
        <f t="shared" ref="R9:R72" si="3">K9/G9</f>
        <v>#DIV/0!</v>
      </c>
      <c r="S9" s="116" t="e">
        <f t="shared" ref="S9:S72" si="4">(E9*1000)/K9</f>
        <v>#DIV/0!</v>
      </c>
      <c r="T9" s="154" t="e">
        <f t="shared" ref="T9:T72" si="5">(M9*1000)/G9</f>
        <v>#DIV/0!</v>
      </c>
    </row>
    <row r="10" spans="1:20" x14ac:dyDescent="0.25">
      <c r="A10" s="107" t="str">
        <f>Results!C8</f>
        <v>Olivine-phyric</v>
      </c>
      <c r="B10" s="108" t="str">
        <f>Results!D8</f>
        <v>R factor</v>
      </c>
      <c r="C10" s="108">
        <f>Results!E8</f>
        <v>500</v>
      </c>
      <c r="D10" s="108">
        <f>Results!F8</f>
        <v>2.6989700043360187</v>
      </c>
      <c r="E10" s="146">
        <f>Results!G8/Normalised_results!E$4</f>
        <v>0</v>
      </c>
      <c r="F10" s="146">
        <f>Results!H8/Normalised_results!F$4</f>
        <v>0</v>
      </c>
      <c r="G10" s="146">
        <f>Results!I8/Normalised_results!G$4</f>
        <v>0</v>
      </c>
      <c r="H10" s="146">
        <f>Results!J8/Normalised_results!H$4</f>
        <v>0</v>
      </c>
      <c r="I10" s="146">
        <f>Results!K8/Normalised_results!I$4</f>
        <v>0</v>
      </c>
      <c r="J10" s="146">
        <f>Results!L8/Normalised_results!J$4</f>
        <v>0</v>
      </c>
      <c r="K10" s="146">
        <f>Results!M8/Normalised_results!K$4</f>
        <v>0</v>
      </c>
      <c r="L10" s="146">
        <f>Results!N8/Normalised_results!L$4</f>
        <v>0</v>
      </c>
      <c r="M10" s="147">
        <f>Results!O8/Normalised_results!M$4</f>
        <v>0</v>
      </c>
      <c r="O10" s="120" t="e">
        <f t="shared" si="0"/>
        <v>#DIV/0!</v>
      </c>
      <c r="P10" s="117" t="e">
        <f t="shared" si="1"/>
        <v>#DIV/0!</v>
      </c>
      <c r="Q10" s="117" t="e">
        <f t="shared" si="2"/>
        <v>#DIV/0!</v>
      </c>
      <c r="R10" s="117" t="e">
        <f t="shared" si="3"/>
        <v>#DIV/0!</v>
      </c>
      <c r="S10" s="117" t="e">
        <f t="shared" si="4"/>
        <v>#DIV/0!</v>
      </c>
      <c r="T10" s="155" t="e">
        <f t="shared" si="5"/>
        <v>#DIV/0!</v>
      </c>
    </row>
    <row r="11" spans="1:20" x14ac:dyDescent="0.25">
      <c r="A11" s="107" t="str">
        <f>Results!C9</f>
        <v>Olivine-phyric</v>
      </c>
      <c r="B11" s="108" t="str">
        <f>Results!D9</f>
        <v>R factor</v>
      </c>
      <c r="C11" s="108">
        <f>Results!E9</f>
        <v>1000</v>
      </c>
      <c r="D11" s="108">
        <f>Results!F9</f>
        <v>3</v>
      </c>
      <c r="E11" s="146">
        <f>Results!G9/Normalised_results!E$4</f>
        <v>0</v>
      </c>
      <c r="F11" s="146">
        <f>Results!H9/Normalised_results!F$4</f>
        <v>0</v>
      </c>
      <c r="G11" s="146">
        <f>Results!I9/Normalised_results!G$4</f>
        <v>0</v>
      </c>
      <c r="H11" s="146">
        <f>Results!J9/Normalised_results!H$4</f>
        <v>0</v>
      </c>
      <c r="I11" s="146">
        <f>Results!K9/Normalised_results!I$4</f>
        <v>0</v>
      </c>
      <c r="J11" s="146">
        <f>Results!L9/Normalised_results!J$4</f>
        <v>0</v>
      </c>
      <c r="K11" s="146">
        <f>Results!M9/Normalised_results!K$4</f>
        <v>0</v>
      </c>
      <c r="L11" s="146">
        <f>Results!N9/Normalised_results!L$4</f>
        <v>0</v>
      </c>
      <c r="M11" s="147">
        <f>Results!O9/Normalised_results!M$4</f>
        <v>0</v>
      </c>
      <c r="O11" s="120" t="e">
        <f t="shared" si="0"/>
        <v>#DIV/0!</v>
      </c>
      <c r="P11" s="117" t="e">
        <f t="shared" si="1"/>
        <v>#DIV/0!</v>
      </c>
      <c r="Q11" s="117" t="e">
        <f t="shared" si="2"/>
        <v>#DIV/0!</v>
      </c>
      <c r="R11" s="117" t="e">
        <f t="shared" si="3"/>
        <v>#DIV/0!</v>
      </c>
      <c r="S11" s="117" t="e">
        <f t="shared" si="4"/>
        <v>#DIV/0!</v>
      </c>
      <c r="T11" s="155" t="e">
        <f t="shared" si="5"/>
        <v>#DIV/0!</v>
      </c>
    </row>
    <row r="12" spans="1:20" x14ac:dyDescent="0.25">
      <c r="A12" s="107" t="str">
        <f>Results!C10</f>
        <v>Olivine-phyric</v>
      </c>
      <c r="B12" s="108" t="str">
        <f>Results!D10</f>
        <v>R factor</v>
      </c>
      <c r="C12" s="108">
        <f>Results!E10</f>
        <v>5000</v>
      </c>
      <c r="D12" s="108">
        <f>Results!F10</f>
        <v>3.6989700043360187</v>
      </c>
      <c r="E12" s="146">
        <f>Results!G10/Normalised_results!E$4</f>
        <v>0</v>
      </c>
      <c r="F12" s="146">
        <f>Results!H10/Normalised_results!F$4</f>
        <v>0</v>
      </c>
      <c r="G12" s="146">
        <f>Results!I10/Normalised_results!G$4</f>
        <v>0</v>
      </c>
      <c r="H12" s="146">
        <f>Results!J10/Normalised_results!H$4</f>
        <v>0</v>
      </c>
      <c r="I12" s="146">
        <f>Results!K10/Normalised_results!I$4</f>
        <v>0</v>
      </c>
      <c r="J12" s="146">
        <f>Results!L10/Normalised_results!J$4</f>
        <v>0</v>
      </c>
      <c r="K12" s="146">
        <f>Results!M10/Normalised_results!K$4</f>
        <v>0</v>
      </c>
      <c r="L12" s="146">
        <f>Results!N10/Normalised_results!L$4</f>
        <v>0</v>
      </c>
      <c r="M12" s="147">
        <f>Results!O10/Normalised_results!M$4</f>
        <v>0</v>
      </c>
      <c r="O12" s="120" t="e">
        <f t="shared" si="0"/>
        <v>#DIV/0!</v>
      </c>
      <c r="P12" s="117" t="e">
        <f t="shared" si="1"/>
        <v>#DIV/0!</v>
      </c>
      <c r="Q12" s="117" t="e">
        <f t="shared" si="2"/>
        <v>#DIV/0!</v>
      </c>
      <c r="R12" s="117" t="e">
        <f t="shared" si="3"/>
        <v>#DIV/0!</v>
      </c>
      <c r="S12" s="117" t="e">
        <f t="shared" si="4"/>
        <v>#DIV/0!</v>
      </c>
      <c r="T12" s="155" t="e">
        <f t="shared" si="5"/>
        <v>#DIV/0!</v>
      </c>
    </row>
    <row r="13" spans="1:20" x14ac:dyDescent="0.25">
      <c r="A13" s="107" t="str">
        <f>Results!C11</f>
        <v>Olivine-phyric</v>
      </c>
      <c r="B13" s="108" t="str">
        <f>Results!D11</f>
        <v>R factor</v>
      </c>
      <c r="C13" s="108">
        <f>Results!E11</f>
        <v>10000</v>
      </c>
      <c r="D13" s="108">
        <f>Results!F11</f>
        <v>4</v>
      </c>
      <c r="E13" s="146">
        <f>Results!G11/Normalised_results!E$4</f>
        <v>0</v>
      </c>
      <c r="F13" s="146">
        <f>Results!H11/Normalised_results!F$4</f>
        <v>0</v>
      </c>
      <c r="G13" s="146">
        <f>Results!I11/Normalised_results!G$4</f>
        <v>0</v>
      </c>
      <c r="H13" s="146">
        <f>Results!J11/Normalised_results!H$4</f>
        <v>0</v>
      </c>
      <c r="I13" s="146">
        <f>Results!K11/Normalised_results!I$4</f>
        <v>0</v>
      </c>
      <c r="J13" s="146">
        <f>Results!L11/Normalised_results!J$4</f>
        <v>0</v>
      </c>
      <c r="K13" s="146">
        <f>Results!M11/Normalised_results!K$4</f>
        <v>0</v>
      </c>
      <c r="L13" s="146">
        <f>Results!N11/Normalised_results!L$4</f>
        <v>0</v>
      </c>
      <c r="M13" s="147">
        <f>Results!O11/Normalised_results!M$4</f>
        <v>0</v>
      </c>
      <c r="O13" s="120" t="e">
        <f t="shared" si="0"/>
        <v>#DIV/0!</v>
      </c>
      <c r="P13" s="117" t="e">
        <f t="shared" si="1"/>
        <v>#DIV/0!</v>
      </c>
      <c r="Q13" s="117" t="e">
        <f t="shared" si="2"/>
        <v>#DIV/0!</v>
      </c>
      <c r="R13" s="117" t="e">
        <f t="shared" si="3"/>
        <v>#DIV/0!</v>
      </c>
      <c r="S13" s="117" t="e">
        <f t="shared" si="4"/>
        <v>#DIV/0!</v>
      </c>
      <c r="T13" s="155" t="e">
        <f t="shared" si="5"/>
        <v>#DIV/0!</v>
      </c>
    </row>
    <row r="14" spans="1:20" x14ac:dyDescent="0.25">
      <c r="A14" s="107" t="str">
        <f>Results!C12</f>
        <v>Olivine-phyric</v>
      </c>
      <c r="B14" s="108" t="str">
        <f>Results!D12</f>
        <v>R factor</v>
      </c>
      <c r="C14" s="108">
        <f>Results!E12</f>
        <v>50000</v>
      </c>
      <c r="D14" s="108">
        <f>Results!F12</f>
        <v>4.6989700043360187</v>
      </c>
      <c r="E14" s="146">
        <f>Results!G12/Normalised_results!E$4</f>
        <v>0</v>
      </c>
      <c r="F14" s="146">
        <f>Results!H12/Normalised_results!F$4</f>
        <v>0</v>
      </c>
      <c r="G14" s="146">
        <f>Results!I12/Normalised_results!G$4</f>
        <v>0</v>
      </c>
      <c r="H14" s="146">
        <f>Results!J12/Normalised_results!H$4</f>
        <v>0</v>
      </c>
      <c r="I14" s="146">
        <f>Results!K12/Normalised_results!I$4</f>
        <v>0</v>
      </c>
      <c r="J14" s="146">
        <f>Results!L12/Normalised_results!J$4</f>
        <v>0</v>
      </c>
      <c r="K14" s="146">
        <f>Results!M12/Normalised_results!K$4</f>
        <v>0</v>
      </c>
      <c r="L14" s="146">
        <f>Results!N12/Normalised_results!L$4</f>
        <v>0</v>
      </c>
      <c r="M14" s="147">
        <f>Results!O12/Normalised_results!M$4</f>
        <v>0</v>
      </c>
      <c r="O14" s="120" t="e">
        <f t="shared" si="0"/>
        <v>#DIV/0!</v>
      </c>
      <c r="P14" s="117" t="e">
        <f t="shared" si="1"/>
        <v>#DIV/0!</v>
      </c>
      <c r="Q14" s="117" t="e">
        <f t="shared" si="2"/>
        <v>#DIV/0!</v>
      </c>
      <c r="R14" s="117" t="e">
        <f t="shared" si="3"/>
        <v>#DIV/0!</v>
      </c>
      <c r="S14" s="117" t="e">
        <f t="shared" si="4"/>
        <v>#DIV/0!</v>
      </c>
      <c r="T14" s="155" t="e">
        <f t="shared" si="5"/>
        <v>#DIV/0!</v>
      </c>
    </row>
    <row r="15" spans="1:20" x14ac:dyDescent="0.25">
      <c r="A15" s="107" t="str">
        <f>Results!C13</f>
        <v>Olivine-phyric</v>
      </c>
      <c r="B15" s="108" t="str">
        <f>Results!D13</f>
        <v>R factor</v>
      </c>
      <c r="C15" s="108">
        <f>Results!E13</f>
        <v>100000</v>
      </c>
      <c r="D15" s="108">
        <f>Results!F13</f>
        <v>5</v>
      </c>
      <c r="E15" s="146">
        <f>Results!G13/Normalised_results!E$4</f>
        <v>0</v>
      </c>
      <c r="F15" s="146">
        <f>Results!H13/Normalised_results!F$4</f>
        <v>0</v>
      </c>
      <c r="G15" s="146">
        <f>Results!I13/Normalised_results!G$4</f>
        <v>0</v>
      </c>
      <c r="H15" s="146">
        <f>Results!J13/Normalised_results!H$4</f>
        <v>0</v>
      </c>
      <c r="I15" s="146">
        <f>Results!K13/Normalised_results!I$4</f>
        <v>0</v>
      </c>
      <c r="J15" s="146">
        <f>Results!L13/Normalised_results!J$4</f>
        <v>0</v>
      </c>
      <c r="K15" s="146">
        <f>Results!M13/Normalised_results!K$4</f>
        <v>0</v>
      </c>
      <c r="L15" s="146">
        <f>Results!N13/Normalised_results!L$4</f>
        <v>0</v>
      </c>
      <c r="M15" s="147">
        <f>Results!O13/Normalised_results!M$4</f>
        <v>0</v>
      </c>
      <c r="O15" s="120" t="e">
        <f t="shared" si="0"/>
        <v>#DIV/0!</v>
      </c>
      <c r="P15" s="117" t="e">
        <f t="shared" si="1"/>
        <v>#DIV/0!</v>
      </c>
      <c r="Q15" s="117" t="e">
        <f t="shared" si="2"/>
        <v>#DIV/0!</v>
      </c>
      <c r="R15" s="117" t="e">
        <f t="shared" si="3"/>
        <v>#DIV/0!</v>
      </c>
      <c r="S15" s="117" t="e">
        <f t="shared" si="4"/>
        <v>#DIV/0!</v>
      </c>
      <c r="T15" s="155" t="e">
        <f t="shared" si="5"/>
        <v>#DIV/0!</v>
      </c>
    </row>
    <row r="16" spans="1:20" x14ac:dyDescent="0.25">
      <c r="A16" s="107" t="str">
        <f>Results!C14</f>
        <v>Olivine-phyric</v>
      </c>
      <c r="B16" s="108" t="str">
        <f>Results!D14</f>
        <v>R factor</v>
      </c>
      <c r="C16" s="108">
        <f>Results!E14</f>
        <v>500000</v>
      </c>
      <c r="D16" s="108">
        <f>Results!F14</f>
        <v>5.6989700043360187</v>
      </c>
      <c r="E16" s="146">
        <f>Results!G14/Normalised_results!E$4</f>
        <v>0</v>
      </c>
      <c r="F16" s="146">
        <f>Results!H14/Normalised_results!F$4</f>
        <v>0</v>
      </c>
      <c r="G16" s="146">
        <f>Results!I14/Normalised_results!G$4</f>
        <v>0</v>
      </c>
      <c r="H16" s="146">
        <f>Results!J14/Normalised_results!H$4</f>
        <v>0</v>
      </c>
      <c r="I16" s="146">
        <f>Results!K14/Normalised_results!I$4</f>
        <v>0</v>
      </c>
      <c r="J16" s="146">
        <f>Results!L14/Normalised_results!J$4</f>
        <v>0</v>
      </c>
      <c r="K16" s="146">
        <f>Results!M14/Normalised_results!K$4</f>
        <v>0</v>
      </c>
      <c r="L16" s="146">
        <f>Results!N14/Normalised_results!L$4</f>
        <v>0</v>
      </c>
      <c r="M16" s="147">
        <f>Results!O14/Normalised_results!M$4</f>
        <v>0</v>
      </c>
      <c r="O16" s="120" t="e">
        <f t="shared" si="0"/>
        <v>#DIV/0!</v>
      </c>
      <c r="P16" s="117" t="e">
        <f t="shared" si="1"/>
        <v>#DIV/0!</v>
      </c>
      <c r="Q16" s="117" t="e">
        <f t="shared" si="2"/>
        <v>#DIV/0!</v>
      </c>
      <c r="R16" s="117" t="e">
        <f t="shared" si="3"/>
        <v>#DIV/0!</v>
      </c>
      <c r="S16" s="117" t="e">
        <f t="shared" si="4"/>
        <v>#DIV/0!</v>
      </c>
      <c r="T16" s="155" t="e">
        <f t="shared" si="5"/>
        <v>#DIV/0!</v>
      </c>
    </row>
    <row r="17" spans="1:26" x14ac:dyDescent="0.25">
      <c r="A17" s="107" t="str">
        <f>Results!C15</f>
        <v>Olivine-phyric</v>
      </c>
      <c r="B17" s="108" t="str">
        <f>Results!D15</f>
        <v>R factor</v>
      </c>
      <c r="C17" s="108">
        <f>Results!E15</f>
        <v>1000000</v>
      </c>
      <c r="D17" s="108">
        <f>Results!F15</f>
        <v>6</v>
      </c>
      <c r="E17" s="146">
        <f>Results!G15/Normalised_results!E$4</f>
        <v>0</v>
      </c>
      <c r="F17" s="146">
        <f>Results!H15/Normalised_results!F$4</f>
        <v>0</v>
      </c>
      <c r="G17" s="146">
        <f>Results!I15/Normalised_results!G$4</f>
        <v>0</v>
      </c>
      <c r="H17" s="146">
        <f>Results!J15/Normalised_results!H$4</f>
        <v>0</v>
      </c>
      <c r="I17" s="146">
        <f>Results!K15/Normalised_results!I$4</f>
        <v>0</v>
      </c>
      <c r="J17" s="146">
        <f>Results!L15/Normalised_results!J$4</f>
        <v>0</v>
      </c>
      <c r="K17" s="146">
        <f>Results!M15/Normalised_results!K$4</f>
        <v>0</v>
      </c>
      <c r="L17" s="146">
        <f>Results!N15/Normalised_results!L$4</f>
        <v>0</v>
      </c>
      <c r="M17" s="147">
        <f>Results!O15/Normalised_results!M$4</f>
        <v>0</v>
      </c>
      <c r="O17" s="120" t="e">
        <f t="shared" si="0"/>
        <v>#DIV/0!</v>
      </c>
      <c r="P17" s="117" t="e">
        <f t="shared" si="1"/>
        <v>#DIV/0!</v>
      </c>
      <c r="Q17" s="117" t="e">
        <f t="shared" si="2"/>
        <v>#DIV/0!</v>
      </c>
      <c r="R17" s="117" t="e">
        <f t="shared" si="3"/>
        <v>#DIV/0!</v>
      </c>
      <c r="S17" s="117" t="e">
        <f t="shared" si="4"/>
        <v>#DIV/0!</v>
      </c>
      <c r="T17" s="155" t="e">
        <f t="shared" si="5"/>
        <v>#DIV/0!</v>
      </c>
    </row>
    <row r="18" spans="1:26" x14ac:dyDescent="0.25">
      <c r="A18" s="107" t="str">
        <f>Results!C16</f>
        <v>Pre-frac olivine-phyric</v>
      </c>
      <c r="B18" s="108" t="str">
        <f>Results!D16</f>
        <v>R factor</v>
      </c>
      <c r="C18" s="108">
        <f>Results!E16</f>
        <v>100</v>
      </c>
      <c r="D18" s="108">
        <f>Results!F16</f>
        <v>2</v>
      </c>
      <c r="E18" s="146">
        <f>Results!G16/Normalised_results!E$4</f>
        <v>0</v>
      </c>
      <c r="F18" s="146">
        <f>Results!H16/Normalised_results!F$4</f>
        <v>0</v>
      </c>
      <c r="G18" s="146">
        <f>Results!I16/Normalised_results!G$4</f>
        <v>0</v>
      </c>
      <c r="H18" s="146">
        <f>Results!J16/Normalised_results!H$4</f>
        <v>0</v>
      </c>
      <c r="I18" s="146">
        <f>Results!K16/Normalised_results!I$4</f>
        <v>0</v>
      </c>
      <c r="J18" s="146">
        <f>Results!L16/Normalised_results!J$4</f>
        <v>0</v>
      </c>
      <c r="K18" s="146">
        <f>Results!M16/Normalised_results!K$4</f>
        <v>0</v>
      </c>
      <c r="L18" s="146">
        <f>Results!N16/Normalised_results!L$4</f>
        <v>0</v>
      </c>
      <c r="M18" s="147">
        <f>Results!O16/Normalised_results!M$4</f>
        <v>0</v>
      </c>
      <c r="O18" s="120" t="e">
        <f t="shared" si="0"/>
        <v>#DIV/0!</v>
      </c>
      <c r="P18" s="117" t="e">
        <f t="shared" si="1"/>
        <v>#DIV/0!</v>
      </c>
      <c r="Q18" s="117" t="e">
        <f t="shared" si="2"/>
        <v>#DIV/0!</v>
      </c>
      <c r="R18" s="117" t="e">
        <f t="shared" si="3"/>
        <v>#DIV/0!</v>
      </c>
      <c r="S18" s="117" t="e">
        <f t="shared" si="4"/>
        <v>#DIV/0!</v>
      </c>
      <c r="T18" s="155" t="e">
        <f t="shared" si="5"/>
        <v>#DIV/0!</v>
      </c>
    </row>
    <row r="19" spans="1:26" x14ac:dyDescent="0.25">
      <c r="A19" s="107" t="str">
        <f>Results!C17</f>
        <v>Pre-frac olivine-phyric</v>
      </c>
      <c r="B19" s="108" t="str">
        <f>Results!D17</f>
        <v>R factor</v>
      </c>
      <c r="C19" s="108">
        <f>Results!E17</f>
        <v>500</v>
      </c>
      <c r="D19" s="108">
        <f>Results!F17</f>
        <v>2.6989700043360187</v>
      </c>
      <c r="E19" s="146">
        <f>Results!G17/Normalised_results!E$4</f>
        <v>0</v>
      </c>
      <c r="F19" s="146">
        <f>Results!H17/Normalised_results!F$4</f>
        <v>0</v>
      </c>
      <c r="G19" s="146">
        <f>Results!I17/Normalised_results!G$4</f>
        <v>0</v>
      </c>
      <c r="H19" s="146">
        <f>Results!J17/Normalised_results!H$4</f>
        <v>0</v>
      </c>
      <c r="I19" s="146">
        <f>Results!K17/Normalised_results!I$4</f>
        <v>0</v>
      </c>
      <c r="J19" s="146">
        <f>Results!L17/Normalised_results!J$4</f>
        <v>0</v>
      </c>
      <c r="K19" s="146">
        <f>Results!M17/Normalised_results!K$4</f>
        <v>0</v>
      </c>
      <c r="L19" s="146">
        <f>Results!N17/Normalised_results!L$4</f>
        <v>0</v>
      </c>
      <c r="M19" s="147">
        <f>Results!O17/Normalised_results!M$4</f>
        <v>0</v>
      </c>
      <c r="O19" s="120" t="e">
        <f t="shared" si="0"/>
        <v>#DIV/0!</v>
      </c>
      <c r="P19" s="117" t="e">
        <f t="shared" si="1"/>
        <v>#DIV/0!</v>
      </c>
      <c r="Q19" s="117" t="e">
        <f t="shared" si="2"/>
        <v>#DIV/0!</v>
      </c>
      <c r="R19" s="117" t="e">
        <f t="shared" si="3"/>
        <v>#DIV/0!</v>
      </c>
      <c r="S19" s="117" t="e">
        <f t="shared" si="4"/>
        <v>#DIV/0!</v>
      </c>
      <c r="T19" s="155" t="e">
        <f t="shared" si="5"/>
        <v>#DIV/0!</v>
      </c>
    </row>
    <row r="20" spans="1:26" x14ac:dyDescent="0.25">
      <c r="A20" s="107" t="str">
        <f>Results!C18</f>
        <v>Pre-frac olivine-phyric</v>
      </c>
      <c r="B20" s="108" t="str">
        <f>Results!D18</f>
        <v>R factor</v>
      </c>
      <c r="C20" s="108">
        <f>Results!E18</f>
        <v>1000</v>
      </c>
      <c r="D20" s="108">
        <f>Results!F18</f>
        <v>3</v>
      </c>
      <c r="E20" s="146">
        <f>Results!G18/Normalised_results!E$4</f>
        <v>0</v>
      </c>
      <c r="F20" s="146">
        <f>Results!H18/Normalised_results!F$4</f>
        <v>0</v>
      </c>
      <c r="G20" s="146">
        <f>Results!I18/Normalised_results!G$4</f>
        <v>0</v>
      </c>
      <c r="H20" s="146">
        <f>Results!J18/Normalised_results!H$4</f>
        <v>0</v>
      </c>
      <c r="I20" s="146">
        <f>Results!K18/Normalised_results!I$4</f>
        <v>0</v>
      </c>
      <c r="J20" s="146">
        <f>Results!L18/Normalised_results!J$4</f>
        <v>0</v>
      </c>
      <c r="K20" s="146">
        <f>Results!M18/Normalised_results!K$4</f>
        <v>0</v>
      </c>
      <c r="L20" s="146">
        <f>Results!N18/Normalised_results!L$4</f>
        <v>0</v>
      </c>
      <c r="M20" s="147">
        <f>Results!O18/Normalised_results!M$4</f>
        <v>0</v>
      </c>
      <c r="O20" s="120" t="e">
        <f t="shared" si="0"/>
        <v>#DIV/0!</v>
      </c>
      <c r="P20" s="117" t="e">
        <f t="shared" si="1"/>
        <v>#DIV/0!</v>
      </c>
      <c r="Q20" s="117" t="e">
        <f t="shared" si="2"/>
        <v>#DIV/0!</v>
      </c>
      <c r="R20" s="117" t="e">
        <f t="shared" si="3"/>
        <v>#DIV/0!</v>
      </c>
      <c r="S20" s="117" t="e">
        <f t="shared" si="4"/>
        <v>#DIV/0!</v>
      </c>
      <c r="T20" s="155" t="e">
        <f t="shared" si="5"/>
        <v>#DIV/0!</v>
      </c>
    </row>
    <row r="21" spans="1:26" x14ac:dyDescent="0.25">
      <c r="A21" s="107" t="str">
        <f>Results!C19</f>
        <v>Pre-frac olivine-phyric</v>
      </c>
      <c r="B21" s="108" t="str">
        <f>Results!D19</f>
        <v>R factor</v>
      </c>
      <c r="C21" s="108">
        <f>Results!E19</f>
        <v>5000</v>
      </c>
      <c r="D21" s="108">
        <f>Results!F19</f>
        <v>3.6989700043360187</v>
      </c>
      <c r="E21" s="146">
        <f>Results!G19/Normalised_results!E$4</f>
        <v>0</v>
      </c>
      <c r="F21" s="146">
        <f>Results!H19/Normalised_results!F$4</f>
        <v>0</v>
      </c>
      <c r="G21" s="146">
        <f>Results!I19/Normalised_results!G$4</f>
        <v>0</v>
      </c>
      <c r="H21" s="146">
        <f>Results!J19/Normalised_results!H$4</f>
        <v>0</v>
      </c>
      <c r="I21" s="146">
        <f>Results!K19/Normalised_results!I$4</f>
        <v>0</v>
      </c>
      <c r="J21" s="146">
        <f>Results!L19/Normalised_results!J$4</f>
        <v>0</v>
      </c>
      <c r="K21" s="146">
        <f>Results!M19/Normalised_results!K$4</f>
        <v>0</v>
      </c>
      <c r="L21" s="146">
        <f>Results!N19/Normalised_results!L$4</f>
        <v>0</v>
      </c>
      <c r="M21" s="147">
        <f>Results!O19/Normalised_results!M$4</f>
        <v>0</v>
      </c>
      <c r="O21" s="120" t="e">
        <f t="shared" si="0"/>
        <v>#DIV/0!</v>
      </c>
      <c r="P21" s="117" t="e">
        <f t="shared" si="1"/>
        <v>#DIV/0!</v>
      </c>
      <c r="Q21" s="117" t="e">
        <f t="shared" si="2"/>
        <v>#DIV/0!</v>
      </c>
      <c r="R21" s="117" t="e">
        <f t="shared" si="3"/>
        <v>#DIV/0!</v>
      </c>
      <c r="S21" s="117" t="e">
        <f t="shared" si="4"/>
        <v>#DIV/0!</v>
      </c>
      <c r="T21" s="155" t="e">
        <f t="shared" si="5"/>
        <v>#DIV/0!</v>
      </c>
    </row>
    <row r="22" spans="1:26" x14ac:dyDescent="0.25">
      <c r="A22" s="107" t="str">
        <f>Results!C20</f>
        <v>Pre-frac olivine-phyric</v>
      </c>
      <c r="B22" s="108" t="str">
        <f>Results!D20</f>
        <v>R factor</v>
      </c>
      <c r="C22" s="108">
        <f>Results!E20</f>
        <v>10000</v>
      </c>
      <c r="D22" s="108">
        <f>Results!F20</f>
        <v>4</v>
      </c>
      <c r="E22" s="146">
        <f>Results!G20/Normalised_results!E$4</f>
        <v>0</v>
      </c>
      <c r="F22" s="146">
        <f>Results!H20/Normalised_results!F$4</f>
        <v>0</v>
      </c>
      <c r="G22" s="146">
        <f>Results!I20/Normalised_results!G$4</f>
        <v>0</v>
      </c>
      <c r="H22" s="146">
        <f>Results!J20/Normalised_results!H$4</f>
        <v>0</v>
      </c>
      <c r="I22" s="146">
        <f>Results!K20/Normalised_results!I$4</f>
        <v>0</v>
      </c>
      <c r="J22" s="146">
        <f>Results!L20/Normalised_results!J$4</f>
        <v>0</v>
      </c>
      <c r="K22" s="146">
        <f>Results!M20/Normalised_results!K$4</f>
        <v>0</v>
      </c>
      <c r="L22" s="146">
        <f>Results!N20/Normalised_results!L$4</f>
        <v>0</v>
      </c>
      <c r="M22" s="147">
        <f>Results!O20/Normalised_results!M$4</f>
        <v>0</v>
      </c>
      <c r="O22" s="120" t="e">
        <f t="shared" si="0"/>
        <v>#DIV/0!</v>
      </c>
      <c r="P22" s="117" t="e">
        <f t="shared" si="1"/>
        <v>#DIV/0!</v>
      </c>
      <c r="Q22" s="117" t="e">
        <f t="shared" si="2"/>
        <v>#DIV/0!</v>
      </c>
      <c r="R22" s="117" t="e">
        <f t="shared" si="3"/>
        <v>#DIV/0!</v>
      </c>
      <c r="S22" s="117" t="e">
        <f t="shared" si="4"/>
        <v>#DIV/0!</v>
      </c>
      <c r="T22" s="155" t="e">
        <f t="shared" si="5"/>
        <v>#DIV/0!</v>
      </c>
    </row>
    <row r="23" spans="1:26" x14ac:dyDescent="0.25">
      <c r="A23" s="107" t="str">
        <f>Results!C21</f>
        <v>Pre-frac olivine-phyric</v>
      </c>
      <c r="B23" s="108" t="str">
        <f>Results!D21</f>
        <v>R factor</v>
      </c>
      <c r="C23" s="108">
        <f>Results!E21</f>
        <v>50000</v>
      </c>
      <c r="D23" s="108">
        <f>Results!F21</f>
        <v>4.6989700043360187</v>
      </c>
      <c r="E23" s="146">
        <f>Results!G21/Normalised_results!E$4</f>
        <v>0</v>
      </c>
      <c r="F23" s="146">
        <f>Results!H21/Normalised_results!F$4</f>
        <v>0</v>
      </c>
      <c r="G23" s="146">
        <f>Results!I21/Normalised_results!G$4</f>
        <v>0</v>
      </c>
      <c r="H23" s="146">
        <f>Results!J21/Normalised_results!H$4</f>
        <v>0</v>
      </c>
      <c r="I23" s="146">
        <f>Results!K21/Normalised_results!I$4</f>
        <v>0</v>
      </c>
      <c r="J23" s="146">
        <f>Results!L21/Normalised_results!J$4</f>
        <v>0</v>
      </c>
      <c r="K23" s="146">
        <f>Results!M21/Normalised_results!K$4</f>
        <v>0</v>
      </c>
      <c r="L23" s="146">
        <f>Results!N21/Normalised_results!L$4</f>
        <v>0</v>
      </c>
      <c r="M23" s="147">
        <f>Results!O21/Normalised_results!M$4</f>
        <v>0</v>
      </c>
      <c r="O23" s="120" t="e">
        <f t="shared" si="0"/>
        <v>#DIV/0!</v>
      </c>
      <c r="P23" s="117" t="e">
        <f t="shared" si="1"/>
        <v>#DIV/0!</v>
      </c>
      <c r="Q23" s="117" t="e">
        <f t="shared" si="2"/>
        <v>#DIV/0!</v>
      </c>
      <c r="R23" s="117" t="e">
        <f t="shared" si="3"/>
        <v>#DIV/0!</v>
      </c>
      <c r="S23" s="117" t="e">
        <f t="shared" si="4"/>
        <v>#DIV/0!</v>
      </c>
      <c r="T23" s="155" t="e">
        <f t="shared" si="5"/>
        <v>#DIV/0!</v>
      </c>
    </row>
    <row r="24" spans="1:26" x14ac:dyDescent="0.25">
      <c r="A24" s="107" t="str">
        <f>Results!C22</f>
        <v>Pre-frac olivine-phyric</v>
      </c>
      <c r="B24" s="108" t="str">
        <f>Results!D22</f>
        <v>R factor</v>
      </c>
      <c r="C24" s="108">
        <f>Results!E22</f>
        <v>100000</v>
      </c>
      <c r="D24" s="108">
        <f>Results!F22</f>
        <v>5</v>
      </c>
      <c r="E24" s="146">
        <f>Results!G22/Normalised_results!E$4</f>
        <v>0</v>
      </c>
      <c r="F24" s="146">
        <f>Results!H22/Normalised_results!F$4</f>
        <v>0</v>
      </c>
      <c r="G24" s="146">
        <f>Results!I22/Normalised_results!G$4</f>
        <v>0</v>
      </c>
      <c r="H24" s="146">
        <f>Results!J22/Normalised_results!H$4</f>
        <v>0</v>
      </c>
      <c r="I24" s="146">
        <f>Results!K22/Normalised_results!I$4</f>
        <v>0</v>
      </c>
      <c r="J24" s="146">
        <f>Results!L22/Normalised_results!J$4</f>
        <v>0</v>
      </c>
      <c r="K24" s="146">
        <f>Results!M22/Normalised_results!K$4</f>
        <v>0</v>
      </c>
      <c r="L24" s="146">
        <f>Results!N22/Normalised_results!L$4</f>
        <v>0</v>
      </c>
      <c r="M24" s="147">
        <f>Results!O22/Normalised_results!M$4</f>
        <v>0</v>
      </c>
      <c r="O24" s="120" t="e">
        <f t="shared" si="0"/>
        <v>#DIV/0!</v>
      </c>
      <c r="P24" s="117" t="e">
        <f t="shared" si="1"/>
        <v>#DIV/0!</v>
      </c>
      <c r="Q24" s="117" t="e">
        <f t="shared" si="2"/>
        <v>#DIV/0!</v>
      </c>
      <c r="R24" s="117" t="e">
        <f t="shared" si="3"/>
        <v>#DIV/0!</v>
      </c>
      <c r="S24" s="117" t="e">
        <f t="shared" si="4"/>
        <v>#DIV/0!</v>
      </c>
      <c r="T24" s="155" t="e">
        <f t="shared" si="5"/>
        <v>#DIV/0!</v>
      </c>
    </row>
    <row r="25" spans="1:26" x14ac:dyDescent="0.25">
      <c r="A25" s="107" t="str">
        <f>Results!C23</f>
        <v>Pre-frac olivine-phyric</v>
      </c>
      <c r="B25" s="108" t="str">
        <f>Results!D23</f>
        <v>R factor</v>
      </c>
      <c r="C25" s="108">
        <f>Results!E23</f>
        <v>500000</v>
      </c>
      <c r="D25" s="108">
        <f>Results!F23</f>
        <v>5.6989700043360187</v>
      </c>
      <c r="E25" s="146">
        <f>Results!G23/Normalised_results!E$4</f>
        <v>0</v>
      </c>
      <c r="F25" s="146">
        <f>Results!H23/Normalised_results!F$4</f>
        <v>0</v>
      </c>
      <c r="G25" s="146">
        <f>Results!I23/Normalised_results!G$4</f>
        <v>0</v>
      </c>
      <c r="H25" s="146">
        <f>Results!J23/Normalised_results!H$4</f>
        <v>0</v>
      </c>
      <c r="I25" s="146">
        <f>Results!K23/Normalised_results!I$4</f>
        <v>0</v>
      </c>
      <c r="J25" s="146">
        <f>Results!L23/Normalised_results!J$4</f>
        <v>0</v>
      </c>
      <c r="K25" s="146">
        <f>Results!M23/Normalised_results!K$4</f>
        <v>0</v>
      </c>
      <c r="L25" s="146">
        <f>Results!N23/Normalised_results!L$4</f>
        <v>0</v>
      </c>
      <c r="M25" s="147">
        <f>Results!O23/Normalised_results!M$4</f>
        <v>0</v>
      </c>
      <c r="O25" s="120" t="e">
        <f t="shared" si="0"/>
        <v>#DIV/0!</v>
      </c>
      <c r="P25" s="117" t="e">
        <f t="shared" si="1"/>
        <v>#DIV/0!</v>
      </c>
      <c r="Q25" s="117" t="e">
        <f t="shared" si="2"/>
        <v>#DIV/0!</v>
      </c>
      <c r="R25" s="117" t="e">
        <f t="shared" si="3"/>
        <v>#DIV/0!</v>
      </c>
      <c r="S25" s="117" t="e">
        <f t="shared" si="4"/>
        <v>#DIV/0!</v>
      </c>
      <c r="T25" s="155" t="e">
        <f t="shared" si="5"/>
        <v>#DIV/0!</v>
      </c>
    </row>
    <row r="26" spans="1:26" x14ac:dyDescent="0.25">
      <c r="A26" s="111" t="str">
        <f>Results!C24</f>
        <v>Pre-frac olivine-phyric</v>
      </c>
      <c r="B26" s="112" t="str">
        <f>Results!D24</f>
        <v>R factor</v>
      </c>
      <c r="C26" s="112">
        <f>Results!E24</f>
        <v>1000000</v>
      </c>
      <c r="D26" s="112">
        <f>Results!F24</f>
        <v>6</v>
      </c>
      <c r="E26" s="148">
        <f>Results!G24/Normalised_results!E$4</f>
        <v>0</v>
      </c>
      <c r="F26" s="148">
        <f>Results!H24/Normalised_results!F$4</f>
        <v>0</v>
      </c>
      <c r="G26" s="148">
        <f>Results!I24/Normalised_results!G$4</f>
        <v>0</v>
      </c>
      <c r="H26" s="148">
        <f>Results!J24/Normalised_results!H$4</f>
        <v>0</v>
      </c>
      <c r="I26" s="148">
        <f>Results!K24/Normalised_results!I$4</f>
        <v>0</v>
      </c>
      <c r="J26" s="148">
        <f>Results!L24/Normalised_results!J$4</f>
        <v>0</v>
      </c>
      <c r="K26" s="148">
        <f>Results!M24/Normalised_results!K$4</f>
        <v>0</v>
      </c>
      <c r="L26" s="148">
        <f>Results!N24/Normalised_results!L$4</f>
        <v>0</v>
      </c>
      <c r="M26" s="149">
        <f>Results!O24/Normalised_results!M$4</f>
        <v>0</v>
      </c>
      <c r="O26" s="121" t="e">
        <f t="shared" si="0"/>
        <v>#DIV/0!</v>
      </c>
      <c r="P26" s="118" t="e">
        <f t="shared" si="1"/>
        <v>#DIV/0!</v>
      </c>
      <c r="Q26" s="118" t="e">
        <f t="shared" si="2"/>
        <v>#DIV/0!</v>
      </c>
      <c r="R26" s="118" t="e">
        <f t="shared" si="3"/>
        <v>#DIV/0!</v>
      </c>
      <c r="S26" s="118" t="e">
        <f t="shared" si="4"/>
        <v>#DIV/0!</v>
      </c>
      <c r="T26" s="156" t="e">
        <f t="shared" si="5"/>
        <v>#DIV/0!</v>
      </c>
    </row>
    <row r="27" spans="1:26" ht="12.75" customHeight="1" x14ac:dyDescent="0.25">
      <c r="A27" s="103" t="str">
        <f>Results!C25</f>
        <v>Olivine-phyric</v>
      </c>
      <c r="B27" s="104" t="str">
        <f>Results!D25</f>
        <v>N factor</v>
      </c>
      <c r="C27" s="104">
        <f>Results!E25</f>
        <v>100</v>
      </c>
      <c r="D27" s="104">
        <f>Results!F25</f>
        <v>2</v>
      </c>
      <c r="E27" s="144">
        <f>Results!G25/Normalised_results!E$4</f>
        <v>0</v>
      </c>
      <c r="F27" s="144">
        <f>Results!H25/Normalised_results!F$4</f>
        <v>0</v>
      </c>
      <c r="G27" s="144">
        <f>Results!I25/Normalised_results!G$4</f>
        <v>0</v>
      </c>
      <c r="H27" s="144">
        <f>Results!J25/Normalised_results!H$4</f>
        <v>0</v>
      </c>
      <c r="I27" s="144">
        <f>Results!K25/Normalised_results!I$4</f>
        <v>0</v>
      </c>
      <c r="J27" s="144">
        <f>Results!L25/Normalised_results!J$4</f>
        <v>0</v>
      </c>
      <c r="K27" s="144">
        <f>Results!M25/Normalised_results!K$4</f>
        <v>0</v>
      </c>
      <c r="L27" s="144">
        <f>Results!N25/Normalised_results!L$4</f>
        <v>0</v>
      </c>
      <c r="M27" s="145">
        <f>Results!O25/Normalised_results!M$4</f>
        <v>0</v>
      </c>
      <c r="O27" s="119" t="e">
        <f t="shared" si="0"/>
        <v>#DIV/0!</v>
      </c>
      <c r="P27" s="116" t="e">
        <f t="shared" si="1"/>
        <v>#DIV/0!</v>
      </c>
      <c r="Q27" s="116" t="e">
        <f t="shared" si="2"/>
        <v>#DIV/0!</v>
      </c>
      <c r="R27" s="116" t="e">
        <f t="shared" si="3"/>
        <v>#DIV/0!</v>
      </c>
      <c r="S27" s="116" t="e">
        <f t="shared" si="4"/>
        <v>#DIV/0!</v>
      </c>
      <c r="T27" s="154" t="e">
        <f t="shared" si="5"/>
        <v>#DIV/0!</v>
      </c>
      <c r="V27" s="126">
        <f>Results!X25</f>
        <v>1</v>
      </c>
      <c r="W27" s="220" t="s">
        <v>61</v>
      </c>
      <c r="Y27" s="95" t="s">
        <v>59</v>
      </c>
      <c r="Z27" s="132">
        <f>N!A15</f>
        <v>100</v>
      </c>
    </row>
    <row r="28" spans="1:26" x14ac:dyDescent="0.25">
      <c r="A28" s="107" t="str">
        <f>Results!C26</f>
        <v>Olivine-phyric</v>
      </c>
      <c r="B28" s="108" t="str">
        <f>Results!D26</f>
        <v>N factor</v>
      </c>
      <c r="C28" s="108">
        <f>Results!E26</f>
        <v>200</v>
      </c>
      <c r="D28" s="108">
        <f>Results!F26</f>
        <v>2.3010299956639813</v>
      </c>
      <c r="E28" s="146">
        <f>Results!G26/Normalised_results!E$4</f>
        <v>0</v>
      </c>
      <c r="F28" s="146">
        <f>Results!H26/Normalised_results!F$4</f>
        <v>0</v>
      </c>
      <c r="G28" s="146">
        <f>Results!I26/Normalised_results!G$4</f>
        <v>0</v>
      </c>
      <c r="H28" s="146">
        <f>Results!J26/Normalised_results!H$4</f>
        <v>0</v>
      </c>
      <c r="I28" s="146">
        <f>Results!K26/Normalised_results!I$4</f>
        <v>0</v>
      </c>
      <c r="J28" s="146">
        <f>Results!L26/Normalised_results!J$4</f>
        <v>0</v>
      </c>
      <c r="K28" s="146">
        <f>Results!M26/Normalised_results!K$4</f>
        <v>0</v>
      </c>
      <c r="L28" s="146">
        <f>Results!N26/Normalised_results!L$4</f>
        <v>0</v>
      </c>
      <c r="M28" s="147">
        <f>Results!O26/Normalised_results!M$4</f>
        <v>0</v>
      </c>
      <c r="O28" s="120" t="e">
        <f t="shared" si="0"/>
        <v>#DIV/0!</v>
      </c>
      <c r="P28" s="117" t="e">
        <f t="shared" si="1"/>
        <v>#DIV/0!</v>
      </c>
      <c r="Q28" s="117" t="e">
        <f t="shared" si="2"/>
        <v>#DIV/0!</v>
      </c>
      <c r="R28" s="117" t="e">
        <f t="shared" si="3"/>
        <v>#DIV/0!</v>
      </c>
      <c r="S28" s="117" t="e">
        <f t="shared" si="4"/>
        <v>#DIV/0!</v>
      </c>
      <c r="T28" s="155" t="e">
        <f t="shared" si="5"/>
        <v>#DIV/0!</v>
      </c>
      <c r="V28" s="127">
        <f>Results!X26</f>
        <v>2</v>
      </c>
      <c r="W28" s="221"/>
    </row>
    <row r="29" spans="1:26" x14ac:dyDescent="0.25">
      <c r="A29" s="107" t="str">
        <f>Results!C27</f>
        <v>Olivine-phyric</v>
      </c>
      <c r="B29" s="108" t="str">
        <f>Results!D27</f>
        <v>N factor</v>
      </c>
      <c r="C29" s="108">
        <f>Results!E27</f>
        <v>500</v>
      </c>
      <c r="D29" s="108">
        <f>Results!F27</f>
        <v>2.6989700043360187</v>
      </c>
      <c r="E29" s="146">
        <f>Results!G27/Normalised_results!E$4</f>
        <v>0</v>
      </c>
      <c r="F29" s="146">
        <f>Results!H27/Normalised_results!F$4</f>
        <v>0</v>
      </c>
      <c r="G29" s="146">
        <f>Results!I27/Normalised_results!G$4</f>
        <v>0</v>
      </c>
      <c r="H29" s="146">
        <f>Results!J27/Normalised_results!H$4</f>
        <v>0</v>
      </c>
      <c r="I29" s="146">
        <f>Results!K27/Normalised_results!I$4</f>
        <v>0</v>
      </c>
      <c r="J29" s="146">
        <f>Results!L27/Normalised_results!J$4</f>
        <v>0</v>
      </c>
      <c r="K29" s="146">
        <f>Results!M27/Normalised_results!K$4</f>
        <v>0</v>
      </c>
      <c r="L29" s="146">
        <f>Results!N27/Normalised_results!L$4</f>
        <v>0</v>
      </c>
      <c r="M29" s="147">
        <f>Results!O27/Normalised_results!M$4</f>
        <v>0</v>
      </c>
      <c r="O29" s="120" t="e">
        <f t="shared" si="0"/>
        <v>#DIV/0!</v>
      </c>
      <c r="P29" s="117" t="e">
        <f t="shared" si="1"/>
        <v>#DIV/0!</v>
      </c>
      <c r="Q29" s="117" t="e">
        <f t="shared" si="2"/>
        <v>#DIV/0!</v>
      </c>
      <c r="R29" s="117" t="e">
        <f t="shared" si="3"/>
        <v>#DIV/0!</v>
      </c>
      <c r="S29" s="117" t="e">
        <f t="shared" si="4"/>
        <v>#DIV/0!</v>
      </c>
      <c r="T29" s="155" t="e">
        <f t="shared" si="5"/>
        <v>#DIV/0!</v>
      </c>
      <c r="V29" s="127">
        <f>Results!X27</f>
        <v>5</v>
      </c>
      <c r="W29" s="221"/>
    </row>
    <row r="30" spans="1:26" x14ac:dyDescent="0.25">
      <c r="A30" s="107" t="str">
        <f>Results!C28</f>
        <v>Olivine-phyric</v>
      </c>
      <c r="B30" s="108" t="str">
        <f>Results!D28</f>
        <v>N factor</v>
      </c>
      <c r="C30" s="108">
        <f>Results!E28</f>
        <v>1000</v>
      </c>
      <c r="D30" s="108">
        <f>Results!F28</f>
        <v>3</v>
      </c>
      <c r="E30" s="146">
        <f>Results!G28/Normalised_results!E$4</f>
        <v>0</v>
      </c>
      <c r="F30" s="146">
        <f>Results!H28/Normalised_results!F$4</f>
        <v>0</v>
      </c>
      <c r="G30" s="146">
        <f>Results!I28/Normalised_results!G$4</f>
        <v>0</v>
      </c>
      <c r="H30" s="146">
        <f>Results!J28/Normalised_results!H$4</f>
        <v>0</v>
      </c>
      <c r="I30" s="146">
        <f>Results!K28/Normalised_results!I$4</f>
        <v>0</v>
      </c>
      <c r="J30" s="146">
        <f>Results!L28/Normalised_results!J$4</f>
        <v>0</v>
      </c>
      <c r="K30" s="146">
        <f>Results!M28/Normalised_results!K$4</f>
        <v>0</v>
      </c>
      <c r="L30" s="146">
        <f>Results!N28/Normalised_results!L$4</f>
        <v>0</v>
      </c>
      <c r="M30" s="147">
        <f>Results!O28/Normalised_results!M$4</f>
        <v>0</v>
      </c>
      <c r="O30" s="120" t="e">
        <f t="shared" si="0"/>
        <v>#DIV/0!</v>
      </c>
      <c r="P30" s="117" t="e">
        <f t="shared" si="1"/>
        <v>#DIV/0!</v>
      </c>
      <c r="Q30" s="117" t="e">
        <f t="shared" si="2"/>
        <v>#DIV/0!</v>
      </c>
      <c r="R30" s="117" t="e">
        <f t="shared" si="3"/>
        <v>#DIV/0!</v>
      </c>
      <c r="S30" s="117" t="e">
        <f t="shared" si="4"/>
        <v>#DIV/0!</v>
      </c>
      <c r="T30" s="155" t="e">
        <f t="shared" si="5"/>
        <v>#DIV/0!</v>
      </c>
      <c r="V30" s="127">
        <f>Results!X28</f>
        <v>10</v>
      </c>
      <c r="W30" s="221"/>
    </row>
    <row r="31" spans="1:26" x14ac:dyDescent="0.25">
      <c r="A31" s="107" t="str">
        <f>Results!C29</f>
        <v>Olivine-phyric</v>
      </c>
      <c r="B31" s="108" t="str">
        <f>Results!D29</f>
        <v>N factor</v>
      </c>
      <c r="C31" s="108">
        <f>Results!E29</f>
        <v>2000</v>
      </c>
      <c r="D31" s="108">
        <f>Results!F29</f>
        <v>3.3010299956639813</v>
      </c>
      <c r="E31" s="146">
        <f>Results!G29/Normalised_results!E$4</f>
        <v>0</v>
      </c>
      <c r="F31" s="146">
        <f>Results!H29/Normalised_results!F$4</f>
        <v>0</v>
      </c>
      <c r="G31" s="146">
        <f>Results!I29/Normalised_results!G$4</f>
        <v>0</v>
      </c>
      <c r="H31" s="146">
        <f>Results!J29/Normalised_results!H$4</f>
        <v>0</v>
      </c>
      <c r="I31" s="146">
        <f>Results!K29/Normalised_results!I$4</f>
        <v>0</v>
      </c>
      <c r="J31" s="146">
        <f>Results!L29/Normalised_results!J$4</f>
        <v>0</v>
      </c>
      <c r="K31" s="146">
        <f>Results!M29/Normalised_results!K$4</f>
        <v>0</v>
      </c>
      <c r="L31" s="146">
        <f>Results!N29/Normalised_results!L$4</f>
        <v>0</v>
      </c>
      <c r="M31" s="147">
        <f>Results!O29/Normalised_results!M$4</f>
        <v>0</v>
      </c>
      <c r="O31" s="120" t="e">
        <f t="shared" si="0"/>
        <v>#DIV/0!</v>
      </c>
      <c r="P31" s="117" t="e">
        <f t="shared" si="1"/>
        <v>#DIV/0!</v>
      </c>
      <c r="Q31" s="117" t="e">
        <f t="shared" si="2"/>
        <v>#DIV/0!</v>
      </c>
      <c r="R31" s="117" t="e">
        <f t="shared" si="3"/>
        <v>#DIV/0!</v>
      </c>
      <c r="S31" s="117" t="e">
        <f t="shared" si="4"/>
        <v>#DIV/0!</v>
      </c>
      <c r="T31" s="155" t="e">
        <f t="shared" si="5"/>
        <v>#DIV/0!</v>
      </c>
      <c r="V31" s="127">
        <f>Results!X29</f>
        <v>20</v>
      </c>
      <c r="W31" s="221"/>
    </row>
    <row r="32" spans="1:26" x14ac:dyDescent="0.25">
      <c r="A32" s="107" t="str">
        <f>Results!C30</f>
        <v>Olivine-phyric</v>
      </c>
      <c r="B32" s="108" t="str">
        <f>Results!D30</f>
        <v>N factor</v>
      </c>
      <c r="C32" s="108">
        <f>Results!E30</f>
        <v>5000</v>
      </c>
      <c r="D32" s="108">
        <f>Results!F30</f>
        <v>3.6989700043360187</v>
      </c>
      <c r="E32" s="146">
        <f>Results!G30/Normalised_results!E$4</f>
        <v>0</v>
      </c>
      <c r="F32" s="146">
        <f>Results!H30/Normalised_results!F$4</f>
        <v>0</v>
      </c>
      <c r="G32" s="146">
        <f>Results!I30/Normalised_results!G$4</f>
        <v>0</v>
      </c>
      <c r="H32" s="146">
        <f>Results!J30/Normalised_results!H$4</f>
        <v>0</v>
      </c>
      <c r="I32" s="146">
        <f>Results!K30/Normalised_results!I$4</f>
        <v>0</v>
      </c>
      <c r="J32" s="146">
        <f>Results!L30/Normalised_results!J$4</f>
        <v>0</v>
      </c>
      <c r="K32" s="146">
        <f>Results!M30/Normalised_results!K$4</f>
        <v>0</v>
      </c>
      <c r="L32" s="146">
        <f>Results!N30/Normalised_results!L$4</f>
        <v>0</v>
      </c>
      <c r="M32" s="147">
        <f>Results!O30/Normalised_results!M$4</f>
        <v>0</v>
      </c>
      <c r="O32" s="120" t="e">
        <f t="shared" si="0"/>
        <v>#DIV/0!</v>
      </c>
      <c r="P32" s="117" t="e">
        <f t="shared" si="1"/>
        <v>#DIV/0!</v>
      </c>
      <c r="Q32" s="117" t="e">
        <f t="shared" si="2"/>
        <v>#DIV/0!</v>
      </c>
      <c r="R32" s="117" t="e">
        <f t="shared" si="3"/>
        <v>#DIV/0!</v>
      </c>
      <c r="S32" s="117" t="e">
        <f t="shared" si="4"/>
        <v>#DIV/0!</v>
      </c>
      <c r="T32" s="155" t="e">
        <f t="shared" si="5"/>
        <v>#DIV/0!</v>
      </c>
      <c r="V32" s="127">
        <f>Results!X30</f>
        <v>50</v>
      </c>
      <c r="W32" s="221"/>
    </row>
    <row r="33" spans="1:26" x14ac:dyDescent="0.25">
      <c r="A33" s="107" t="str">
        <f>Results!C31</f>
        <v>Olivine-phyric</v>
      </c>
      <c r="B33" s="108" t="str">
        <f>Results!D31</f>
        <v>N factor</v>
      </c>
      <c r="C33" s="108">
        <f>Results!E31</f>
        <v>10000</v>
      </c>
      <c r="D33" s="108">
        <f>Results!F31</f>
        <v>4</v>
      </c>
      <c r="E33" s="146">
        <f>Results!G31/Normalised_results!E$4</f>
        <v>0</v>
      </c>
      <c r="F33" s="146">
        <f>Results!H31/Normalised_results!F$4</f>
        <v>0</v>
      </c>
      <c r="G33" s="146">
        <f>Results!I31/Normalised_results!G$4</f>
        <v>0</v>
      </c>
      <c r="H33" s="146">
        <f>Results!J31/Normalised_results!H$4</f>
        <v>0</v>
      </c>
      <c r="I33" s="146">
        <f>Results!K31/Normalised_results!I$4</f>
        <v>0</v>
      </c>
      <c r="J33" s="146">
        <f>Results!L31/Normalised_results!J$4</f>
        <v>0</v>
      </c>
      <c r="K33" s="146">
        <f>Results!M31/Normalised_results!K$4</f>
        <v>0</v>
      </c>
      <c r="L33" s="146">
        <f>Results!N31/Normalised_results!L$4</f>
        <v>0</v>
      </c>
      <c r="M33" s="147">
        <f>Results!O31/Normalised_results!M$4</f>
        <v>0</v>
      </c>
      <c r="O33" s="120" t="e">
        <f t="shared" si="0"/>
        <v>#DIV/0!</v>
      </c>
      <c r="P33" s="117" t="e">
        <f t="shared" si="1"/>
        <v>#DIV/0!</v>
      </c>
      <c r="Q33" s="117" t="e">
        <f t="shared" si="2"/>
        <v>#DIV/0!</v>
      </c>
      <c r="R33" s="117" t="e">
        <f t="shared" si="3"/>
        <v>#DIV/0!</v>
      </c>
      <c r="S33" s="117" t="e">
        <f t="shared" si="4"/>
        <v>#DIV/0!</v>
      </c>
      <c r="T33" s="155" t="e">
        <f t="shared" si="5"/>
        <v>#DIV/0!</v>
      </c>
      <c r="V33" s="127">
        <f>Results!X31</f>
        <v>100</v>
      </c>
      <c r="W33" s="221"/>
    </row>
    <row r="34" spans="1:26" x14ac:dyDescent="0.25">
      <c r="A34" s="107" t="str">
        <f>Results!C32</f>
        <v>Olivine-phyric</v>
      </c>
      <c r="B34" s="108" t="str">
        <f>Results!D32</f>
        <v>N factor</v>
      </c>
      <c r="C34" s="108">
        <f>Results!E32</f>
        <v>20000</v>
      </c>
      <c r="D34" s="108">
        <f>Results!F32</f>
        <v>4.3010299956639813</v>
      </c>
      <c r="E34" s="146">
        <f>Results!G32/Normalised_results!E$4</f>
        <v>0</v>
      </c>
      <c r="F34" s="146">
        <f>Results!H32/Normalised_results!F$4</f>
        <v>0</v>
      </c>
      <c r="G34" s="146">
        <f>Results!I32/Normalised_results!G$4</f>
        <v>0</v>
      </c>
      <c r="H34" s="146">
        <f>Results!J32/Normalised_results!H$4</f>
        <v>0</v>
      </c>
      <c r="I34" s="146">
        <f>Results!K32/Normalised_results!I$4</f>
        <v>0</v>
      </c>
      <c r="J34" s="146">
        <f>Results!L32/Normalised_results!J$4</f>
        <v>0</v>
      </c>
      <c r="K34" s="146">
        <f>Results!M32/Normalised_results!K$4</f>
        <v>0</v>
      </c>
      <c r="L34" s="146">
        <f>Results!N32/Normalised_results!L$4</f>
        <v>0</v>
      </c>
      <c r="M34" s="147">
        <f>Results!O32/Normalised_results!M$4</f>
        <v>0</v>
      </c>
      <c r="O34" s="120" t="e">
        <f t="shared" si="0"/>
        <v>#DIV/0!</v>
      </c>
      <c r="P34" s="117" t="e">
        <f t="shared" si="1"/>
        <v>#DIV/0!</v>
      </c>
      <c r="Q34" s="117" t="e">
        <f t="shared" si="2"/>
        <v>#DIV/0!</v>
      </c>
      <c r="R34" s="117" t="e">
        <f t="shared" si="3"/>
        <v>#DIV/0!</v>
      </c>
      <c r="S34" s="117" t="e">
        <f t="shared" si="4"/>
        <v>#DIV/0!</v>
      </c>
      <c r="T34" s="155" t="e">
        <f t="shared" si="5"/>
        <v>#DIV/0!</v>
      </c>
      <c r="V34" s="127">
        <f>Results!X32</f>
        <v>200</v>
      </c>
      <c r="W34" s="221"/>
    </row>
    <row r="35" spans="1:26" x14ac:dyDescent="0.25">
      <c r="A35" s="107" t="str">
        <f>Results!C33</f>
        <v>Olivine-phyric</v>
      </c>
      <c r="B35" s="108" t="str">
        <f>Results!D33</f>
        <v>N factor</v>
      </c>
      <c r="C35" s="108">
        <f>Results!E33</f>
        <v>50000</v>
      </c>
      <c r="D35" s="108">
        <f>Results!F33</f>
        <v>4.6989700043360187</v>
      </c>
      <c r="E35" s="146">
        <f>Results!G33/Normalised_results!E$4</f>
        <v>0</v>
      </c>
      <c r="F35" s="146">
        <f>Results!H33/Normalised_results!F$4</f>
        <v>0</v>
      </c>
      <c r="G35" s="146">
        <f>Results!I33/Normalised_results!G$4</f>
        <v>0</v>
      </c>
      <c r="H35" s="146">
        <f>Results!J33/Normalised_results!H$4</f>
        <v>0</v>
      </c>
      <c r="I35" s="146">
        <f>Results!K33/Normalised_results!I$4</f>
        <v>0</v>
      </c>
      <c r="J35" s="146">
        <f>Results!L33/Normalised_results!J$4</f>
        <v>0</v>
      </c>
      <c r="K35" s="146">
        <f>Results!M33/Normalised_results!K$4</f>
        <v>0</v>
      </c>
      <c r="L35" s="146">
        <f>Results!N33/Normalised_results!L$4</f>
        <v>0</v>
      </c>
      <c r="M35" s="147">
        <f>Results!O33/Normalised_results!M$4</f>
        <v>0</v>
      </c>
      <c r="O35" s="120" t="e">
        <f t="shared" si="0"/>
        <v>#DIV/0!</v>
      </c>
      <c r="P35" s="117" t="e">
        <f t="shared" si="1"/>
        <v>#DIV/0!</v>
      </c>
      <c r="Q35" s="117" t="e">
        <f t="shared" si="2"/>
        <v>#DIV/0!</v>
      </c>
      <c r="R35" s="117" t="e">
        <f t="shared" si="3"/>
        <v>#DIV/0!</v>
      </c>
      <c r="S35" s="117" t="e">
        <f t="shared" si="4"/>
        <v>#DIV/0!</v>
      </c>
      <c r="T35" s="155" t="e">
        <f t="shared" si="5"/>
        <v>#DIV/0!</v>
      </c>
      <c r="V35" s="127">
        <f>Results!X33</f>
        <v>500</v>
      </c>
      <c r="W35" s="221"/>
    </row>
    <row r="36" spans="1:26" x14ac:dyDescent="0.25">
      <c r="A36" s="107" t="str">
        <f>Results!C34</f>
        <v>Pre-frac olivine-phyric</v>
      </c>
      <c r="B36" s="108" t="str">
        <f>Results!D34</f>
        <v>N factor</v>
      </c>
      <c r="C36" s="108">
        <f>Results!E34</f>
        <v>100</v>
      </c>
      <c r="D36" s="108">
        <f>Results!F34</f>
        <v>2</v>
      </c>
      <c r="E36" s="146">
        <f>Results!G34/Normalised_results!E$4</f>
        <v>0</v>
      </c>
      <c r="F36" s="146">
        <f>Results!H34/Normalised_results!F$4</f>
        <v>0</v>
      </c>
      <c r="G36" s="146">
        <f>Results!I34/Normalised_results!G$4</f>
        <v>0</v>
      </c>
      <c r="H36" s="146">
        <f>Results!J34/Normalised_results!H$4</f>
        <v>0</v>
      </c>
      <c r="I36" s="146">
        <f>Results!K34/Normalised_results!I$4</f>
        <v>0</v>
      </c>
      <c r="J36" s="146">
        <f>Results!L34/Normalised_results!J$4</f>
        <v>0</v>
      </c>
      <c r="K36" s="146">
        <f>Results!M34/Normalised_results!K$4</f>
        <v>0</v>
      </c>
      <c r="L36" s="146">
        <f>Results!N34/Normalised_results!L$4</f>
        <v>0</v>
      </c>
      <c r="M36" s="147">
        <f>Results!O34/Normalised_results!M$4</f>
        <v>0</v>
      </c>
      <c r="O36" s="120" t="e">
        <f t="shared" si="0"/>
        <v>#DIV/0!</v>
      </c>
      <c r="P36" s="117" t="e">
        <f t="shared" si="1"/>
        <v>#DIV/0!</v>
      </c>
      <c r="Q36" s="117" t="e">
        <f t="shared" si="2"/>
        <v>#DIV/0!</v>
      </c>
      <c r="R36" s="117" t="e">
        <f t="shared" si="3"/>
        <v>#DIV/0!</v>
      </c>
      <c r="S36" s="117" t="e">
        <f t="shared" si="4"/>
        <v>#DIV/0!</v>
      </c>
      <c r="T36" s="155" t="e">
        <f t="shared" si="5"/>
        <v>#DIV/0!</v>
      </c>
      <c r="V36" s="127">
        <f>Results!X34</f>
        <v>1</v>
      </c>
      <c r="W36" s="221"/>
    </row>
    <row r="37" spans="1:26" x14ac:dyDescent="0.25">
      <c r="A37" s="107" t="str">
        <f>Results!C35</f>
        <v>Pre-frac olivine-phyric</v>
      </c>
      <c r="B37" s="108" t="str">
        <f>Results!D35</f>
        <v>N factor</v>
      </c>
      <c r="C37" s="108">
        <f>Results!E35</f>
        <v>200</v>
      </c>
      <c r="D37" s="108">
        <f>Results!F35</f>
        <v>2.3010299956639813</v>
      </c>
      <c r="E37" s="146">
        <f>Results!G35/Normalised_results!E$4</f>
        <v>0</v>
      </c>
      <c r="F37" s="146">
        <f>Results!H35/Normalised_results!F$4</f>
        <v>0</v>
      </c>
      <c r="G37" s="146">
        <f>Results!I35/Normalised_results!G$4</f>
        <v>0</v>
      </c>
      <c r="H37" s="146">
        <f>Results!J35/Normalised_results!H$4</f>
        <v>0</v>
      </c>
      <c r="I37" s="146">
        <f>Results!K35/Normalised_results!I$4</f>
        <v>0</v>
      </c>
      <c r="J37" s="146">
        <f>Results!L35/Normalised_results!J$4</f>
        <v>0</v>
      </c>
      <c r="K37" s="146">
        <f>Results!M35/Normalised_results!K$4</f>
        <v>0</v>
      </c>
      <c r="L37" s="146">
        <f>Results!N35/Normalised_results!L$4</f>
        <v>0</v>
      </c>
      <c r="M37" s="147">
        <f>Results!O35/Normalised_results!M$4</f>
        <v>0</v>
      </c>
      <c r="O37" s="120" t="e">
        <f t="shared" si="0"/>
        <v>#DIV/0!</v>
      </c>
      <c r="P37" s="117" t="e">
        <f t="shared" si="1"/>
        <v>#DIV/0!</v>
      </c>
      <c r="Q37" s="117" t="e">
        <f t="shared" si="2"/>
        <v>#DIV/0!</v>
      </c>
      <c r="R37" s="117" t="e">
        <f t="shared" si="3"/>
        <v>#DIV/0!</v>
      </c>
      <c r="S37" s="117" t="e">
        <f t="shared" si="4"/>
        <v>#DIV/0!</v>
      </c>
      <c r="T37" s="155" t="e">
        <f t="shared" si="5"/>
        <v>#DIV/0!</v>
      </c>
      <c r="V37" s="127">
        <f>Results!X35</f>
        <v>2</v>
      </c>
      <c r="W37" s="221"/>
    </row>
    <row r="38" spans="1:26" x14ac:dyDescent="0.25">
      <c r="A38" s="107" t="str">
        <f>Results!C36</f>
        <v>Pre-frac olivine-phyric</v>
      </c>
      <c r="B38" s="108" t="str">
        <f>Results!D36</f>
        <v>N factor</v>
      </c>
      <c r="C38" s="108">
        <f>Results!E36</f>
        <v>500</v>
      </c>
      <c r="D38" s="108">
        <f>Results!F36</f>
        <v>2.6989700043360187</v>
      </c>
      <c r="E38" s="146">
        <f>Results!G36/Normalised_results!E$4</f>
        <v>0</v>
      </c>
      <c r="F38" s="146">
        <f>Results!H36/Normalised_results!F$4</f>
        <v>0</v>
      </c>
      <c r="G38" s="146">
        <f>Results!I36/Normalised_results!G$4</f>
        <v>0</v>
      </c>
      <c r="H38" s="146">
        <f>Results!J36/Normalised_results!H$4</f>
        <v>0</v>
      </c>
      <c r="I38" s="146">
        <f>Results!K36/Normalised_results!I$4</f>
        <v>0</v>
      </c>
      <c r="J38" s="146">
        <f>Results!L36/Normalised_results!J$4</f>
        <v>0</v>
      </c>
      <c r="K38" s="146">
        <f>Results!M36/Normalised_results!K$4</f>
        <v>0</v>
      </c>
      <c r="L38" s="146">
        <f>Results!N36/Normalised_results!L$4</f>
        <v>0</v>
      </c>
      <c r="M38" s="147">
        <f>Results!O36/Normalised_results!M$4</f>
        <v>0</v>
      </c>
      <c r="O38" s="120" t="e">
        <f t="shared" si="0"/>
        <v>#DIV/0!</v>
      </c>
      <c r="P38" s="117" t="e">
        <f t="shared" si="1"/>
        <v>#DIV/0!</v>
      </c>
      <c r="Q38" s="117" t="e">
        <f t="shared" si="2"/>
        <v>#DIV/0!</v>
      </c>
      <c r="R38" s="117" t="e">
        <f t="shared" si="3"/>
        <v>#DIV/0!</v>
      </c>
      <c r="S38" s="117" t="e">
        <f t="shared" si="4"/>
        <v>#DIV/0!</v>
      </c>
      <c r="T38" s="155" t="e">
        <f t="shared" si="5"/>
        <v>#DIV/0!</v>
      </c>
      <c r="V38" s="127">
        <f>Results!X36</f>
        <v>5</v>
      </c>
      <c r="W38" s="221"/>
    </row>
    <row r="39" spans="1:26" x14ac:dyDescent="0.25">
      <c r="A39" s="107" t="str">
        <f>Results!C37</f>
        <v>Pre-frac olivine-phyric</v>
      </c>
      <c r="B39" s="108" t="str">
        <f>Results!D37</f>
        <v>N factor</v>
      </c>
      <c r="C39" s="108">
        <f>Results!E37</f>
        <v>1000</v>
      </c>
      <c r="D39" s="108">
        <f>Results!F37</f>
        <v>3</v>
      </c>
      <c r="E39" s="146">
        <f>Results!G37/Normalised_results!E$4</f>
        <v>0</v>
      </c>
      <c r="F39" s="146">
        <f>Results!H37/Normalised_results!F$4</f>
        <v>0</v>
      </c>
      <c r="G39" s="146">
        <f>Results!I37/Normalised_results!G$4</f>
        <v>0</v>
      </c>
      <c r="H39" s="146">
        <f>Results!J37/Normalised_results!H$4</f>
        <v>0</v>
      </c>
      <c r="I39" s="146">
        <f>Results!K37/Normalised_results!I$4</f>
        <v>0</v>
      </c>
      <c r="J39" s="146">
        <f>Results!L37/Normalised_results!J$4</f>
        <v>0</v>
      </c>
      <c r="K39" s="146">
        <f>Results!M37/Normalised_results!K$4</f>
        <v>0</v>
      </c>
      <c r="L39" s="146">
        <f>Results!N37/Normalised_results!L$4</f>
        <v>0</v>
      </c>
      <c r="M39" s="147">
        <f>Results!O37/Normalised_results!M$4</f>
        <v>0</v>
      </c>
      <c r="O39" s="120" t="e">
        <f t="shared" si="0"/>
        <v>#DIV/0!</v>
      </c>
      <c r="P39" s="117" t="e">
        <f t="shared" si="1"/>
        <v>#DIV/0!</v>
      </c>
      <c r="Q39" s="117" t="e">
        <f t="shared" si="2"/>
        <v>#DIV/0!</v>
      </c>
      <c r="R39" s="117" t="e">
        <f t="shared" si="3"/>
        <v>#DIV/0!</v>
      </c>
      <c r="S39" s="117" t="e">
        <f t="shared" si="4"/>
        <v>#DIV/0!</v>
      </c>
      <c r="T39" s="155" t="e">
        <f t="shared" si="5"/>
        <v>#DIV/0!</v>
      </c>
      <c r="V39" s="127">
        <f>Results!X37</f>
        <v>10</v>
      </c>
      <c r="W39" s="221"/>
    </row>
    <row r="40" spans="1:26" x14ac:dyDescent="0.25">
      <c r="A40" s="107" t="str">
        <f>Results!C38</f>
        <v>Pre-frac olivine-phyric</v>
      </c>
      <c r="B40" s="108" t="str">
        <f>Results!D38</f>
        <v>N factor</v>
      </c>
      <c r="C40" s="108">
        <f>Results!E38</f>
        <v>2000</v>
      </c>
      <c r="D40" s="108">
        <f>Results!F38</f>
        <v>3.3010299956639813</v>
      </c>
      <c r="E40" s="146">
        <f>Results!G38/Normalised_results!E$4</f>
        <v>0</v>
      </c>
      <c r="F40" s="146">
        <f>Results!H38/Normalised_results!F$4</f>
        <v>0</v>
      </c>
      <c r="G40" s="146">
        <f>Results!I38/Normalised_results!G$4</f>
        <v>0</v>
      </c>
      <c r="H40" s="146">
        <f>Results!J38/Normalised_results!H$4</f>
        <v>0</v>
      </c>
      <c r="I40" s="146">
        <f>Results!K38/Normalised_results!I$4</f>
        <v>0</v>
      </c>
      <c r="J40" s="146">
        <f>Results!L38/Normalised_results!J$4</f>
        <v>0</v>
      </c>
      <c r="K40" s="146">
        <f>Results!M38/Normalised_results!K$4</f>
        <v>0</v>
      </c>
      <c r="L40" s="146">
        <f>Results!N38/Normalised_results!L$4</f>
        <v>0</v>
      </c>
      <c r="M40" s="147">
        <f>Results!O38/Normalised_results!M$4</f>
        <v>0</v>
      </c>
      <c r="O40" s="120" t="e">
        <f t="shared" si="0"/>
        <v>#DIV/0!</v>
      </c>
      <c r="P40" s="117" t="e">
        <f t="shared" si="1"/>
        <v>#DIV/0!</v>
      </c>
      <c r="Q40" s="117" t="e">
        <f t="shared" si="2"/>
        <v>#DIV/0!</v>
      </c>
      <c r="R40" s="117" t="e">
        <f t="shared" si="3"/>
        <v>#DIV/0!</v>
      </c>
      <c r="S40" s="117" t="e">
        <f t="shared" si="4"/>
        <v>#DIV/0!</v>
      </c>
      <c r="T40" s="155" t="e">
        <f t="shared" si="5"/>
        <v>#DIV/0!</v>
      </c>
      <c r="V40" s="127">
        <f>Results!X38</f>
        <v>20</v>
      </c>
      <c r="W40" s="221"/>
    </row>
    <row r="41" spans="1:26" x14ac:dyDescent="0.25">
      <c r="A41" s="107" t="str">
        <f>Results!C39</f>
        <v>Pre-frac olivine-phyric</v>
      </c>
      <c r="B41" s="108" t="str">
        <f>Results!D39</f>
        <v>N factor</v>
      </c>
      <c r="C41" s="108">
        <f>Results!E39</f>
        <v>5000</v>
      </c>
      <c r="D41" s="108">
        <f>Results!F39</f>
        <v>3.6989700043360187</v>
      </c>
      <c r="E41" s="146">
        <f>Results!G39/Normalised_results!E$4</f>
        <v>0</v>
      </c>
      <c r="F41" s="146">
        <f>Results!H39/Normalised_results!F$4</f>
        <v>0</v>
      </c>
      <c r="G41" s="146">
        <f>Results!I39/Normalised_results!G$4</f>
        <v>0</v>
      </c>
      <c r="H41" s="146">
        <f>Results!J39/Normalised_results!H$4</f>
        <v>0</v>
      </c>
      <c r="I41" s="146">
        <f>Results!K39/Normalised_results!I$4</f>
        <v>0</v>
      </c>
      <c r="J41" s="146">
        <f>Results!L39/Normalised_results!J$4</f>
        <v>0</v>
      </c>
      <c r="K41" s="146">
        <f>Results!M39/Normalised_results!K$4</f>
        <v>0</v>
      </c>
      <c r="L41" s="146">
        <f>Results!N39/Normalised_results!L$4</f>
        <v>0</v>
      </c>
      <c r="M41" s="147">
        <f>Results!O39/Normalised_results!M$4</f>
        <v>0</v>
      </c>
      <c r="O41" s="120" t="e">
        <f t="shared" si="0"/>
        <v>#DIV/0!</v>
      </c>
      <c r="P41" s="117" t="e">
        <f t="shared" si="1"/>
        <v>#DIV/0!</v>
      </c>
      <c r="Q41" s="117" t="e">
        <f t="shared" si="2"/>
        <v>#DIV/0!</v>
      </c>
      <c r="R41" s="117" t="e">
        <f t="shared" si="3"/>
        <v>#DIV/0!</v>
      </c>
      <c r="S41" s="117" t="e">
        <f t="shared" si="4"/>
        <v>#DIV/0!</v>
      </c>
      <c r="T41" s="155" t="e">
        <f t="shared" si="5"/>
        <v>#DIV/0!</v>
      </c>
      <c r="V41" s="127">
        <f>Results!X39</f>
        <v>50</v>
      </c>
      <c r="W41" s="221"/>
    </row>
    <row r="42" spans="1:26" x14ac:dyDescent="0.25">
      <c r="A42" s="107" t="str">
        <f>Results!C40</f>
        <v>Pre-frac olivine-phyric</v>
      </c>
      <c r="B42" s="108" t="str">
        <f>Results!D40</f>
        <v>N factor</v>
      </c>
      <c r="C42" s="108">
        <f>Results!E40</f>
        <v>10000</v>
      </c>
      <c r="D42" s="108">
        <f>Results!F40</f>
        <v>4</v>
      </c>
      <c r="E42" s="146">
        <f>Results!G40/Normalised_results!E$4</f>
        <v>0</v>
      </c>
      <c r="F42" s="146">
        <f>Results!H40/Normalised_results!F$4</f>
        <v>0</v>
      </c>
      <c r="G42" s="146">
        <f>Results!I40/Normalised_results!G$4</f>
        <v>0</v>
      </c>
      <c r="H42" s="146">
        <f>Results!J40/Normalised_results!H$4</f>
        <v>0</v>
      </c>
      <c r="I42" s="146">
        <f>Results!K40/Normalised_results!I$4</f>
        <v>0</v>
      </c>
      <c r="J42" s="146">
        <f>Results!L40/Normalised_results!J$4</f>
        <v>0</v>
      </c>
      <c r="K42" s="146">
        <f>Results!M40/Normalised_results!K$4</f>
        <v>0</v>
      </c>
      <c r="L42" s="146">
        <f>Results!N40/Normalised_results!L$4</f>
        <v>0</v>
      </c>
      <c r="M42" s="147">
        <f>Results!O40/Normalised_results!M$4</f>
        <v>0</v>
      </c>
      <c r="O42" s="120" t="e">
        <f t="shared" si="0"/>
        <v>#DIV/0!</v>
      </c>
      <c r="P42" s="117" t="e">
        <f t="shared" si="1"/>
        <v>#DIV/0!</v>
      </c>
      <c r="Q42" s="117" t="e">
        <f t="shared" si="2"/>
        <v>#DIV/0!</v>
      </c>
      <c r="R42" s="117" t="e">
        <f t="shared" si="3"/>
        <v>#DIV/0!</v>
      </c>
      <c r="S42" s="117" t="e">
        <f t="shared" si="4"/>
        <v>#DIV/0!</v>
      </c>
      <c r="T42" s="155" t="e">
        <f t="shared" si="5"/>
        <v>#DIV/0!</v>
      </c>
      <c r="V42" s="127">
        <f>Results!X40</f>
        <v>100</v>
      </c>
      <c r="W42" s="221"/>
    </row>
    <row r="43" spans="1:26" x14ac:dyDescent="0.25">
      <c r="A43" s="107" t="str">
        <f>Results!C41</f>
        <v>Pre-frac olivine-phyric</v>
      </c>
      <c r="B43" s="108" t="str">
        <f>Results!D41</f>
        <v>N factor</v>
      </c>
      <c r="C43" s="108">
        <f>Results!E41</f>
        <v>20000</v>
      </c>
      <c r="D43" s="108">
        <f>Results!F41</f>
        <v>4.3010299956639813</v>
      </c>
      <c r="E43" s="146">
        <f>Results!G41/Normalised_results!E$4</f>
        <v>0</v>
      </c>
      <c r="F43" s="146">
        <f>Results!H41/Normalised_results!F$4</f>
        <v>0</v>
      </c>
      <c r="G43" s="146">
        <f>Results!I41/Normalised_results!G$4</f>
        <v>0</v>
      </c>
      <c r="H43" s="146">
        <f>Results!J41/Normalised_results!H$4</f>
        <v>0</v>
      </c>
      <c r="I43" s="146">
        <f>Results!K41/Normalised_results!I$4</f>
        <v>0</v>
      </c>
      <c r="J43" s="146">
        <f>Results!L41/Normalised_results!J$4</f>
        <v>0</v>
      </c>
      <c r="K43" s="146">
        <f>Results!M41/Normalised_results!K$4</f>
        <v>0</v>
      </c>
      <c r="L43" s="146">
        <f>Results!N41/Normalised_results!L$4</f>
        <v>0</v>
      </c>
      <c r="M43" s="147">
        <f>Results!O41/Normalised_results!M$4</f>
        <v>0</v>
      </c>
      <c r="O43" s="120" t="e">
        <f t="shared" si="0"/>
        <v>#DIV/0!</v>
      </c>
      <c r="P43" s="117" t="e">
        <f t="shared" si="1"/>
        <v>#DIV/0!</v>
      </c>
      <c r="Q43" s="117" t="e">
        <f t="shared" si="2"/>
        <v>#DIV/0!</v>
      </c>
      <c r="R43" s="117" t="e">
        <f t="shared" si="3"/>
        <v>#DIV/0!</v>
      </c>
      <c r="S43" s="117" t="e">
        <f t="shared" si="4"/>
        <v>#DIV/0!</v>
      </c>
      <c r="T43" s="155" t="e">
        <f t="shared" si="5"/>
        <v>#DIV/0!</v>
      </c>
      <c r="V43" s="127">
        <f>Results!X41</f>
        <v>200</v>
      </c>
      <c r="W43" s="221"/>
    </row>
    <row r="44" spans="1:26" x14ac:dyDescent="0.25">
      <c r="A44" s="111" t="str">
        <f>Results!C42</f>
        <v>Pre-frac olivine-phyric</v>
      </c>
      <c r="B44" s="112" t="str">
        <f>Results!D42</f>
        <v>N factor</v>
      </c>
      <c r="C44" s="112">
        <f>Results!E42</f>
        <v>50000</v>
      </c>
      <c r="D44" s="112">
        <f>Results!F42</f>
        <v>4.6989700043360187</v>
      </c>
      <c r="E44" s="148">
        <f>Results!G42/Normalised_results!E$4</f>
        <v>0</v>
      </c>
      <c r="F44" s="148">
        <f>Results!H42/Normalised_results!F$4</f>
        <v>0</v>
      </c>
      <c r="G44" s="148">
        <f>Results!I42/Normalised_results!G$4</f>
        <v>0</v>
      </c>
      <c r="H44" s="148">
        <f>Results!J42/Normalised_results!H$4</f>
        <v>0</v>
      </c>
      <c r="I44" s="148">
        <f>Results!K42/Normalised_results!I$4</f>
        <v>0</v>
      </c>
      <c r="J44" s="148">
        <f>Results!L42/Normalised_results!J$4</f>
        <v>0</v>
      </c>
      <c r="K44" s="148">
        <f>Results!M42/Normalised_results!K$4</f>
        <v>0</v>
      </c>
      <c r="L44" s="148">
        <f>Results!N42/Normalised_results!L$4</f>
        <v>0</v>
      </c>
      <c r="M44" s="149">
        <f>Results!O42/Normalised_results!M$4</f>
        <v>0</v>
      </c>
      <c r="O44" s="121" t="e">
        <f t="shared" si="0"/>
        <v>#DIV/0!</v>
      </c>
      <c r="P44" s="118" t="e">
        <f t="shared" si="1"/>
        <v>#DIV/0!</v>
      </c>
      <c r="Q44" s="118" t="e">
        <f t="shared" si="2"/>
        <v>#DIV/0!</v>
      </c>
      <c r="R44" s="118" t="e">
        <f t="shared" si="3"/>
        <v>#DIV/0!</v>
      </c>
      <c r="S44" s="118" t="e">
        <f t="shared" si="4"/>
        <v>#DIV/0!</v>
      </c>
      <c r="T44" s="156" t="e">
        <f t="shared" si="5"/>
        <v>#DIV/0!</v>
      </c>
      <c r="V44" s="128">
        <f>Results!X42</f>
        <v>500</v>
      </c>
      <c r="W44" s="222"/>
    </row>
    <row r="45" spans="1:26" ht="12.75" customHeight="1" x14ac:dyDescent="0.25">
      <c r="A45" s="103" t="str">
        <f>Results!C43</f>
        <v>Olivine-phyric</v>
      </c>
      <c r="B45" s="104" t="str">
        <f>Results!D43</f>
        <v>MDU</v>
      </c>
      <c r="C45" s="150">
        <f>Results!E43</f>
        <v>102.04081632653073</v>
      </c>
      <c r="D45" s="150">
        <f>Results!F43</f>
        <v>2.0087739243075058</v>
      </c>
      <c r="E45" s="144">
        <f>Results!G43/Normalised_results!E$4</f>
        <v>0</v>
      </c>
      <c r="F45" s="144">
        <f>Results!H43/Normalised_results!F$4</f>
        <v>0</v>
      </c>
      <c r="G45" s="144">
        <f>Results!I43/Normalised_results!G$4</f>
        <v>0</v>
      </c>
      <c r="H45" s="144">
        <f>Results!J43/Normalised_results!H$4</f>
        <v>0</v>
      </c>
      <c r="I45" s="144">
        <f>Results!K43/Normalised_results!I$4</f>
        <v>0</v>
      </c>
      <c r="J45" s="144">
        <f>Results!L43/Normalised_results!J$4</f>
        <v>0</v>
      </c>
      <c r="K45" s="144">
        <f>Results!M43/Normalised_results!K$4</f>
        <v>0</v>
      </c>
      <c r="L45" s="144">
        <f>Results!N43/Normalised_results!L$4</f>
        <v>0</v>
      </c>
      <c r="M45" s="145">
        <f>Results!O43/Normalised_results!M$4</f>
        <v>0</v>
      </c>
      <c r="O45" s="119" t="e">
        <f t="shared" si="0"/>
        <v>#DIV/0!</v>
      </c>
      <c r="P45" s="116" t="e">
        <f t="shared" si="1"/>
        <v>#DIV/0!</v>
      </c>
      <c r="Q45" s="116" t="e">
        <f t="shared" si="2"/>
        <v>#DIV/0!</v>
      </c>
      <c r="R45" s="116" t="e">
        <f t="shared" si="3"/>
        <v>#DIV/0!</v>
      </c>
      <c r="S45" s="116" t="e">
        <f t="shared" si="4"/>
        <v>#DIV/0!</v>
      </c>
      <c r="T45" s="154" t="e">
        <f t="shared" si="5"/>
        <v>#DIV/0!</v>
      </c>
      <c r="V45" s="126">
        <f>Results!X43</f>
        <v>0.98</v>
      </c>
      <c r="W45" s="217" t="s">
        <v>58</v>
      </c>
      <c r="Y45" s="94" t="s">
        <v>59</v>
      </c>
      <c r="Z45" s="130">
        <f>MDU!C15</f>
        <v>100</v>
      </c>
    </row>
    <row r="46" spans="1:26" x14ac:dyDescent="0.25">
      <c r="A46" s="107" t="str">
        <f>Results!C44</f>
        <v>Olivine-phyric</v>
      </c>
      <c r="B46" s="108" t="str">
        <f>Results!D44</f>
        <v>MDU</v>
      </c>
      <c r="C46" s="151">
        <f>Results!E44</f>
        <v>555.55555555555577</v>
      </c>
      <c r="D46" s="151">
        <f>Results!F44</f>
        <v>2.744727494896694</v>
      </c>
      <c r="E46" s="146">
        <f>Results!G44/Normalised_results!E$4</f>
        <v>0</v>
      </c>
      <c r="F46" s="146">
        <f>Results!H44/Normalised_results!F$4</f>
        <v>0</v>
      </c>
      <c r="G46" s="146">
        <f>Results!I44/Normalised_results!G$4</f>
        <v>0</v>
      </c>
      <c r="H46" s="146">
        <f>Results!J44/Normalised_results!H$4</f>
        <v>0</v>
      </c>
      <c r="I46" s="146">
        <f>Results!K44/Normalised_results!I$4</f>
        <v>0</v>
      </c>
      <c r="J46" s="146">
        <f>Results!L44/Normalised_results!J$4</f>
        <v>0</v>
      </c>
      <c r="K46" s="146">
        <f>Results!M44/Normalised_results!K$4</f>
        <v>0</v>
      </c>
      <c r="L46" s="146">
        <f>Results!N44/Normalised_results!L$4</f>
        <v>0</v>
      </c>
      <c r="M46" s="147">
        <f>Results!O44/Normalised_results!M$4</f>
        <v>0</v>
      </c>
      <c r="O46" s="120" t="e">
        <f t="shared" si="0"/>
        <v>#DIV/0!</v>
      </c>
      <c r="P46" s="117" t="e">
        <f t="shared" si="1"/>
        <v>#DIV/0!</v>
      </c>
      <c r="Q46" s="117" t="e">
        <f t="shared" si="2"/>
        <v>#DIV/0!</v>
      </c>
      <c r="R46" s="117" t="e">
        <f t="shared" si="3"/>
        <v>#DIV/0!</v>
      </c>
      <c r="S46" s="117" t="e">
        <f t="shared" si="4"/>
        <v>#DIV/0!</v>
      </c>
      <c r="T46" s="155" t="e">
        <f t="shared" si="5"/>
        <v>#DIV/0!</v>
      </c>
      <c r="V46" s="127">
        <f>Results!X44</f>
        <v>0.9</v>
      </c>
      <c r="W46" s="218"/>
      <c r="Y46" s="129" t="s">
        <v>60</v>
      </c>
      <c r="Z46" s="131">
        <f>MDU!B15</f>
        <v>0.02</v>
      </c>
    </row>
    <row r="47" spans="1:26" x14ac:dyDescent="0.25">
      <c r="A47" s="107" t="str">
        <f>Results!C45</f>
        <v>Olivine-phyric</v>
      </c>
      <c r="B47" s="108" t="str">
        <f>Results!D45</f>
        <v>MDU</v>
      </c>
      <c r="C47" s="151">
        <f>Results!E45</f>
        <v>1250</v>
      </c>
      <c r="D47" s="151">
        <f>Results!F45</f>
        <v>3.0969100130080562</v>
      </c>
      <c r="E47" s="146">
        <f>Results!G45/Normalised_results!E$4</f>
        <v>0</v>
      </c>
      <c r="F47" s="146">
        <f>Results!H45/Normalised_results!F$4</f>
        <v>0</v>
      </c>
      <c r="G47" s="146">
        <f>Results!I45/Normalised_results!G$4</f>
        <v>0</v>
      </c>
      <c r="H47" s="146">
        <f>Results!J45/Normalised_results!H$4</f>
        <v>0</v>
      </c>
      <c r="I47" s="146">
        <f>Results!K45/Normalised_results!I$4</f>
        <v>0</v>
      </c>
      <c r="J47" s="146">
        <f>Results!L45/Normalised_results!J$4</f>
        <v>0</v>
      </c>
      <c r="K47" s="146">
        <f>Results!M45/Normalised_results!K$4</f>
        <v>0</v>
      </c>
      <c r="L47" s="146">
        <f>Results!N45/Normalised_results!L$4</f>
        <v>0</v>
      </c>
      <c r="M47" s="147">
        <f>Results!O45/Normalised_results!M$4</f>
        <v>0</v>
      </c>
      <c r="O47" s="120" t="e">
        <f t="shared" si="0"/>
        <v>#DIV/0!</v>
      </c>
      <c r="P47" s="117" t="e">
        <f t="shared" si="1"/>
        <v>#DIV/0!</v>
      </c>
      <c r="Q47" s="117" t="e">
        <f t="shared" si="2"/>
        <v>#DIV/0!</v>
      </c>
      <c r="R47" s="117" t="e">
        <f t="shared" si="3"/>
        <v>#DIV/0!</v>
      </c>
      <c r="S47" s="117" t="e">
        <f t="shared" si="4"/>
        <v>#DIV/0!</v>
      </c>
      <c r="T47" s="155" t="e">
        <f t="shared" si="5"/>
        <v>#DIV/0!</v>
      </c>
      <c r="V47" s="127">
        <f>Results!X45</f>
        <v>0.8</v>
      </c>
      <c r="W47" s="218"/>
    </row>
    <row r="48" spans="1:26" x14ac:dyDescent="0.25">
      <c r="A48" s="107" t="str">
        <f>Results!C46</f>
        <v>Olivine-phyric</v>
      </c>
      <c r="B48" s="108" t="str">
        <f>Results!D46</f>
        <v>MDU</v>
      </c>
      <c r="C48" s="151">
        <f>Results!E46</f>
        <v>2142.857142857144</v>
      </c>
      <c r="D48" s="151">
        <f>Results!F46</f>
        <v>3.3309932190414249</v>
      </c>
      <c r="E48" s="146">
        <f>Results!G46/Normalised_results!E$4</f>
        <v>0</v>
      </c>
      <c r="F48" s="146">
        <f>Results!H46/Normalised_results!F$4</f>
        <v>0</v>
      </c>
      <c r="G48" s="146">
        <f>Results!I46/Normalised_results!G$4</f>
        <v>0</v>
      </c>
      <c r="H48" s="146">
        <f>Results!J46/Normalised_results!H$4</f>
        <v>0</v>
      </c>
      <c r="I48" s="146">
        <f>Results!K46/Normalised_results!I$4</f>
        <v>0</v>
      </c>
      <c r="J48" s="146">
        <f>Results!L46/Normalised_results!J$4</f>
        <v>0</v>
      </c>
      <c r="K48" s="146">
        <f>Results!M46/Normalised_results!K$4</f>
        <v>0</v>
      </c>
      <c r="L48" s="146">
        <f>Results!N46/Normalised_results!L$4</f>
        <v>0</v>
      </c>
      <c r="M48" s="147">
        <f>Results!O46/Normalised_results!M$4</f>
        <v>0</v>
      </c>
      <c r="O48" s="120" t="e">
        <f t="shared" si="0"/>
        <v>#DIV/0!</v>
      </c>
      <c r="P48" s="117" t="e">
        <f t="shared" si="1"/>
        <v>#DIV/0!</v>
      </c>
      <c r="Q48" s="117" t="e">
        <f t="shared" si="2"/>
        <v>#DIV/0!</v>
      </c>
      <c r="R48" s="117" t="e">
        <f t="shared" si="3"/>
        <v>#DIV/0!</v>
      </c>
      <c r="S48" s="117" t="e">
        <f t="shared" si="4"/>
        <v>#DIV/0!</v>
      </c>
      <c r="T48" s="155" t="e">
        <f t="shared" si="5"/>
        <v>#DIV/0!</v>
      </c>
      <c r="V48" s="127">
        <f>Results!X46</f>
        <v>0.7</v>
      </c>
      <c r="W48" s="218"/>
    </row>
    <row r="49" spans="1:23" x14ac:dyDescent="0.25">
      <c r="A49" s="107" t="str">
        <f>Results!C47</f>
        <v>Olivine-phyric</v>
      </c>
      <c r="B49" s="108" t="str">
        <f>Results!D47</f>
        <v>MDU</v>
      </c>
      <c r="C49" s="151">
        <f>Results!E47</f>
        <v>3333.3333333333348</v>
      </c>
      <c r="D49" s="151">
        <f>Results!F47</f>
        <v>3.5228787452803378</v>
      </c>
      <c r="E49" s="146">
        <f>Results!G47/Normalised_results!E$4</f>
        <v>0</v>
      </c>
      <c r="F49" s="146">
        <f>Results!H47/Normalised_results!F$4</f>
        <v>0</v>
      </c>
      <c r="G49" s="146">
        <f>Results!I47/Normalised_results!G$4</f>
        <v>0</v>
      </c>
      <c r="H49" s="146">
        <f>Results!J47/Normalised_results!H$4</f>
        <v>0</v>
      </c>
      <c r="I49" s="146">
        <f>Results!K47/Normalised_results!I$4</f>
        <v>0</v>
      </c>
      <c r="J49" s="146">
        <f>Results!L47/Normalised_results!J$4</f>
        <v>0</v>
      </c>
      <c r="K49" s="146">
        <f>Results!M47/Normalised_results!K$4</f>
        <v>0</v>
      </c>
      <c r="L49" s="146">
        <f>Results!N47/Normalised_results!L$4</f>
        <v>0</v>
      </c>
      <c r="M49" s="147">
        <f>Results!O47/Normalised_results!M$4</f>
        <v>0</v>
      </c>
      <c r="O49" s="120" t="e">
        <f t="shared" si="0"/>
        <v>#DIV/0!</v>
      </c>
      <c r="P49" s="117" t="e">
        <f t="shared" si="1"/>
        <v>#DIV/0!</v>
      </c>
      <c r="Q49" s="117" t="e">
        <f t="shared" si="2"/>
        <v>#DIV/0!</v>
      </c>
      <c r="R49" s="117" t="e">
        <f t="shared" si="3"/>
        <v>#DIV/0!</v>
      </c>
      <c r="S49" s="117" t="e">
        <f t="shared" si="4"/>
        <v>#DIV/0!</v>
      </c>
      <c r="T49" s="155" t="e">
        <f t="shared" si="5"/>
        <v>#DIV/0!</v>
      </c>
      <c r="V49" s="127">
        <f>Results!X47</f>
        <v>0.6</v>
      </c>
      <c r="W49" s="218"/>
    </row>
    <row r="50" spans="1:23" x14ac:dyDescent="0.25">
      <c r="A50" s="107" t="str">
        <f>Results!C48</f>
        <v>Olivine-phyric</v>
      </c>
      <c r="B50" s="108" t="str">
        <f>Results!D48</f>
        <v>MDU</v>
      </c>
      <c r="C50" s="151">
        <f>Results!E48</f>
        <v>5000</v>
      </c>
      <c r="D50" s="151">
        <f>Results!F48</f>
        <v>3.6989700043360187</v>
      </c>
      <c r="E50" s="146">
        <f>Results!G48/Normalised_results!E$4</f>
        <v>0</v>
      </c>
      <c r="F50" s="146">
        <f>Results!H48/Normalised_results!F$4</f>
        <v>0</v>
      </c>
      <c r="G50" s="146">
        <f>Results!I48/Normalised_results!G$4</f>
        <v>0</v>
      </c>
      <c r="H50" s="146">
        <f>Results!J48/Normalised_results!H$4</f>
        <v>0</v>
      </c>
      <c r="I50" s="146">
        <f>Results!K48/Normalised_results!I$4</f>
        <v>0</v>
      </c>
      <c r="J50" s="146">
        <f>Results!L48/Normalised_results!J$4</f>
        <v>0</v>
      </c>
      <c r="K50" s="146">
        <f>Results!M48/Normalised_results!K$4</f>
        <v>0</v>
      </c>
      <c r="L50" s="146">
        <f>Results!N48/Normalised_results!L$4</f>
        <v>0</v>
      </c>
      <c r="M50" s="147">
        <f>Results!O48/Normalised_results!M$4</f>
        <v>0</v>
      </c>
      <c r="O50" s="120" t="e">
        <f t="shared" si="0"/>
        <v>#DIV/0!</v>
      </c>
      <c r="P50" s="117" t="e">
        <f t="shared" si="1"/>
        <v>#DIV/0!</v>
      </c>
      <c r="Q50" s="117" t="e">
        <f t="shared" si="2"/>
        <v>#DIV/0!</v>
      </c>
      <c r="R50" s="117" t="e">
        <f t="shared" si="3"/>
        <v>#DIV/0!</v>
      </c>
      <c r="S50" s="117" t="e">
        <f t="shared" si="4"/>
        <v>#DIV/0!</v>
      </c>
      <c r="T50" s="155" t="e">
        <f t="shared" si="5"/>
        <v>#DIV/0!</v>
      </c>
      <c r="V50" s="127">
        <f>Results!X48</f>
        <v>0.5</v>
      </c>
      <c r="W50" s="218"/>
    </row>
    <row r="51" spans="1:23" x14ac:dyDescent="0.25">
      <c r="A51" s="107" t="str">
        <f>Results!C49</f>
        <v>Olivine-phyric</v>
      </c>
      <c r="B51" s="108" t="str">
        <f>Results!D49</f>
        <v>MDU</v>
      </c>
      <c r="C51" s="151">
        <f>Results!E49</f>
        <v>7500.0000000000018</v>
      </c>
      <c r="D51" s="151">
        <f>Results!F49</f>
        <v>3.8750612633917001</v>
      </c>
      <c r="E51" s="146">
        <f>Results!G49/Normalised_results!E$4</f>
        <v>0</v>
      </c>
      <c r="F51" s="146">
        <f>Results!H49/Normalised_results!F$4</f>
        <v>0</v>
      </c>
      <c r="G51" s="146">
        <f>Results!I49/Normalised_results!G$4</f>
        <v>0</v>
      </c>
      <c r="H51" s="146">
        <f>Results!J49/Normalised_results!H$4</f>
        <v>0</v>
      </c>
      <c r="I51" s="146">
        <f>Results!K49/Normalised_results!I$4</f>
        <v>0</v>
      </c>
      <c r="J51" s="146">
        <f>Results!L49/Normalised_results!J$4</f>
        <v>0</v>
      </c>
      <c r="K51" s="146">
        <f>Results!M49/Normalised_results!K$4</f>
        <v>0</v>
      </c>
      <c r="L51" s="146">
        <f>Results!N49/Normalised_results!L$4</f>
        <v>0</v>
      </c>
      <c r="M51" s="147">
        <f>Results!O49/Normalised_results!M$4</f>
        <v>0</v>
      </c>
      <c r="O51" s="120" t="e">
        <f t="shared" si="0"/>
        <v>#DIV/0!</v>
      </c>
      <c r="P51" s="117" t="e">
        <f t="shared" si="1"/>
        <v>#DIV/0!</v>
      </c>
      <c r="Q51" s="117" t="e">
        <f t="shared" si="2"/>
        <v>#DIV/0!</v>
      </c>
      <c r="R51" s="117" t="e">
        <f t="shared" si="3"/>
        <v>#DIV/0!</v>
      </c>
      <c r="S51" s="117" t="e">
        <f t="shared" si="4"/>
        <v>#DIV/0!</v>
      </c>
      <c r="T51" s="155" t="e">
        <f t="shared" si="5"/>
        <v>#DIV/0!</v>
      </c>
      <c r="V51" s="127">
        <f>Results!X49</f>
        <v>0.4</v>
      </c>
      <c r="W51" s="218"/>
    </row>
    <row r="52" spans="1:23" x14ac:dyDescent="0.25">
      <c r="A52" s="107" t="str">
        <f>Results!C50</f>
        <v>Olivine-phyric</v>
      </c>
      <c r="B52" s="108" t="str">
        <f>Results!D50</f>
        <v>MDU</v>
      </c>
      <c r="C52" s="151">
        <f>Results!E50</f>
        <v>11666.666666666672</v>
      </c>
      <c r="D52" s="151">
        <f>Results!F50</f>
        <v>4.0669467896306131</v>
      </c>
      <c r="E52" s="146">
        <f>Results!G50/Normalised_results!E$4</f>
        <v>0</v>
      </c>
      <c r="F52" s="146">
        <f>Results!H50/Normalised_results!F$4</f>
        <v>0</v>
      </c>
      <c r="G52" s="146">
        <f>Results!I50/Normalised_results!G$4</f>
        <v>0</v>
      </c>
      <c r="H52" s="146">
        <f>Results!J50/Normalised_results!H$4</f>
        <v>0</v>
      </c>
      <c r="I52" s="146">
        <f>Results!K50/Normalised_results!I$4</f>
        <v>0</v>
      </c>
      <c r="J52" s="146">
        <f>Results!L50/Normalised_results!J$4</f>
        <v>0</v>
      </c>
      <c r="K52" s="146">
        <f>Results!M50/Normalised_results!K$4</f>
        <v>0</v>
      </c>
      <c r="L52" s="146">
        <f>Results!N50/Normalised_results!L$4</f>
        <v>0</v>
      </c>
      <c r="M52" s="147">
        <f>Results!O50/Normalised_results!M$4</f>
        <v>0</v>
      </c>
      <c r="O52" s="120" t="e">
        <f t="shared" si="0"/>
        <v>#DIV/0!</v>
      </c>
      <c r="P52" s="117" t="e">
        <f t="shared" si="1"/>
        <v>#DIV/0!</v>
      </c>
      <c r="Q52" s="117" t="e">
        <f t="shared" si="2"/>
        <v>#DIV/0!</v>
      </c>
      <c r="R52" s="117" t="e">
        <f t="shared" si="3"/>
        <v>#DIV/0!</v>
      </c>
      <c r="S52" s="117" t="e">
        <f t="shared" si="4"/>
        <v>#DIV/0!</v>
      </c>
      <c r="T52" s="155" t="e">
        <f t="shared" si="5"/>
        <v>#DIV/0!</v>
      </c>
      <c r="V52" s="127">
        <f>Results!X50</f>
        <v>0.3</v>
      </c>
      <c r="W52" s="218"/>
    </row>
    <row r="53" spans="1:23" x14ac:dyDescent="0.25">
      <c r="A53" s="107" t="str">
        <f>Results!C51</f>
        <v>Olivine-phyric</v>
      </c>
      <c r="B53" s="108" t="str">
        <f>Results!D51</f>
        <v>MDU</v>
      </c>
      <c r="C53" s="151">
        <f>Results!E51</f>
        <v>20000.000000000007</v>
      </c>
      <c r="D53" s="151">
        <f>Results!F51</f>
        <v>4.3010299956639813</v>
      </c>
      <c r="E53" s="146">
        <f>Results!G51/Normalised_results!E$4</f>
        <v>0</v>
      </c>
      <c r="F53" s="146">
        <f>Results!H51/Normalised_results!F$4</f>
        <v>0</v>
      </c>
      <c r="G53" s="146">
        <f>Results!I51/Normalised_results!G$4</f>
        <v>0</v>
      </c>
      <c r="H53" s="146">
        <f>Results!J51/Normalised_results!H$4</f>
        <v>0</v>
      </c>
      <c r="I53" s="146">
        <f>Results!K51/Normalised_results!I$4</f>
        <v>0</v>
      </c>
      <c r="J53" s="146">
        <f>Results!L51/Normalised_results!J$4</f>
        <v>0</v>
      </c>
      <c r="K53" s="146">
        <f>Results!M51/Normalised_results!K$4</f>
        <v>0</v>
      </c>
      <c r="L53" s="146">
        <f>Results!N51/Normalised_results!L$4</f>
        <v>0</v>
      </c>
      <c r="M53" s="147">
        <f>Results!O51/Normalised_results!M$4</f>
        <v>0</v>
      </c>
      <c r="O53" s="120" t="e">
        <f t="shared" si="0"/>
        <v>#DIV/0!</v>
      </c>
      <c r="P53" s="117" t="e">
        <f t="shared" si="1"/>
        <v>#DIV/0!</v>
      </c>
      <c r="Q53" s="117" t="e">
        <f t="shared" si="2"/>
        <v>#DIV/0!</v>
      </c>
      <c r="R53" s="117" t="e">
        <f t="shared" si="3"/>
        <v>#DIV/0!</v>
      </c>
      <c r="S53" s="117" t="e">
        <f t="shared" si="4"/>
        <v>#DIV/0!</v>
      </c>
      <c r="T53" s="155" t="e">
        <f t="shared" si="5"/>
        <v>#DIV/0!</v>
      </c>
      <c r="V53" s="127">
        <f>Results!X51</f>
        <v>0.2</v>
      </c>
      <c r="W53" s="218"/>
    </row>
    <row r="54" spans="1:23" x14ac:dyDescent="0.25">
      <c r="A54" s="107" t="str">
        <f>Results!C52</f>
        <v>Olivine-phyric</v>
      </c>
      <c r="B54" s="108" t="str">
        <f>Results!D52</f>
        <v>MDU</v>
      </c>
      <c r="C54" s="151">
        <f>Results!E52</f>
        <v>45000.000000000036</v>
      </c>
      <c r="D54" s="151">
        <f>Results!F52</f>
        <v>4.653212513775344</v>
      </c>
      <c r="E54" s="146">
        <f>Results!G52/Normalised_results!E$4</f>
        <v>0</v>
      </c>
      <c r="F54" s="146">
        <f>Results!H52/Normalised_results!F$4</f>
        <v>0</v>
      </c>
      <c r="G54" s="146">
        <f>Results!I52/Normalised_results!G$4</f>
        <v>0</v>
      </c>
      <c r="H54" s="146">
        <f>Results!J52/Normalised_results!H$4</f>
        <v>0</v>
      </c>
      <c r="I54" s="146">
        <f>Results!K52/Normalised_results!I$4</f>
        <v>0</v>
      </c>
      <c r="J54" s="146">
        <f>Results!L52/Normalised_results!J$4</f>
        <v>0</v>
      </c>
      <c r="K54" s="146">
        <f>Results!M52/Normalised_results!K$4</f>
        <v>0</v>
      </c>
      <c r="L54" s="146">
        <f>Results!N52/Normalised_results!L$4</f>
        <v>0</v>
      </c>
      <c r="M54" s="147">
        <f>Results!O52/Normalised_results!M$4</f>
        <v>0</v>
      </c>
      <c r="O54" s="120" t="e">
        <f t="shared" si="0"/>
        <v>#DIV/0!</v>
      </c>
      <c r="P54" s="117" t="e">
        <f t="shared" si="1"/>
        <v>#DIV/0!</v>
      </c>
      <c r="Q54" s="117" t="e">
        <f t="shared" si="2"/>
        <v>#DIV/0!</v>
      </c>
      <c r="R54" s="117" t="e">
        <f t="shared" si="3"/>
        <v>#DIV/0!</v>
      </c>
      <c r="S54" s="117" t="e">
        <f t="shared" si="4"/>
        <v>#DIV/0!</v>
      </c>
      <c r="T54" s="155" t="e">
        <f t="shared" si="5"/>
        <v>#DIV/0!</v>
      </c>
      <c r="V54" s="127">
        <f>Results!X52</f>
        <v>0.1</v>
      </c>
      <c r="W54" s="218"/>
    </row>
    <row r="55" spans="1:23" x14ac:dyDescent="0.25">
      <c r="A55" s="107" t="str">
        <f>Results!C53</f>
        <v>Olivine-phyric</v>
      </c>
      <c r="B55" s="108" t="str">
        <f>Results!D53</f>
        <v>MDU</v>
      </c>
      <c r="C55" s="151">
        <f>Results!E53</f>
        <v>50555.555555555598</v>
      </c>
      <c r="D55" s="151">
        <f>Results!F53</f>
        <v>4.7037688872177883</v>
      </c>
      <c r="E55" s="146">
        <f>Results!G53/Normalised_results!E$4</f>
        <v>0</v>
      </c>
      <c r="F55" s="146">
        <f>Results!H53/Normalised_results!F$4</f>
        <v>0</v>
      </c>
      <c r="G55" s="146">
        <f>Results!I53/Normalised_results!G$4</f>
        <v>0</v>
      </c>
      <c r="H55" s="146">
        <f>Results!J53/Normalised_results!H$4</f>
        <v>0</v>
      </c>
      <c r="I55" s="146">
        <f>Results!K53/Normalised_results!I$4</f>
        <v>0</v>
      </c>
      <c r="J55" s="146">
        <f>Results!L53/Normalised_results!J$4</f>
        <v>0</v>
      </c>
      <c r="K55" s="146">
        <f>Results!M53/Normalised_results!K$4</f>
        <v>0</v>
      </c>
      <c r="L55" s="146">
        <f>Results!N53/Normalised_results!L$4</f>
        <v>0</v>
      </c>
      <c r="M55" s="147">
        <f>Results!O53/Normalised_results!M$4</f>
        <v>0</v>
      </c>
      <c r="O55" s="120" t="e">
        <f t="shared" si="0"/>
        <v>#DIV/0!</v>
      </c>
      <c r="P55" s="117" t="e">
        <f t="shared" si="1"/>
        <v>#DIV/0!</v>
      </c>
      <c r="Q55" s="117" t="e">
        <f t="shared" si="2"/>
        <v>#DIV/0!</v>
      </c>
      <c r="R55" s="117" t="e">
        <f t="shared" si="3"/>
        <v>#DIV/0!</v>
      </c>
      <c r="S55" s="117" t="e">
        <f t="shared" si="4"/>
        <v>#DIV/0!</v>
      </c>
      <c r="T55" s="155" t="e">
        <f t="shared" si="5"/>
        <v>#DIV/0!</v>
      </c>
      <c r="V55" s="127">
        <f>Results!X53</f>
        <v>0.09</v>
      </c>
      <c r="W55" s="218"/>
    </row>
    <row r="56" spans="1:23" x14ac:dyDescent="0.25">
      <c r="A56" s="107" t="str">
        <f>Results!C54</f>
        <v>Olivine-phyric</v>
      </c>
      <c r="B56" s="108" t="str">
        <f>Results!D54</f>
        <v>MDU</v>
      </c>
      <c r="C56" s="151">
        <f>Results!E54</f>
        <v>57500.000000000036</v>
      </c>
      <c r="D56" s="151">
        <f>Results!F54</f>
        <v>4.7596678446896306</v>
      </c>
      <c r="E56" s="146">
        <f>Results!G54/Normalised_results!E$4</f>
        <v>0</v>
      </c>
      <c r="F56" s="146">
        <f>Results!H54/Normalised_results!F$4</f>
        <v>0</v>
      </c>
      <c r="G56" s="146">
        <f>Results!I54/Normalised_results!G$4</f>
        <v>0</v>
      </c>
      <c r="H56" s="146">
        <f>Results!J54/Normalised_results!H$4</f>
        <v>0</v>
      </c>
      <c r="I56" s="146">
        <f>Results!K54/Normalised_results!I$4</f>
        <v>0</v>
      </c>
      <c r="J56" s="146">
        <f>Results!L54/Normalised_results!J$4</f>
        <v>0</v>
      </c>
      <c r="K56" s="146">
        <f>Results!M54/Normalised_results!K$4</f>
        <v>0</v>
      </c>
      <c r="L56" s="146">
        <f>Results!N54/Normalised_results!L$4</f>
        <v>0</v>
      </c>
      <c r="M56" s="147">
        <f>Results!O54/Normalised_results!M$4</f>
        <v>0</v>
      </c>
      <c r="O56" s="120" t="e">
        <f t="shared" si="0"/>
        <v>#DIV/0!</v>
      </c>
      <c r="P56" s="117" t="e">
        <f t="shared" si="1"/>
        <v>#DIV/0!</v>
      </c>
      <c r="Q56" s="117" t="e">
        <f t="shared" si="2"/>
        <v>#DIV/0!</v>
      </c>
      <c r="R56" s="117" t="e">
        <f t="shared" si="3"/>
        <v>#DIV/0!</v>
      </c>
      <c r="S56" s="117" t="e">
        <f t="shared" si="4"/>
        <v>#DIV/0!</v>
      </c>
      <c r="T56" s="155" t="e">
        <f t="shared" si="5"/>
        <v>#DIV/0!</v>
      </c>
      <c r="V56" s="127">
        <f>Results!X54</f>
        <v>0.08</v>
      </c>
      <c r="W56" s="218"/>
    </row>
    <row r="57" spans="1:23" x14ac:dyDescent="0.25">
      <c r="A57" s="107" t="str">
        <f>Results!C55</f>
        <v>Olivine-phyric</v>
      </c>
      <c r="B57" s="108" t="str">
        <f>Results!D55</f>
        <v>MDU</v>
      </c>
      <c r="C57" s="151">
        <f>Results!E55</f>
        <v>66428.571428571478</v>
      </c>
      <c r="D57" s="151">
        <f>Results!F55</f>
        <v>4.8223549128756975</v>
      </c>
      <c r="E57" s="146">
        <f>Results!G55/Normalised_results!E$4</f>
        <v>0</v>
      </c>
      <c r="F57" s="146">
        <f>Results!H55/Normalised_results!F$4</f>
        <v>0</v>
      </c>
      <c r="G57" s="146">
        <f>Results!I55/Normalised_results!G$4</f>
        <v>0</v>
      </c>
      <c r="H57" s="146">
        <f>Results!J55/Normalised_results!H$4</f>
        <v>0</v>
      </c>
      <c r="I57" s="146">
        <f>Results!K55/Normalised_results!I$4</f>
        <v>0</v>
      </c>
      <c r="J57" s="146">
        <f>Results!L55/Normalised_results!J$4</f>
        <v>0</v>
      </c>
      <c r="K57" s="146">
        <f>Results!M55/Normalised_results!K$4</f>
        <v>0</v>
      </c>
      <c r="L57" s="146">
        <f>Results!N55/Normalised_results!L$4</f>
        <v>0</v>
      </c>
      <c r="M57" s="147">
        <f>Results!O55/Normalised_results!M$4</f>
        <v>0</v>
      </c>
      <c r="O57" s="120" t="e">
        <f t="shared" si="0"/>
        <v>#DIV/0!</v>
      </c>
      <c r="P57" s="117" t="e">
        <f t="shared" si="1"/>
        <v>#DIV/0!</v>
      </c>
      <c r="Q57" s="117" t="e">
        <f t="shared" si="2"/>
        <v>#DIV/0!</v>
      </c>
      <c r="R57" s="117" t="e">
        <f t="shared" si="3"/>
        <v>#DIV/0!</v>
      </c>
      <c r="S57" s="117" t="e">
        <f t="shared" si="4"/>
        <v>#DIV/0!</v>
      </c>
      <c r="T57" s="155" t="e">
        <f t="shared" si="5"/>
        <v>#DIV/0!</v>
      </c>
      <c r="V57" s="127">
        <f>Results!X55</f>
        <v>7.0000000000000007E-2</v>
      </c>
      <c r="W57" s="218"/>
    </row>
    <row r="58" spans="1:23" x14ac:dyDescent="0.25">
      <c r="A58" s="107" t="str">
        <f>Results!C56</f>
        <v>Olivine-phyric</v>
      </c>
      <c r="B58" s="108" t="str">
        <f>Results!D56</f>
        <v>MDU</v>
      </c>
      <c r="C58" s="151">
        <f>Results!E56</f>
        <v>78333.333333333416</v>
      </c>
      <c r="D58" s="151">
        <f>Results!F56</f>
        <v>4.8939466075520741</v>
      </c>
      <c r="E58" s="146">
        <f>Results!G56/Normalised_results!E$4</f>
        <v>0</v>
      </c>
      <c r="F58" s="146">
        <f>Results!H56/Normalised_results!F$4</f>
        <v>0</v>
      </c>
      <c r="G58" s="146">
        <f>Results!I56/Normalised_results!G$4</f>
        <v>0</v>
      </c>
      <c r="H58" s="146">
        <f>Results!J56/Normalised_results!H$4</f>
        <v>0</v>
      </c>
      <c r="I58" s="146">
        <f>Results!K56/Normalised_results!I$4</f>
        <v>0</v>
      </c>
      <c r="J58" s="146">
        <f>Results!L56/Normalised_results!J$4</f>
        <v>0</v>
      </c>
      <c r="K58" s="146">
        <f>Results!M56/Normalised_results!K$4</f>
        <v>0</v>
      </c>
      <c r="L58" s="146">
        <f>Results!N56/Normalised_results!L$4</f>
        <v>0</v>
      </c>
      <c r="M58" s="147">
        <f>Results!O56/Normalised_results!M$4</f>
        <v>0</v>
      </c>
      <c r="O58" s="120" t="e">
        <f t="shared" si="0"/>
        <v>#DIV/0!</v>
      </c>
      <c r="P58" s="117" t="e">
        <f t="shared" si="1"/>
        <v>#DIV/0!</v>
      </c>
      <c r="Q58" s="117" t="e">
        <f t="shared" si="2"/>
        <v>#DIV/0!</v>
      </c>
      <c r="R58" s="117" t="e">
        <f t="shared" si="3"/>
        <v>#DIV/0!</v>
      </c>
      <c r="S58" s="117" t="e">
        <f t="shared" si="4"/>
        <v>#DIV/0!</v>
      </c>
      <c r="T58" s="155" t="e">
        <f t="shared" si="5"/>
        <v>#DIV/0!</v>
      </c>
      <c r="V58" s="127">
        <f>Results!X56</f>
        <v>0.06</v>
      </c>
      <c r="W58" s="218"/>
    </row>
    <row r="59" spans="1:23" x14ac:dyDescent="0.25">
      <c r="A59" s="107" t="str">
        <f>Results!C57</f>
        <v>Olivine-phyric</v>
      </c>
      <c r="B59" s="108" t="str">
        <f>Results!D57</f>
        <v>MDU</v>
      </c>
      <c r="C59" s="151">
        <f>Results!E57</f>
        <v>95000.000000000073</v>
      </c>
      <c r="D59" s="151">
        <f>Results!F57</f>
        <v>4.9777236052888485</v>
      </c>
      <c r="E59" s="146">
        <f>Results!G57/Normalised_results!E$4</f>
        <v>0</v>
      </c>
      <c r="F59" s="146">
        <f>Results!H57/Normalised_results!F$4</f>
        <v>0</v>
      </c>
      <c r="G59" s="146">
        <f>Results!I57/Normalised_results!G$4</f>
        <v>0</v>
      </c>
      <c r="H59" s="146">
        <f>Results!J57/Normalised_results!H$4</f>
        <v>0</v>
      </c>
      <c r="I59" s="146">
        <f>Results!K57/Normalised_results!I$4</f>
        <v>0</v>
      </c>
      <c r="J59" s="146">
        <f>Results!L57/Normalised_results!J$4</f>
        <v>0</v>
      </c>
      <c r="K59" s="146">
        <f>Results!M57/Normalised_results!K$4</f>
        <v>0</v>
      </c>
      <c r="L59" s="146">
        <f>Results!N57/Normalised_results!L$4</f>
        <v>0</v>
      </c>
      <c r="M59" s="147">
        <f>Results!O57/Normalised_results!M$4</f>
        <v>0</v>
      </c>
      <c r="O59" s="120" t="e">
        <f t="shared" si="0"/>
        <v>#DIV/0!</v>
      </c>
      <c r="P59" s="117" t="e">
        <f t="shared" si="1"/>
        <v>#DIV/0!</v>
      </c>
      <c r="Q59" s="117" t="e">
        <f t="shared" si="2"/>
        <v>#DIV/0!</v>
      </c>
      <c r="R59" s="117" t="e">
        <f t="shared" si="3"/>
        <v>#DIV/0!</v>
      </c>
      <c r="S59" s="117" t="e">
        <f t="shared" si="4"/>
        <v>#DIV/0!</v>
      </c>
      <c r="T59" s="155" t="e">
        <f t="shared" si="5"/>
        <v>#DIV/0!</v>
      </c>
      <c r="V59" s="127">
        <f>Results!X57</f>
        <v>0.05</v>
      </c>
      <c r="W59" s="218"/>
    </row>
    <row r="60" spans="1:23" x14ac:dyDescent="0.25">
      <c r="A60" s="107" t="str">
        <f>Results!C58</f>
        <v>Olivine-phyric</v>
      </c>
      <c r="B60" s="108" t="str">
        <f>Results!D58</f>
        <v>MDU</v>
      </c>
      <c r="C60" s="151">
        <f>Results!E58</f>
        <v>120000.00000000009</v>
      </c>
      <c r="D60" s="151">
        <f>Results!F58</f>
        <v>5.0791812460476251</v>
      </c>
      <c r="E60" s="146">
        <f>Results!G58/Normalised_results!E$4</f>
        <v>0</v>
      </c>
      <c r="F60" s="146">
        <f>Results!H58/Normalised_results!F$4</f>
        <v>0</v>
      </c>
      <c r="G60" s="146">
        <f>Results!I58/Normalised_results!G$4</f>
        <v>0</v>
      </c>
      <c r="H60" s="146">
        <f>Results!J58/Normalised_results!H$4</f>
        <v>0</v>
      </c>
      <c r="I60" s="146">
        <f>Results!K58/Normalised_results!I$4</f>
        <v>0</v>
      </c>
      <c r="J60" s="146">
        <f>Results!L58/Normalised_results!J$4</f>
        <v>0</v>
      </c>
      <c r="K60" s="146">
        <f>Results!M58/Normalised_results!K$4</f>
        <v>0</v>
      </c>
      <c r="L60" s="146">
        <f>Results!N58/Normalised_results!L$4</f>
        <v>0</v>
      </c>
      <c r="M60" s="147">
        <f>Results!O58/Normalised_results!M$4</f>
        <v>0</v>
      </c>
      <c r="O60" s="120" t="e">
        <f t="shared" si="0"/>
        <v>#DIV/0!</v>
      </c>
      <c r="P60" s="117" t="e">
        <f t="shared" si="1"/>
        <v>#DIV/0!</v>
      </c>
      <c r="Q60" s="117" t="e">
        <f t="shared" si="2"/>
        <v>#DIV/0!</v>
      </c>
      <c r="R60" s="117" t="e">
        <f t="shared" si="3"/>
        <v>#DIV/0!</v>
      </c>
      <c r="S60" s="117" t="e">
        <f t="shared" si="4"/>
        <v>#DIV/0!</v>
      </c>
      <c r="T60" s="155" t="e">
        <f t="shared" si="5"/>
        <v>#DIV/0!</v>
      </c>
      <c r="V60" s="127">
        <f>Results!X58</f>
        <v>0.04</v>
      </c>
      <c r="W60" s="218"/>
    </row>
    <row r="61" spans="1:23" x14ac:dyDescent="0.25">
      <c r="A61" s="107" t="str">
        <f>Results!C59</f>
        <v>Olivine-phyric</v>
      </c>
      <c r="B61" s="108" t="str">
        <f>Results!D59</f>
        <v>MDU</v>
      </c>
      <c r="C61" s="151">
        <f>Results!E59</f>
        <v>161666.66666666674</v>
      </c>
      <c r="D61" s="151">
        <f>Results!F59</f>
        <v>5.2086204838826013</v>
      </c>
      <c r="E61" s="146">
        <f>Results!G59/Normalised_results!E$4</f>
        <v>0</v>
      </c>
      <c r="F61" s="146">
        <f>Results!H59/Normalised_results!F$4</f>
        <v>0</v>
      </c>
      <c r="G61" s="146">
        <f>Results!I59/Normalised_results!G$4</f>
        <v>0</v>
      </c>
      <c r="H61" s="146">
        <f>Results!J59/Normalised_results!H$4</f>
        <v>0</v>
      </c>
      <c r="I61" s="146">
        <f>Results!K59/Normalised_results!I$4</f>
        <v>0</v>
      </c>
      <c r="J61" s="146">
        <f>Results!L59/Normalised_results!J$4</f>
        <v>0</v>
      </c>
      <c r="K61" s="146">
        <f>Results!M59/Normalised_results!K$4</f>
        <v>0</v>
      </c>
      <c r="L61" s="146">
        <f>Results!N59/Normalised_results!L$4</f>
        <v>0</v>
      </c>
      <c r="M61" s="147">
        <f>Results!O59/Normalised_results!M$4</f>
        <v>0</v>
      </c>
      <c r="O61" s="120" t="e">
        <f t="shared" si="0"/>
        <v>#DIV/0!</v>
      </c>
      <c r="P61" s="117" t="e">
        <f t="shared" si="1"/>
        <v>#DIV/0!</v>
      </c>
      <c r="Q61" s="117" t="e">
        <f t="shared" si="2"/>
        <v>#DIV/0!</v>
      </c>
      <c r="R61" s="117" t="e">
        <f t="shared" si="3"/>
        <v>#DIV/0!</v>
      </c>
      <c r="S61" s="117" t="e">
        <f t="shared" si="4"/>
        <v>#DIV/0!</v>
      </c>
      <c r="T61" s="155" t="e">
        <f t="shared" si="5"/>
        <v>#DIV/0!</v>
      </c>
      <c r="V61" s="127">
        <f>Results!X59</f>
        <v>0.03</v>
      </c>
      <c r="W61" s="218"/>
    </row>
    <row r="62" spans="1:23" x14ac:dyDescent="0.25">
      <c r="A62" s="107" t="str">
        <f>Results!C60</f>
        <v>Olivine-phyric</v>
      </c>
      <c r="B62" s="108" t="str">
        <f>Results!D60</f>
        <v>MDU</v>
      </c>
      <c r="C62" s="151">
        <f>Results!E60</f>
        <v>245000.00000000006</v>
      </c>
      <c r="D62" s="151">
        <f>Results!F60</f>
        <v>5.3891660843645326</v>
      </c>
      <c r="E62" s="146">
        <f>Results!G60/Normalised_results!E$4</f>
        <v>0</v>
      </c>
      <c r="F62" s="146">
        <f>Results!H60/Normalised_results!F$4</f>
        <v>0</v>
      </c>
      <c r="G62" s="146">
        <f>Results!I60/Normalised_results!G$4</f>
        <v>0</v>
      </c>
      <c r="H62" s="146">
        <f>Results!J60/Normalised_results!H$4</f>
        <v>0</v>
      </c>
      <c r="I62" s="146">
        <f>Results!K60/Normalised_results!I$4</f>
        <v>0</v>
      </c>
      <c r="J62" s="146">
        <f>Results!L60/Normalised_results!J$4</f>
        <v>0</v>
      </c>
      <c r="K62" s="146">
        <f>Results!M60/Normalised_results!K$4</f>
        <v>0</v>
      </c>
      <c r="L62" s="146">
        <f>Results!N60/Normalised_results!L$4</f>
        <v>0</v>
      </c>
      <c r="M62" s="147">
        <f>Results!O60/Normalised_results!M$4</f>
        <v>0</v>
      </c>
      <c r="O62" s="120" t="e">
        <f t="shared" si="0"/>
        <v>#DIV/0!</v>
      </c>
      <c r="P62" s="117" t="e">
        <f t="shared" si="1"/>
        <v>#DIV/0!</v>
      </c>
      <c r="Q62" s="117" t="e">
        <f t="shared" si="2"/>
        <v>#DIV/0!</v>
      </c>
      <c r="R62" s="117" t="e">
        <f t="shared" si="3"/>
        <v>#DIV/0!</v>
      </c>
      <c r="S62" s="117" t="e">
        <f t="shared" si="4"/>
        <v>#DIV/0!</v>
      </c>
      <c r="T62" s="155" t="e">
        <f t="shared" si="5"/>
        <v>#DIV/0!</v>
      </c>
      <c r="V62" s="127">
        <f>Results!X60</f>
        <v>0.02</v>
      </c>
      <c r="W62" s="218"/>
    </row>
    <row r="63" spans="1:23" x14ac:dyDescent="0.25">
      <c r="A63" s="107" t="str">
        <f>Results!C61</f>
        <v>Olivine-phyric</v>
      </c>
      <c r="B63" s="108" t="str">
        <f>Results!D61</f>
        <v>MDU</v>
      </c>
      <c r="C63" s="151">
        <f>Results!E61</f>
        <v>495000.00000000064</v>
      </c>
      <c r="D63" s="151">
        <f>Results!F61</f>
        <v>5.6946051989335693</v>
      </c>
      <c r="E63" s="146">
        <f>Results!G61/Normalised_results!E$4</f>
        <v>0</v>
      </c>
      <c r="F63" s="146">
        <f>Results!H61/Normalised_results!F$4</f>
        <v>0</v>
      </c>
      <c r="G63" s="146">
        <f>Results!I61/Normalised_results!G$4</f>
        <v>0</v>
      </c>
      <c r="H63" s="146">
        <f>Results!J61/Normalised_results!H$4</f>
        <v>0</v>
      </c>
      <c r="I63" s="146">
        <f>Results!K61/Normalised_results!I$4</f>
        <v>0</v>
      </c>
      <c r="J63" s="146">
        <f>Results!L61/Normalised_results!J$4</f>
        <v>0</v>
      </c>
      <c r="K63" s="146">
        <f>Results!M61/Normalised_results!K$4</f>
        <v>0</v>
      </c>
      <c r="L63" s="146">
        <f>Results!N61/Normalised_results!L$4</f>
        <v>0</v>
      </c>
      <c r="M63" s="147">
        <f>Results!O61/Normalised_results!M$4</f>
        <v>0</v>
      </c>
      <c r="O63" s="120" t="e">
        <f t="shared" si="0"/>
        <v>#DIV/0!</v>
      </c>
      <c r="P63" s="117" t="e">
        <f t="shared" si="1"/>
        <v>#DIV/0!</v>
      </c>
      <c r="Q63" s="117" t="e">
        <f t="shared" si="2"/>
        <v>#DIV/0!</v>
      </c>
      <c r="R63" s="117" t="e">
        <f t="shared" si="3"/>
        <v>#DIV/0!</v>
      </c>
      <c r="S63" s="117" t="e">
        <f t="shared" si="4"/>
        <v>#DIV/0!</v>
      </c>
      <c r="T63" s="155" t="e">
        <f t="shared" si="5"/>
        <v>#DIV/0!</v>
      </c>
      <c r="V63" s="127">
        <f>Results!X61</f>
        <v>0.01</v>
      </c>
      <c r="W63" s="218"/>
    </row>
    <row r="64" spans="1:23" x14ac:dyDescent="0.25">
      <c r="A64" s="107" t="str">
        <f>Results!C62</f>
        <v>Pre-frac olivine-phyric</v>
      </c>
      <c r="B64" s="108" t="str">
        <f>Results!D62</f>
        <v>MDU</v>
      </c>
      <c r="C64" s="151">
        <f>Results!E62</f>
        <v>102.04081632653073</v>
      </c>
      <c r="D64" s="151">
        <f>Results!F62</f>
        <v>2.0087739243075058</v>
      </c>
      <c r="E64" s="146">
        <f>Results!G62/Normalised_results!E$4</f>
        <v>0</v>
      </c>
      <c r="F64" s="146">
        <f>Results!H62/Normalised_results!F$4</f>
        <v>0</v>
      </c>
      <c r="G64" s="146">
        <f>Results!I62/Normalised_results!G$4</f>
        <v>0</v>
      </c>
      <c r="H64" s="146">
        <f>Results!J62/Normalised_results!H$4</f>
        <v>0</v>
      </c>
      <c r="I64" s="146">
        <f>Results!K62/Normalised_results!I$4</f>
        <v>0</v>
      </c>
      <c r="J64" s="146">
        <f>Results!L62/Normalised_results!J$4</f>
        <v>0</v>
      </c>
      <c r="K64" s="146">
        <f>Results!M62/Normalised_results!K$4</f>
        <v>0</v>
      </c>
      <c r="L64" s="146">
        <f>Results!N62/Normalised_results!L$4</f>
        <v>0</v>
      </c>
      <c r="M64" s="147">
        <f>Results!O62/Normalised_results!M$4</f>
        <v>0</v>
      </c>
      <c r="O64" s="120" t="e">
        <f t="shared" si="0"/>
        <v>#DIV/0!</v>
      </c>
      <c r="P64" s="117" t="e">
        <f t="shared" si="1"/>
        <v>#DIV/0!</v>
      </c>
      <c r="Q64" s="117" t="e">
        <f t="shared" si="2"/>
        <v>#DIV/0!</v>
      </c>
      <c r="R64" s="117" t="e">
        <f t="shared" si="3"/>
        <v>#DIV/0!</v>
      </c>
      <c r="S64" s="117" t="e">
        <f t="shared" si="4"/>
        <v>#DIV/0!</v>
      </c>
      <c r="T64" s="155" t="e">
        <f t="shared" si="5"/>
        <v>#DIV/0!</v>
      </c>
      <c r="V64" s="127">
        <f>Results!X62</f>
        <v>0.98</v>
      </c>
      <c r="W64" s="218"/>
    </row>
    <row r="65" spans="1:23" x14ac:dyDescent="0.25">
      <c r="A65" s="107" t="str">
        <f>Results!C63</f>
        <v>Pre-frac olivine-phyric</v>
      </c>
      <c r="B65" s="108" t="str">
        <f>Results!D63</f>
        <v>MDU</v>
      </c>
      <c r="C65" s="151">
        <f>Results!E63</f>
        <v>555.55555555555577</v>
      </c>
      <c r="D65" s="151">
        <f>Results!F63</f>
        <v>2.744727494896694</v>
      </c>
      <c r="E65" s="146">
        <f>Results!G63/Normalised_results!E$4</f>
        <v>0</v>
      </c>
      <c r="F65" s="146">
        <f>Results!H63/Normalised_results!F$4</f>
        <v>0</v>
      </c>
      <c r="G65" s="146">
        <f>Results!I63/Normalised_results!G$4</f>
        <v>0</v>
      </c>
      <c r="H65" s="146">
        <f>Results!J63/Normalised_results!H$4</f>
        <v>0</v>
      </c>
      <c r="I65" s="146">
        <f>Results!K63/Normalised_results!I$4</f>
        <v>0</v>
      </c>
      <c r="J65" s="146">
        <f>Results!L63/Normalised_results!J$4</f>
        <v>0</v>
      </c>
      <c r="K65" s="146">
        <f>Results!M63/Normalised_results!K$4</f>
        <v>0</v>
      </c>
      <c r="L65" s="146">
        <f>Results!N63/Normalised_results!L$4</f>
        <v>0</v>
      </c>
      <c r="M65" s="147">
        <f>Results!O63/Normalised_results!M$4</f>
        <v>0</v>
      </c>
      <c r="O65" s="120" t="e">
        <f t="shared" si="0"/>
        <v>#DIV/0!</v>
      </c>
      <c r="P65" s="117" t="e">
        <f t="shared" si="1"/>
        <v>#DIV/0!</v>
      </c>
      <c r="Q65" s="117" t="e">
        <f t="shared" si="2"/>
        <v>#DIV/0!</v>
      </c>
      <c r="R65" s="117" t="e">
        <f t="shared" si="3"/>
        <v>#DIV/0!</v>
      </c>
      <c r="S65" s="117" t="e">
        <f t="shared" si="4"/>
        <v>#DIV/0!</v>
      </c>
      <c r="T65" s="155" t="e">
        <f t="shared" si="5"/>
        <v>#DIV/0!</v>
      </c>
      <c r="V65" s="127">
        <f>Results!X63</f>
        <v>0.9</v>
      </c>
      <c r="W65" s="218"/>
    </row>
    <row r="66" spans="1:23" x14ac:dyDescent="0.25">
      <c r="A66" s="107" t="str">
        <f>Results!C64</f>
        <v>Pre-frac olivine-phyric</v>
      </c>
      <c r="B66" s="108" t="str">
        <f>Results!D64</f>
        <v>MDU</v>
      </c>
      <c r="C66" s="151">
        <f>Results!E64</f>
        <v>1250</v>
      </c>
      <c r="D66" s="151">
        <f>Results!F64</f>
        <v>3.0969100130080562</v>
      </c>
      <c r="E66" s="146">
        <f>Results!G64/Normalised_results!E$4</f>
        <v>0</v>
      </c>
      <c r="F66" s="146">
        <f>Results!H64/Normalised_results!F$4</f>
        <v>0</v>
      </c>
      <c r="G66" s="146">
        <f>Results!I64/Normalised_results!G$4</f>
        <v>0</v>
      </c>
      <c r="H66" s="146">
        <f>Results!J64/Normalised_results!H$4</f>
        <v>0</v>
      </c>
      <c r="I66" s="146">
        <f>Results!K64/Normalised_results!I$4</f>
        <v>0</v>
      </c>
      <c r="J66" s="146">
        <f>Results!L64/Normalised_results!J$4</f>
        <v>0</v>
      </c>
      <c r="K66" s="146">
        <f>Results!M64/Normalised_results!K$4</f>
        <v>0</v>
      </c>
      <c r="L66" s="146">
        <f>Results!N64/Normalised_results!L$4</f>
        <v>0</v>
      </c>
      <c r="M66" s="147">
        <f>Results!O64/Normalised_results!M$4</f>
        <v>0</v>
      </c>
      <c r="O66" s="120" t="e">
        <f t="shared" si="0"/>
        <v>#DIV/0!</v>
      </c>
      <c r="P66" s="117" t="e">
        <f t="shared" si="1"/>
        <v>#DIV/0!</v>
      </c>
      <c r="Q66" s="117" t="e">
        <f t="shared" si="2"/>
        <v>#DIV/0!</v>
      </c>
      <c r="R66" s="117" t="e">
        <f t="shared" si="3"/>
        <v>#DIV/0!</v>
      </c>
      <c r="S66" s="117" t="e">
        <f t="shared" si="4"/>
        <v>#DIV/0!</v>
      </c>
      <c r="T66" s="155" t="e">
        <f t="shared" si="5"/>
        <v>#DIV/0!</v>
      </c>
      <c r="V66" s="127">
        <f>Results!X64</f>
        <v>0.8</v>
      </c>
      <c r="W66" s="218"/>
    </row>
    <row r="67" spans="1:23" x14ac:dyDescent="0.25">
      <c r="A67" s="107" t="str">
        <f>Results!C65</f>
        <v>Pre-frac olivine-phyric</v>
      </c>
      <c r="B67" s="108" t="str">
        <f>Results!D65</f>
        <v>MDU</v>
      </c>
      <c r="C67" s="151">
        <f>Results!E65</f>
        <v>2142.857142857144</v>
      </c>
      <c r="D67" s="151">
        <f>Results!F65</f>
        <v>3.3309932190414249</v>
      </c>
      <c r="E67" s="146">
        <f>Results!G65/Normalised_results!E$4</f>
        <v>0</v>
      </c>
      <c r="F67" s="146">
        <f>Results!H65/Normalised_results!F$4</f>
        <v>0</v>
      </c>
      <c r="G67" s="146">
        <f>Results!I65/Normalised_results!G$4</f>
        <v>0</v>
      </c>
      <c r="H67" s="146">
        <f>Results!J65/Normalised_results!H$4</f>
        <v>0</v>
      </c>
      <c r="I67" s="146">
        <f>Results!K65/Normalised_results!I$4</f>
        <v>0</v>
      </c>
      <c r="J67" s="146">
        <f>Results!L65/Normalised_results!J$4</f>
        <v>0</v>
      </c>
      <c r="K67" s="146">
        <f>Results!M65/Normalised_results!K$4</f>
        <v>0</v>
      </c>
      <c r="L67" s="146">
        <f>Results!N65/Normalised_results!L$4</f>
        <v>0</v>
      </c>
      <c r="M67" s="147">
        <f>Results!O65/Normalised_results!M$4</f>
        <v>0</v>
      </c>
      <c r="O67" s="120" t="e">
        <f t="shared" si="0"/>
        <v>#DIV/0!</v>
      </c>
      <c r="P67" s="117" t="e">
        <f t="shared" si="1"/>
        <v>#DIV/0!</v>
      </c>
      <c r="Q67" s="117" t="e">
        <f t="shared" si="2"/>
        <v>#DIV/0!</v>
      </c>
      <c r="R67" s="117" t="e">
        <f t="shared" si="3"/>
        <v>#DIV/0!</v>
      </c>
      <c r="S67" s="117" t="e">
        <f t="shared" si="4"/>
        <v>#DIV/0!</v>
      </c>
      <c r="T67" s="155" t="e">
        <f t="shared" si="5"/>
        <v>#DIV/0!</v>
      </c>
      <c r="V67" s="127">
        <f>Results!X65</f>
        <v>0.7</v>
      </c>
      <c r="W67" s="218"/>
    </row>
    <row r="68" spans="1:23" x14ac:dyDescent="0.25">
      <c r="A68" s="107" t="str">
        <f>Results!C66</f>
        <v>Pre-frac olivine-phyric</v>
      </c>
      <c r="B68" s="108" t="str">
        <f>Results!D66</f>
        <v>MDU</v>
      </c>
      <c r="C68" s="151">
        <f>Results!E66</f>
        <v>3333.3333333333348</v>
      </c>
      <c r="D68" s="151">
        <f>Results!F66</f>
        <v>3.5228787452803378</v>
      </c>
      <c r="E68" s="146">
        <f>Results!G66/Normalised_results!E$4</f>
        <v>0</v>
      </c>
      <c r="F68" s="146">
        <f>Results!H66/Normalised_results!F$4</f>
        <v>0</v>
      </c>
      <c r="G68" s="146">
        <f>Results!I66/Normalised_results!G$4</f>
        <v>0</v>
      </c>
      <c r="H68" s="146">
        <f>Results!J66/Normalised_results!H$4</f>
        <v>0</v>
      </c>
      <c r="I68" s="146">
        <f>Results!K66/Normalised_results!I$4</f>
        <v>0</v>
      </c>
      <c r="J68" s="146">
        <f>Results!L66/Normalised_results!J$4</f>
        <v>0</v>
      </c>
      <c r="K68" s="146">
        <f>Results!M66/Normalised_results!K$4</f>
        <v>0</v>
      </c>
      <c r="L68" s="146">
        <f>Results!N66/Normalised_results!L$4</f>
        <v>0</v>
      </c>
      <c r="M68" s="147">
        <f>Results!O66/Normalised_results!M$4</f>
        <v>0</v>
      </c>
      <c r="O68" s="120" t="e">
        <f t="shared" si="0"/>
        <v>#DIV/0!</v>
      </c>
      <c r="P68" s="117" t="e">
        <f t="shared" si="1"/>
        <v>#DIV/0!</v>
      </c>
      <c r="Q68" s="117" t="e">
        <f t="shared" si="2"/>
        <v>#DIV/0!</v>
      </c>
      <c r="R68" s="117" t="e">
        <f t="shared" si="3"/>
        <v>#DIV/0!</v>
      </c>
      <c r="S68" s="117" t="e">
        <f t="shared" si="4"/>
        <v>#DIV/0!</v>
      </c>
      <c r="T68" s="155" t="e">
        <f t="shared" si="5"/>
        <v>#DIV/0!</v>
      </c>
      <c r="V68" s="127">
        <f>Results!X66</f>
        <v>0.6</v>
      </c>
      <c r="W68" s="218"/>
    </row>
    <row r="69" spans="1:23" x14ac:dyDescent="0.25">
      <c r="A69" s="107" t="str">
        <f>Results!C67</f>
        <v>Pre-frac olivine-phyric</v>
      </c>
      <c r="B69" s="108" t="str">
        <f>Results!D67</f>
        <v>MDU</v>
      </c>
      <c r="C69" s="151">
        <f>Results!E67</f>
        <v>5000</v>
      </c>
      <c r="D69" s="151">
        <f>Results!F67</f>
        <v>3.6989700043360187</v>
      </c>
      <c r="E69" s="146">
        <f>Results!G67/Normalised_results!E$4</f>
        <v>0</v>
      </c>
      <c r="F69" s="146">
        <f>Results!H67/Normalised_results!F$4</f>
        <v>0</v>
      </c>
      <c r="G69" s="146">
        <f>Results!I67/Normalised_results!G$4</f>
        <v>0</v>
      </c>
      <c r="H69" s="146">
        <f>Results!J67/Normalised_results!H$4</f>
        <v>0</v>
      </c>
      <c r="I69" s="146">
        <f>Results!K67/Normalised_results!I$4</f>
        <v>0</v>
      </c>
      <c r="J69" s="146">
        <f>Results!L67/Normalised_results!J$4</f>
        <v>0</v>
      </c>
      <c r="K69" s="146">
        <f>Results!M67/Normalised_results!K$4</f>
        <v>0</v>
      </c>
      <c r="L69" s="146">
        <f>Results!N67/Normalised_results!L$4</f>
        <v>0</v>
      </c>
      <c r="M69" s="147">
        <f>Results!O67/Normalised_results!M$4</f>
        <v>0</v>
      </c>
      <c r="O69" s="120" t="e">
        <f t="shared" si="0"/>
        <v>#DIV/0!</v>
      </c>
      <c r="P69" s="117" t="e">
        <f t="shared" si="1"/>
        <v>#DIV/0!</v>
      </c>
      <c r="Q69" s="117" t="e">
        <f t="shared" si="2"/>
        <v>#DIV/0!</v>
      </c>
      <c r="R69" s="117" t="e">
        <f t="shared" si="3"/>
        <v>#DIV/0!</v>
      </c>
      <c r="S69" s="117" t="e">
        <f t="shared" si="4"/>
        <v>#DIV/0!</v>
      </c>
      <c r="T69" s="155" t="e">
        <f t="shared" si="5"/>
        <v>#DIV/0!</v>
      </c>
      <c r="V69" s="127">
        <f>Results!X67</f>
        <v>0.5</v>
      </c>
      <c r="W69" s="218"/>
    </row>
    <row r="70" spans="1:23" x14ac:dyDescent="0.25">
      <c r="A70" s="107" t="str">
        <f>Results!C68</f>
        <v>Pre-frac olivine-phyric</v>
      </c>
      <c r="B70" s="108" t="str">
        <f>Results!D68</f>
        <v>MDU</v>
      </c>
      <c r="C70" s="151">
        <f>Results!E68</f>
        <v>7500.0000000000018</v>
      </c>
      <c r="D70" s="151">
        <f>Results!F68</f>
        <v>3.8750612633917001</v>
      </c>
      <c r="E70" s="146">
        <f>Results!G68/Normalised_results!E$4</f>
        <v>0</v>
      </c>
      <c r="F70" s="146">
        <f>Results!H68/Normalised_results!F$4</f>
        <v>0</v>
      </c>
      <c r="G70" s="146">
        <f>Results!I68/Normalised_results!G$4</f>
        <v>0</v>
      </c>
      <c r="H70" s="146">
        <f>Results!J68/Normalised_results!H$4</f>
        <v>0</v>
      </c>
      <c r="I70" s="146">
        <f>Results!K68/Normalised_results!I$4</f>
        <v>0</v>
      </c>
      <c r="J70" s="146">
        <f>Results!L68/Normalised_results!J$4</f>
        <v>0</v>
      </c>
      <c r="K70" s="146">
        <f>Results!M68/Normalised_results!K$4</f>
        <v>0</v>
      </c>
      <c r="L70" s="146">
        <f>Results!N68/Normalised_results!L$4</f>
        <v>0</v>
      </c>
      <c r="M70" s="147">
        <f>Results!O68/Normalised_results!M$4</f>
        <v>0</v>
      </c>
      <c r="O70" s="120" t="e">
        <f t="shared" si="0"/>
        <v>#DIV/0!</v>
      </c>
      <c r="P70" s="117" t="e">
        <f t="shared" si="1"/>
        <v>#DIV/0!</v>
      </c>
      <c r="Q70" s="117" t="e">
        <f t="shared" si="2"/>
        <v>#DIV/0!</v>
      </c>
      <c r="R70" s="117" t="e">
        <f t="shared" si="3"/>
        <v>#DIV/0!</v>
      </c>
      <c r="S70" s="117" t="e">
        <f t="shared" si="4"/>
        <v>#DIV/0!</v>
      </c>
      <c r="T70" s="155" t="e">
        <f t="shared" si="5"/>
        <v>#DIV/0!</v>
      </c>
      <c r="V70" s="127">
        <f>Results!X68</f>
        <v>0.4</v>
      </c>
      <c r="W70" s="218"/>
    </row>
    <row r="71" spans="1:23" x14ac:dyDescent="0.25">
      <c r="A71" s="107" t="str">
        <f>Results!C69</f>
        <v>Pre-frac olivine-phyric</v>
      </c>
      <c r="B71" s="108" t="str">
        <f>Results!D69</f>
        <v>MDU</v>
      </c>
      <c r="C71" s="151">
        <f>Results!E69</f>
        <v>11666.666666666672</v>
      </c>
      <c r="D71" s="151">
        <f>Results!F69</f>
        <v>4.0669467896306131</v>
      </c>
      <c r="E71" s="146">
        <f>Results!G69/Normalised_results!E$4</f>
        <v>0</v>
      </c>
      <c r="F71" s="146">
        <f>Results!H69/Normalised_results!F$4</f>
        <v>0</v>
      </c>
      <c r="G71" s="146">
        <f>Results!I69/Normalised_results!G$4</f>
        <v>0</v>
      </c>
      <c r="H71" s="146">
        <f>Results!J69/Normalised_results!H$4</f>
        <v>0</v>
      </c>
      <c r="I71" s="146">
        <f>Results!K69/Normalised_results!I$4</f>
        <v>0</v>
      </c>
      <c r="J71" s="146">
        <f>Results!L69/Normalised_results!J$4</f>
        <v>0</v>
      </c>
      <c r="K71" s="146">
        <f>Results!M69/Normalised_results!K$4</f>
        <v>0</v>
      </c>
      <c r="L71" s="146">
        <f>Results!N69/Normalised_results!L$4</f>
        <v>0</v>
      </c>
      <c r="M71" s="147">
        <f>Results!O69/Normalised_results!M$4</f>
        <v>0</v>
      </c>
      <c r="O71" s="120" t="e">
        <f t="shared" si="0"/>
        <v>#DIV/0!</v>
      </c>
      <c r="P71" s="117" t="e">
        <f t="shared" si="1"/>
        <v>#DIV/0!</v>
      </c>
      <c r="Q71" s="117" t="e">
        <f t="shared" si="2"/>
        <v>#DIV/0!</v>
      </c>
      <c r="R71" s="117" t="e">
        <f t="shared" si="3"/>
        <v>#DIV/0!</v>
      </c>
      <c r="S71" s="117" t="e">
        <f t="shared" si="4"/>
        <v>#DIV/0!</v>
      </c>
      <c r="T71" s="155" t="e">
        <f t="shared" si="5"/>
        <v>#DIV/0!</v>
      </c>
      <c r="V71" s="127">
        <f>Results!X69</f>
        <v>0.3</v>
      </c>
      <c r="W71" s="218"/>
    </row>
    <row r="72" spans="1:23" x14ac:dyDescent="0.25">
      <c r="A72" s="107" t="str">
        <f>Results!C70</f>
        <v>Pre-frac olivine-phyric</v>
      </c>
      <c r="B72" s="108" t="str">
        <f>Results!D70</f>
        <v>MDU</v>
      </c>
      <c r="C72" s="151">
        <f>Results!E70</f>
        <v>20000.000000000007</v>
      </c>
      <c r="D72" s="151">
        <f>Results!F70</f>
        <v>4.3010299956639813</v>
      </c>
      <c r="E72" s="146">
        <f>Results!G70/Normalised_results!E$4</f>
        <v>0</v>
      </c>
      <c r="F72" s="146">
        <f>Results!H70/Normalised_results!F$4</f>
        <v>0</v>
      </c>
      <c r="G72" s="146">
        <f>Results!I70/Normalised_results!G$4</f>
        <v>0</v>
      </c>
      <c r="H72" s="146">
        <f>Results!J70/Normalised_results!H$4</f>
        <v>0</v>
      </c>
      <c r="I72" s="146">
        <f>Results!K70/Normalised_results!I$4</f>
        <v>0</v>
      </c>
      <c r="J72" s="146">
        <f>Results!L70/Normalised_results!J$4</f>
        <v>0</v>
      </c>
      <c r="K72" s="146">
        <f>Results!M70/Normalised_results!K$4</f>
        <v>0</v>
      </c>
      <c r="L72" s="146">
        <f>Results!N70/Normalised_results!L$4</f>
        <v>0</v>
      </c>
      <c r="M72" s="147">
        <f>Results!O70/Normalised_results!M$4</f>
        <v>0</v>
      </c>
      <c r="O72" s="120" t="e">
        <f t="shared" si="0"/>
        <v>#DIV/0!</v>
      </c>
      <c r="P72" s="117" t="e">
        <f t="shared" si="1"/>
        <v>#DIV/0!</v>
      </c>
      <c r="Q72" s="117" t="e">
        <f t="shared" si="2"/>
        <v>#DIV/0!</v>
      </c>
      <c r="R72" s="117" t="e">
        <f t="shared" si="3"/>
        <v>#DIV/0!</v>
      </c>
      <c r="S72" s="117" t="e">
        <f t="shared" si="4"/>
        <v>#DIV/0!</v>
      </c>
      <c r="T72" s="155" t="e">
        <f t="shared" si="5"/>
        <v>#DIV/0!</v>
      </c>
      <c r="V72" s="127">
        <f>Results!X70</f>
        <v>0.2</v>
      </c>
      <c r="W72" s="218"/>
    </row>
    <row r="73" spans="1:23" x14ac:dyDescent="0.25">
      <c r="A73" s="107" t="str">
        <f>Results!C71</f>
        <v>Pre-frac olivine-phyric</v>
      </c>
      <c r="B73" s="108" t="str">
        <f>Results!D71</f>
        <v>MDU</v>
      </c>
      <c r="C73" s="151">
        <f>Results!E71</f>
        <v>45000.000000000036</v>
      </c>
      <c r="D73" s="151">
        <f>Results!F71</f>
        <v>4.653212513775344</v>
      </c>
      <c r="E73" s="146">
        <f>Results!G71/Normalised_results!E$4</f>
        <v>0</v>
      </c>
      <c r="F73" s="146">
        <f>Results!H71/Normalised_results!F$4</f>
        <v>0</v>
      </c>
      <c r="G73" s="146">
        <f>Results!I71/Normalised_results!G$4</f>
        <v>0</v>
      </c>
      <c r="H73" s="146">
        <f>Results!J71/Normalised_results!H$4</f>
        <v>0</v>
      </c>
      <c r="I73" s="146">
        <f>Results!K71/Normalised_results!I$4</f>
        <v>0</v>
      </c>
      <c r="J73" s="146">
        <f>Results!L71/Normalised_results!J$4</f>
        <v>0</v>
      </c>
      <c r="K73" s="146">
        <f>Results!M71/Normalised_results!K$4</f>
        <v>0</v>
      </c>
      <c r="L73" s="146">
        <f>Results!N71/Normalised_results!L$4</f>
        <v>0</v>
      </c>
      <c r="M73" s="147">
        <f>Results!O71/Normalised_results!M$4</f>
        <v>0</v>
      </c>
      <c r="O73" s="120" t="e">
        <f t="shared" ref="O73:O82" si="6">E73/M73</f>
        <v>#DIV/0!</v>
      </c>
      <c r="P73" s="117" t="e">
        <f t="shared" ref="P73:P82" si="7">M73/(K73/1000)</f>
        <v>#DIV/0!</v>
      </c>
      <c r="Q73" s="117" t="e">
        <f t="shared" ref="Q73:Q82" si="8">K73/J73</f>
        <v>#DIV/0!</v>
      </c>
      <c r="R73" s="117" t="e">
        <f t="shared" ref="R73:R82" si="9">K73/G73</f>
        <v>#DIV/0!</v>
      </c>
      <c r="S73" s="117" t="e">
        <f t="shared" ref="S73:S82" si="10">(E73*1000)/K73</f>
        <v>#DIV/0!</v>
      </c>
      <c r="T73" s="155" t="e">
        <f t="shared" ref="T73:T82" si="11">(M73*1000)/G73</f>
        <v>#DIV/0!</v>
      </c>
      <c r="V73" s="127">
        <f>Results!X71</f>
        <v>0.1</v>
      </c>
      <c r="W73" s="218"/>
    </row>
    <row r="74" spans="1:23" x14ac:dyDescent="0.25">
      <c r="A74" s="107" t="str">
        <f>Results!C72</f>
        <v>Pre-frac olivine-phyric</v>
      </c>
      <c r="B74" s="108" t="str">
        <f>Results!D72</f>
        <v>MDU</v>
      </c>
      <c r="C74" s="151">
        <f>Results!E72</f>
        <v>50555.555555555598</v>
      </c>
      <c r="D74" s="151">
        <f>Results!F72</f>
        <v>4.7037688872177883</v>
      </c>
      <c r="E74" s="146">
        <f>Results!G72/Normalised_results!E$4</f>
        <v>0</v>
      </c>
      <c r="F74" s="146">
        <f>Results!H72/Normalised_results!F$4</f>
        <v>0</v>
      </c>
      <c r="G74" s="146">
        <f>Results!I72/Normalised_results!G$4</f>
        <v>0</v>
      </c>
      <c r="H74" s="146">
        <f>Results!J72/Normalised_results!H$4</f>
        <v>0</v>
      </c>
      <c r="I74" s="146">
        <f>Results!K72/Normalised_results!I$4</f>
        <v>0</v>
      </c>
      <c r="J74" s="146">
        <f>Results!L72/Normalised_results!J$4</f>
        <v>0</v>
      </c>
      <c r="K74" s="146">
        <f>Results!M72/Normalised_results!K$4</f>
        <v>0</v>
      </c>
      <c r="L74" s="146">
        <f>Results!N72/Normalised_results!L$4</f>
        <v>0</v>
      </c>
      <c r="M74" s="147">
        <f>Results!O72/Normalised_results!M$4</f>
        <v>0</v>
      </c>
      <c r="O74" s="120" t="e">
        <f t="shared" si="6"/>
        <v>#DIV/0!</v>
      </c>
      <c r="P74" s="117" t="e">
        <f t="shared" si="7"/>
        <v>#DIV/0!</v>
      </c>
      <c r="Q74" s="117" t="e">
        <f t="shared" si="8"/>
        <v>#DIV/0!</v>
      </c>
      <c r="R74" s="117" t="e">
        <f t="shared" si="9"/>
        <v>#DIV/0!</v>
      </c>
      <c r="S74" s="117" t="e">
        <f t="shared" si="10"/>
        <v>#DIV/0!</v>
      </c>
      <c r="T74" s="155" t="e">
        <f t="shared" si="11"/>
        <v>#DIV/0!</v>
      </c>
      <c r="V74" s="127">
        <f>Results!X72</f>
        <v>0.09</v>
      </c>
      <c r="W74" s="218"/>
    </row>
    <row r="75" spans="1:23" x14ac:dyDescent="0.25">
      <c r="A75" s="107" t="str">
        <f>Results!C73</f>
        <v>Pre-frac olivine-phyric</v>
      </c>
      <c r="B75" s="108" t="str">
        <f>Results!D73</f>
        <v>MDU</v>
      </c>
      <c r="C75" s="151">
        <f>Results!E73</f>
        <v>57500.000000000036</v>
      </c>
      <c r="D75" s="151">
        <f>Results!F73</f>
        <v>4.7596678446896306</v>
      </c>
      <c r="E75" s="146">
        <f>Results!G73/Normalised_results!E$4</f>
        <v>0</v>
      </c>
      <c r="F75" s="146">
        <f>Results!H73/Normalised_results!F$4</f>
        <v>0</v>
      </c>
      <c r="G75" s="146">
        <f>Results!I73/Normalised_results!G$4</f>
        <v>0</v>
      </c>
      <c r="H75" s="146">
        <f>Results!J73/Normalised_results!H$4</f>
        <v>0</v>
      </c>
      <c r="I75" s="146">
        <f>Results!K73/Normalised_results!I$4</f>
        <v>0</v>
      </c>
      <c r="J75" s="146">
        <f>Results!L73/Normalised_results!J$4</f>
        <v>0</v>
      </c>
      <c r="K75" s="146">
        <f>Results!M73/Normalised_results!K$4</f>
        <v>0</v>
      </c>
      <c r="L75" s="146">
        <f>Results!N73/Normalised_results!L$4</f>
        <v>0</v>
      </c>
      <c r="M75" s="147">
        <f>Results!O73/Normalised_results!M$4</f>
        <v>0</v>
      </c>
      <c r="O75" s="120" t="e">
        <f t="shared" si="6"/>
        <v>#DIV/0!</v>
      </c>
      <c r="P75" s="117" t="e">
        <f t="shared" si="7"/>
        <v>#DIV/0!</v>
      </c>
      <c r="Q75" s="117" t="e">
        <f t="shared" si="8"/>
        <v>#DIV/0!</v>
      </c>
      <c r="R75" s="117" t="e">
        <f t="shared" si="9"/>
        <v>#DIV/0!</v>
      </c>
      <c r="S75" s="117" t="e">
        <f t="shared" si="10"/>
        <v>#DIV/0!</v>
      </c>
      <c r="T75" s="155" t="e">
        <f t="shared" si="11"/>
        <v>#DIV/0!</v>
      </c>
      <c r="V75" s="127">
        <f>Results!X73</f>
        <v>0.08</v>
      </c>
      <c r="W75" s="218"/>
    </row>
    <row r="76" spans="1:23" x14ac:dyDescent="0.25">
      <c r="A76" s="107" t="str">
        <f>Results!C74</f>
        <v>Pre-frac olivine-phyric</v>
      </c>
      <c r="B76" s="108" t="str">
        <f>Results!D74</f>
        <v>MDU</v>
      </c>
      <c r="C76" s="151">
        <f>Results!E74</f>
        <v>66428.571428571478</v>
      </c>
      <c r="D76" s="151">
        <f>Results!F74</f>
        <v>4.8223549128756975</v>
      </c>
      <c r="E76" s="146">
        <f>Results!G74/Normalised_results!E$4</f>
        <v>0</v>
      </c>
      <c r="F76" s="146">
        <f>Results!H74/Normalised_results!F$4</f>
        <v>0</v>
      </c>
      <c r="G76" s="146">
        <f>Results!I74/Normalised_results!G$4</f>
        <v>0</v>
      </c>
      <c r="H76" s="146">
        <f>Results!J74/Normalised_results!H$4</f>
        <v>0</v>
      </c>
      <c r="I76" s="146">
        <f>Results!K74/Normalised_results!I$4</f>
        <v>0</v>
      </c>
      <c r="J76" s="146">
        <f>Results!L74/Normalised_results!J$4</f>
        <v>0</v>
      </c>
      <c r="K76" s="146">
        <f>Results!M74/Normalised_results!K$4</f>
        <v>0</v>
      </c>
      <c r="L76" s="146">
        <f>Results!N74/Normalised_results!L$4</f>
        <v>0</v>
      </c>
      <c r="M76" s="147">
        <f>Results!O74/Normalised_results!M$4</f>
        <v>0</v>
      </c>
      <c r="O76" s="120" t="e">
        <f t="shared" si="6"/>
        <v>#DIV/0!</v>
      </c>
      <c r="P76" s="117" t="e">
        <f t="shared" si="7"/>
        <v>#DIV/0!</v>
      </c>
      <c r="Q76" s="117" t="e">
        <f t="shared" si="8"/>
        <v>#DIV/0!</v>
      </c>
      <c r="R76" s="117" t="e">
        <f t="shared" si="9"/>
        <v>#DIV/0!</v>
      </c>
      <c r="S76" s="117" t="e">
        <f t="shared" si="10"/>
        <v>#DIV/0!</v>
      </c>
      <c r="T76" s="155" t="e">
        <f t="shared" si="11"/>
        <v>#DIV/0!</v>
      </c>
      <c r="V76" s="127">
        <f>Results!X74</f>
        <v>7.0000000000000007E-2</v>
      </c>
      <c r="W76" s="218"/>
    </row>
    <row r="77" spans="1:23" x14ac:dyDescent="0.25">
      <c r="A77" s="107" t="str">
        <f>Results!C75</f>
        <v>Pre-frac olivine-phyric</v>
      </c>
      <c r="B77" s="108" t="str">
        <f>Results!D75</f>
        <v>MDU</v>
      </c>
      <c r="C77" s="151">
        <f>Results!E75</f>
        <v>78333.333333333416</v>
      </c>
      <c r="D77" s="151">
        <f>Results!F75</f>
        <v>4.8939466075520741</v>
      </c>
      <c r="E77" s="146">
        <f>Results!G75/Normalised_results!E$4</f>
        <v>0</v>
      </c>
      <c r="F77" s="146">
        <f>Results!H75/Normalised_results!F$4</f>
        <v>0</v>
      </c>
      <c r="G77" s="146">
        <f>Results!I75/Normalised_results!G$4</f>
        <v>0</v>
      </c>
      <c r="H77" s="146">
        <f>Results!J75/Normalised_results!H$4</f>
        <v>0</v>
      </c>
      <c r="I77" s="146">
        <f>Results!K75/Normalised_results!I$4</f>
        <v>0</v>
      </c>
      <c r="J77" s="146">
        <f>Results!L75/Normalised_results!J$4</f>
        <v>0</v>
      </c>
      <c r="K77" s="146">
        <f>Results!M75/Normalised_results!K$4</f>
        <v>0</v>
      </c>
      <c r="L77" s="146">
        <f>Results!N75/Normalised_results!L$4</f>
        <v>0</v>
      </c>
      <c r="M77" s="147">
        <f>Results!O75/Normalised_results!M$4</f>
        <v>0</v>
      </c>
      <c r="O77" s="120" t="e">
        <f t="shared" si="6"/>
        <v>#DIV/0!</v>
      </c>
      <c r="P77" s="117" t="e">
        <f t="shared" si="7"/>
        <v>#DIV/0!</v>
      </c>
      <c r="Q77" s="117" t="e">
        <f t="shared" si="8"/>
        <v>#DIV/0!</v>
      </c>
      <c r="R77" s="117" t="e">
        <f t="shared" si="9"/>
        <v>#DIV/0!</v>
      </c>
      <c r="S77" s="117" t="e">
        <f t="shared" si="10"/>
        <v>#DIV/0!</v>
      </c>
      <c r="T77" s="155" t="e">
        <f t="shared" si="11"/>
        <v>#DIV/0!</v>
      </c>
      <c r="V77" s="127">
        <f>Results!X75</f>
        <v>0.06</v>
      </c>
      <c r="W77" s="218"/>
    </row>
    <row r="78" spans="1:23" x14ac:dyDescent="0.25">
      <c r="A78" s="107" t="str">
        <f>Results!C76</f>
        <v>Pre-frac olivine-phyric</v>
      </c>
      <c r="B78" s="108" t="str">
        <f>Results!D76</f>
        <v>MDU</v>
      </c>
      <c r="C78" s="151">
        <f>Results!E76</f>
        <v>95000.000000000073</v>
      </c>
      <c r="D78" s="151">
        <f>Results!F76</f>
        <v>4.9777236052888485</v>
      </c>
      <c r="E78" s="146">
        <f>Results!G76/Normalised_results!E$4</f>
        <v>0</v>
      </c>
      <c r="F78" s="146">
        <f>Results!H76/Normalised_results!F$4</f>
        <v>0</v>
      </c>
      <c r="G78" s="146">
        <f>Results!I76/Normalised_results!G$4</f>
        <v>0</v>
      </c>
      <c r="H78" s="146">
        <f>Results!J76/Normalised_results!H$4</f>
        <v>0</v>
      </c>
      <c r="I78" s="146">
        <f>Results!K76/Normalised_results!I$4</f>
        <v>0</v>
      </c>
      <c r="J78" s="146">
        <f>Results!L76/Normalised_results!J$4</f>
        <v>0</v>
      </c>
      <c r="K78" s="146">
        <f>Results!M76/Normalised_results!K$4</f>
        <v>0</v>
      </c>
      <c r="L78" s="146">
        <f>Results!N76/Normalised_results!L$4</f>
        <v>0</v>
      </c>
      <c r="M78" s="147">
        <f>Results!O76/Normalised_results!M$4</f>
        <v>0</v>
      </c>
      <c r="O78" s="120" t="e">
        <f t="shared" si="6"/>
        <v>#DIV/0!</v>
      </c>
      <c r="P78" s="117" t="e">
        <f t="shared" si="7"/>
        <v>#DIV/0!</v>
      </c>
      <c r="Q78" s="117" t="e">
        <f t="shared" si="8"/>
        <v>#DIV/0!</v>
      </c>
      <c r="R78" s="117" t="e">
        <f t="shared" si="9"/>
        <v>#DIV/0!</v>
      </c>
      <c r="S78" s="117" t="e">
        <f t="shared" si="10"/>
        <v>#DIV/0!</v>
      </c>
      <c r="T78" s="155" t="e">
        <f t="shared" si="11"/>
        <v>#DIV/0!</v>
      </c>
      <c r="V78" s="127">
        <f>Results!X76</f>
        <v>0.05</v>
      </c>
      <c r="W78" s="218"/>
    </row>
    <row r="79" spans="1:23" x14ac:dyDescent="0.25">
      <c r="A79" s="107" t="str">
        <f>Results!C77</f>
        <v>Pre-frac olivine-phyric</v>
      </c>
      <c r="B79" s="108" t="str">
        <f>Results!D77</f>
        <v>MDU</v>
      </c>
      <c r="C79" s="151">
        <f>Results!E77</f>
        <v>120000.00000000009</v>
      </c>
      <c r="D79" s="151">
        <f>Results!F77</f>
        <v>5.0791812460476251</v>
      </c>
      <c r="E79" s="146">
        <f>Results!G77/Normalised_results!E$4</f>
        <v>0</v>
      </c>
      <c r="F79" s="146">
        <f>Results!H77/Normalised_results!F$4</f>
        <v>0</v>
      </c>
      <c r="G79" s="146">
        <f>Results!I77/Normalised_results!G$4</f>
        <v>0</v>
      </c>
      <c r="H79" s="146">
        <f>Results!J77/Normalised_results!H$4</f>
        <v>0</v>
      </c>
      <c r="I79" s="146">
        <f>Results!K77/Normalised_results!I$4</f>
        <v>0</v>
      </c>
      <c r="J79" s="146">
        <f>Results!L77/Normalised_results!J$4</f>
        <v>0</v>
      </c>
      <c r="K79" s="146">
        <f>Results!M77/Normalised_results!K$4</f>
        <v>0</v>
      </c>
      <c r="L79" s="146">
        <f>Results!N77/Normalised_results!L$4</f>
        <v>0</v>
      </c>
      <c r="M79" s="147">
        <f>Results!O77/Normalised_results!M$4</f>
        <v>0</v>
      </c>
      <c r="O79" s="120" t="e">
        <f t="shared" si="6"/>
        <v>#DIV/0!</v>
      </c>
      <c r="P79" s="117" t="e">
        <f t="shared" si="7"/>
        <v>#DIV/0!</v>
      </c>
      <c r="Q79" s="117" t="e">
        <f t="shared" si="8"/>
        <v>#DIV/0!</v>
      </c>
      <c r="R79" s="117" t="e">
        <f t="shared" si="9"/>
        <v>#DIV/0!</v>
      </c>
      <c r="S79" s="117" t="e">
        <f t="shared" si="10"/>
        <v>#DIV/0!</v>
      </c>
      <c r="T79" s="155" t="e">
        <f t="shared" si="11"/>
        <v>#DIV/0!</v>
      </c>
      <c r="V79" s="127">
        <f>Results!X77</f>
        <v>0.04</v>
      </c>
      <c r="W79" s="218"/>
    </row>
    <row r="80" spans="1:23" x14ac:dyDescent="0.25">
      <c r="A80" s="107" t="str">
        <f>Results!C78</f>
        <v>Pre-frac olivine-phyric</v>
      </c>
      <c r="B80" s="108" t="str">
        <f>Results!D78</f>
        <v>MDU</v>
      </c>
      <c r="C80" s="151">
        <f>Results!E78</f>
        <v>161666.66666666674</v>
      </c>
      <c r="D80" s="151">
        <f>Results!F78</f>
        <v>5.2086204838826013</v>
      </c>
      <c r="E80" s="146">
        <f>Results!G78/Normalised_results!E$4</f>
        <v>0</v>
      </c>
      <c r="F80" s="146">
        <f>Results!H78/Normalised_results!F$4</f>
        <v>0</v>
      </c>
      <c r="G80" s="146">
        <f>Results!I78/Normalised_results!G$4</f>
        <v>0</v>
      </c>
      <c r="H80" s="146">
        <f>Results!J78/Normalised_results!H$4</f>
        <v>0</v>
      </c>
      <c r="I80" s="146">
        <f>Results!K78/Normalised_results!I$4</f>
        <v>0</v>
      </c>
      <c r="J80" s="146">
        <f>Results!L78/Normalised_results!J$4</f>
        <v>0</v>
      </c>
      <c r="K80" s="146">
        <f>Results!M78/Normalised_results!K$4</f>
        <v>0</v>
      </c>
      <c r="L80" s="146">
        <f>Results!N78/Normalised_results!L$4</f>
        <v>0</v>
      </c>
      <c r="M80" s="147">
        <f>Results!O78/Normalised_results!M$4</f>
        <v>0</v>
      </c>
      <c r="O80" s="120" t="e">
        <f t="shared" si="6"/>
        <v>#DIV/0!</v>
      </c>
      <c r="P80" s="117" t="e">
        <f t="shared" si="7"/>
        <v>#DIV/0!</v>
      </c>
      <c r="Q80" s="117" t="e">
        <f t="shared" si="8"/>
        <v>#DIV/0!</v>
      </c>
      <c r="R80" s="117" t="e">
        <f t="shared" si="9"/>
        <v>#DIV/0!</v>
      </c>
      <c r="S80" s="117" t="e">
        <f t="shared" si="10"/>
        <v>#DIV/0!</v>
      </c>
      <c r="T80" s="155" t="e">
        <f t="shared" si="11"/>
        <v>#DIV/0!</v>
      </c>
      <c r="V80" s="127">
        <f>Results!X78</f>
        <v>0.03</v>
      </c>
      <c r="W80" s="218"/>
    </row>
    <row r="81" spans="1:23" x14ac:dyDescent="0.25">
      <c r="A81" s="107" t="str">
        <f>Results!C79</f>
        <v>Pre-frac olivine-phyric</v>
      </c>
      <c r="B81" s="108" t="str">
        <f>Results!D79</f>
        <v>MDU</v>
      </c>
      <c r="C81" s="151">
        <f>Results!E79</f>
        <v>245000.00000000006</v>
      </c>
      <c r="D81" s="151">
        <f>Results!F79</f>
        <v>5.3891660843645326</v>
      </c>
      <c r="E81" s="146">
        <f>Results!G79/Normalised_results!E$4</f>
        <v>0</v>
      </c>
      <c r="F81" s="146">
        <f>Results!H79/Normalised_results!F$4</f>
        <v>0</v>
      </c>
      <c r="G81" s="146">
        <f>Results!I79/Normalised_results!G$4</f>
        <v>0</v>
      </c>
      <c r="H81" s="146">
        <f>Results!J79/Normalised_results!H$4</f>
        <v>0</v>
      </c>
      <c r="I81" s="146">
        <f>Results!K79/Normalised_results!I$4</f>
        <v>0</v>
      </c>
      <c r="J81" s="146">
        <f>Results!L79/Normalised_results!J$4</f>
        <v>0</v>
      </c>
      <c r="K81" s="146">
        <f>Results!M79/Normalised_results!K$4</f>
        <v>0</v>
      </c>
      <c r="L81" s="146">
        <f>Results!N79/Normalised_results!L$4</f>
        <v>0</v>
      </c>
      <c r="M81" s="147">
        <f>Results!O79/Normalised_results!M$4</f>
        <v>0</v>
      </c>
      <c r="O81" s="120" t="e">
        <f t="shared" si="6"/>
        <v>#DIV/0!</v>
      </c>
      <c r="P81" s="117" t="e">
        <f t="shared" si="7"/>
        <v>#DIV/0!</v>
      </c>
      <c r="Q81" s="117" t="e">
        <f t="shared" si="8"/>
        <v>#DIV/0!</v>
      </c>
      <c r="R81" s="117" t="e">
        <f t="shared" si="9"/>
        <v>#DIV/0!</v>
      </c>
      <c r="S81" s="117" t="e">
        <f t="shared" si="10"/>
        <v>#DIV/0!</v>
      </c>
      <c r="T81" s="155" t="e">
        <f t="shared" si="11"/>
        <v>#DIV/0!</v>
      </c>
      <c r="V81" s="127">
        <f>Results!X79</f>
        <v>0.02</v>
      </c>
      <c r="W81" s="218"/>
    </row>
    <row r="82" spans="1:23" x14ac:dyDescent="0.25">
      <c r="A82" s="111" t="str">
        <f>Results!C80</f>
        <v>Pre-frac olivine-phyric</v>
      </c>
      <c r="B82" s="112" t="str">
        <f>Results!D80</f>
        <v>MDU</v>
      </c>
      <c r="C82" s="152">
        <f>Results!E80</f>
        <v>495000.00000000064</v>
      </c>
      <c r="D82" s="152">
        <f>Results!F80</f>
        <v>5.6946051989335693</v>
      </c>
      <c r="E82" s="148">
        <f>Results!G80/Normalised_results!E$4</f>
        <v>0</v>
      </c>
      <c r="F82" s="148">
        <f>Results!H80/Normalised_results!F$4</f>
        <v>0</v>
      </c>
      <c r="G82" s="148">
        <f>Results!I80/Normalised_results!G$4</f>
        <v>0</v>
      </c>
      <c r="H82" s="148">
        <f>Results!J80/Normalised_results!H$4</f>
        <v>0</v>
      </c>
      <c r="I82" s="148">
        <f>Results!K80/Normalised_results!I$4</f>
        <v>0</v>
      </c>
      <c r="J82" s="148">
        <f>Results!L80/Normalised_results!J$4</f>
        <v>0</v>
      </c>
      <c r="K82" s="148">
        <f>Results!M80/Normalised_results!K$4</f>
        <v>0</v>
      </c>
      <c r="L82" s="148">
        <f>Results!N80/Normalised_results!L$4</f>
        <v>0</v>
      </c>
      <c r="M82" s="149">
        <f>Results!O80/Normalised_results!M$4</f>
        <v>0</v>
      </c>
      <c r="O82" s="121" t="e">
        <f t="shared" si="6"/>
        <v>#DIV/0!</v>
      </c>
      <c r="P82" s="118" t="e">
        <f t="shared" si="7"/>
        <v>#DIV/0!</v>
      </c>
      <c r="Q82" s="118" t="e">
        <f t="shared" si="8"/>
        <v>#DIV/0!</v>
      </c>
      <c r="R82" s="118" t="e">
        <f t="shared" si="9"/>
        <v>#DIV/0!</v>
      </c>
      <c r="S82" s="118" t="e">
        <f t="shared" si="10"/>
        <v>#DIV/0!</v>
      </c>
      <c r="T82" s="156" t="e">
        <f t="shared" si="11"/>
        <v>#DIV/0!</v>
      </c>
      <c r="V82" s="128">
        <f>Results!X80</f>
        <v>0.01</v>
      </c>
      <c r="W82" s="219"/>
    </row>
  </sheetData>
  <mergeCells count="3">
    <mergeCell ref="A1:N1"/>
    <mergeCell ref="W45:W82"/>
    <mergeCell ref="W27:W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C803-FD29-4573-AB35-08547D50C49B}">
  <dimension ref="A1:T33"/>
  <sheetViews>
    <sheetView view="pageLayout" zoomScale="70" zoomScaleNormal="85" zoomScalePageLayoutView="70" workbookViewId="0">
      <selection activeCell="C13" sqref="C13"/>
    </sheetView>
  </sheetViews>
  <sheetFormatPr defaultRowHeight="14.4" x14ac:dyDescent="0.3"/>
  <cols>
    <col min="1" max="1" width="12.109375" customWidth="1"/>
    <col min="2" max="2" width="5" bestFit="1" customWidth="1"/>
    <col min="3" max="3" width="6.109375" bestFit="1" customWidth="1"/>
    <col min="4" max="4" width="7.44140625" customWidth="1"/>
    <col min="5" max="5" width="7.109375" bestFit="1" customWidth="1"/>
    <col min="6" max="6" width="7.44140625" bestFit="1" customWidth="1"/>
    <col min="7" max="8" width="7.109375" bestFit="1" customWidth="1"/>
    <col min="9" max="10" width="5.109375" bestFit="1" customWidth="1"/>
    <col min="11" max="11" width="2" style="2" customWidth="1"/>
    <col min="12" max="12" width="5" bestFit="1" customWidth="1"/>
    <col min="13" max="18" width="7.109375" bestFit="1" customWidth="1"/>
    <col min="19" max="20" width="5.109375" bestFit="1" customWidth="1"/>
  </cols>
  <sheetData>
    <row r="1" spans="1:20" x14ac:dyDescent="0.3">
      <c r="A1" s="157" t="s">
        <v>73</v>
      </c>
      <c r="B1" s="224" t="s">
        <v>76</v>
      </c>
      <c r="C1" s="224"/>
      <c r="D1" s="224"/>
      <c r="E1" s="224"/>
      <c r="F1" s="224"/>
      <c r="G1" s="224"/>
      <c r="H1" s="224"/>
      <c r="I1" s="224"/>
      <c r="J1" s="224"/>
      <c r="K1" s="175"/>
      <c r="L1" s="224" t="s">
        <v>77</v>
      </c>
      <c r="M1" s="224"/>
      <c r="N1" s="224"/>
      <c r="O1" s="224"/>
      <c r="P1" s="224"/>
      <c r="Q1" s="224"/>
      <c r="R1" s="224"/>
      <c r="S1" s="224"/>
      <c r="T1" s="224"/>
    </row>
    <row r="2" spans="1:20" x14ac:dyDescent="0.3">
      <c r="A2" s="158" t="s">
        <v>71</v>
      </c>
      <c r="B2" s="159" t="s">
        <v>2</v>
      </c>
      <c r="C2" s="159" t="s">
        <v>3</v>
      </c>
      <c r="D2" s="159" t="s">
        <v>4</v>
      </c>
      <c r="E2" s="159" t="s">
        <v>5</v>
      </c>
      <c r="F2" s="159" t="s">
        <v>6</v>
      </c>
      <c r="G2" s="159" t="s">
        <v>7</v>
      </c>
      <c r="H2" s="159" t="s">
        <v>8</v>
      </c>
      <c r="I2" s="159" t="s">
        <v>9</v>
      </c>
      <c r="J2" s="159" t="s">
        <v>10</v>
      </c>
      <c r="K2" s="159"/>
      <c r="L2" s="159" t="s">
        <v>2</v>
      </c>
      <c r="M2" s="159" t="s">
        <v>3</v>
      </c>
      <c r="N2" s="159" t="s">
        <v>4</v>
      </c>
      <c r="O2" s="159" t="s">
        <v>5</v>
      </c>
      <c r="P2" s="159" t="s">
        <v>6</v>
      </c>
      <c r="Q2" s="159" t="s">
        <v>7</v>
      </c>
      <c r="R2" s="159" t="s">
        <v>8</v>
      </c>
      <c r="S2" s="159" t="s">
        <v>9</v>
      </c>
      <c r="T2" s="159" t="s">
        <v>10</v>
      </c>
    </row>
    <row r="3" spans="1:20" x14ac:dyDescent="0.3">
      <c r="A3" s="160" t="s">
        <v>70</v>
      </c>
      <c r="B3" s="161" t="s">
        <v>67</v>
      </c>
      <c r="C3" s="161" t="s">
        <v>68</v>
      </c>
      <c r="D3" s="161" t="s">
        <v>68</v>
      </c>
      <c r="E3" s="161" t="s">
        <v>68</v>
      </c>
      <c r="F3" s="161" t="s">
        <v>68</v>
      </c>
      <c r="G3" s="161" t="s">
        <v>68</v>
      </c>
      <c r="H3" s="161" t="s">
        <v>68</v>
      </c>
      <c r="I3" s="161" t="s">
        <v>68</v>
      </c>
      <c r="J3" s="161" t="s">
        <v>67</v>
      </c>
      <c r="K3" s="159"/>
      <c r="L3" s="161" t="s">
        <v>67</v>
      </c>
      <c r="M3" s="161" t="s">
        <v>68</v>
      </c>
      <c r="N3" s="161" t="s">
        <v>68</v>
      </c>
      <c r="O3" s="161" t="s">
        <v>68</v>
      </c>
      <c r="P3" s="161" t="s">
        <v>68</v>
      </c>
      <c r="Q3" s="161" t="s">
        <v>68</v>
      </c>
      <c r="R3" s="161" t="s">
        <v>68</v>
      </c>
      <c r="S3" s="161" t="s">
        <v>68</v>
      </c>
      <c r="T3" s="161" t="s">
        <v>67</v>
      </c>
    </row>
    <row r="4" spans="1:20" x14ac:dyDescent="0.3">
      <c r="A4" s="158" t="s">
        <v>72</v>
      </c>
      <c r="B4" s="159">
        <f>Starting!D4</f>
        <v>0</v>
      </c>
      <c r="C4" s="159">
        <f>Starting!E4</f>
        <v>0</v>
      </c>
      <c r="D4" s="159">
        <f>Starting!F4</f>
        <v>0</v>
      </c>
      <c r="E4" s="159">
        <f>Starting!G4</f>
        <v>0</v>
      </c>
      <c r="F4" s="159">
        <f>Starting!H4</f>
        <v>0</v>
      </c>
      <c r="G4" s="159">
        <f>Starting!I4</f>
        <v>0</v>
      </c>
      <c r="H4" s="159">
        <f>Starting!J4</f>
        <v>0</v>
      </c>
      <c r="I4" s="159">
        <f>Starting!K4</f>
        <v>0</v>
      </c>
      <c r="J4" s="159">
        <f>Starting!L4</f>
        <v>0</v>
      </c>
      <c r="K4" s="159"/>
      <c r="L4" s="165">
        <f>Starting!D5</f>
        <v>0</v>
      </c>
      <c r="M4" s="165">
        <f>Starting!E5</f>
        <v>0</v>
      </c>
      <c r="N4" s="165">
        <f>Starting!F5</f>
        <v>0</v>
      </c>
      <c r="O4" s="165">
        <f>Starting!G5</f>
        <v>0</v>
      </c>
      <c r="P4" s="165">
        <f>Starting!H5</f>
        <v>0</v>
      </c>
      <c r="Q4" s="165">
        <f>Starting!I5</f>
        <v>0</v>
      </c>
      <c r="R4" s="165">
        <f>Starting!J5</f>
        <v>0</v>
      </c>
      <c r="S4" s="165">
        <f>Starting!K5</f>
        <v>0</v>
      </c>
      <c r="T4" s="165">
        <f>Starting!L5</f>
        <v>0</v>
      </c>
    </row>
    <row r="5" spans="1:20" x14ac:dyDescent="0.3">
      <c r="A5" s="160" t="s">
        <v>74</v>
      </c>
      <c r="B5" s="161">
        <f>Starting!D8</f>
        <v>0</v>
      </c>
      <c r="C5" s="161">
        <v>10000</v>
      </c>
      <c r="D5" s="161">
        <f>Starting!F8</f>
        <v>0</v>
      </c>
      <c r="E5" s="161">
        <f>Starting!G8</f>
        <v>0</v>
      </c>
      <c r="F5" s="161">
        <f>Starting!H8</f>
        <v>0</v>
      </c>
      <c r="G5" s="161">
        <f>Starting!I8</f>
        <v>0</v>
      </c>
      <c r="H5" s="161">
        <f>Starting!J8</f>
        <v>0</v>
      </c>
      <c r="I5" s="161">
        <f>Starting!K8</f>
        <v>0</v>
      </c>
      <c r="J5" s="161">
        <f>Starting!L8</f>
        <v>0</v>
      </c>
      <c r="K5" s="159"/>
      <c r="L5" s="161">
        <f>Starting!D8</f>
        <v>0</v>
      </c>
      <c r="M5" s="161">
        <f>Starting!E8</f>
        <v>0</v>
      </c>
      <c r="N5" s="161">
        <f>Starting!F8</f>
        <v>0</v>
      </c>
      <c r="O5" s="161">
        <f>Starting!G8</f>
        <v>0</v>
      </c>
      <c r="P5" s="161">
        <f>Starting!H8</f>
        <v>0</v>
      </c>
      <c r="Q5" s="161">
        <f>Starting!I8</f>
        <v>0</v>
      </c>
      <c r="R5" s="161">
        <f>Starting!J8</f>
        <v>0</v>
      </c>
      <c r="S5" s="161">
        <f>Starting!K8</f>
        <v>0</v>
      </c>
      <c r="T5" s="161">
        <f>Starting!L8</f>
        <v>0</v>
      </c>
    </row>
    <row r="6" spans="1:20" x14ac:dyDescent="0.3">
      <c r="A6" s="225" t="s">
        <v>78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</row>
    <row r="7" spans="1:20" x14ac:dyDescent="0.3">
      <c r="A7" s="166"/>
      <c r="B7" s="159" t="s">
        <v>75</v>
      </c>
      <c r="C7" s="159" t="s">
        <v>67</v>
      </c>
      <c r="D7" s="159" t="s">
        <v>67</v>
      </c>
      <c r="E7" s="159" t="s">
        <v>67</v>
      </c>
      <c r="F7" s="159" t="s">
        <v>67</v>
      </c>
      <c r="G7" s="159" t="s">
        <v>67</v>
      </c>
      <c r="H7" s="159" t="s">
        <v>67</v>
      </c>
      <c r="I7" s="159" t="s">
        <v>67</v>
      </c>
      <c r="J7" s="159" t="s">
        <v>75</v>
      </c>
      <c r="K7" s="159"/>
      <c r="L7" s="159" t="s">
        <v>75</v>
      </c>
      <c r="M7" s="159" t="s">
        <v>67</v>
      </c>
      <c r="N7" s="159" t="s">
        <v>67</v>
      </c>
      <c r="O7" s="159" t="s">
        <v>67</v>
      </c>
      <c r="P7" s="159" t="s">
        <v>67</v>
      </c>
      <c r="Q7" s="159" t="s">
        <v>67</v>
      </c>
      <c r="R7" s="159" t="s">
        <v>67</v>
      </c>
      <c r="S7" s="159" t="s">
        <v>67</v>
      </c>
      <c r="T7" s="159" t="s">
        <v>75</v>
      </c>
    </row>
    <row r="8" spans="1:20" x14ac:dyDescent="0.3">
      <c r="A8" s="167" t="s">
        <v>69</v>
      </c>
      <c r="B8" s="159" t="s">
        <v>2</v>
      </c>
      <c r="C8" s="159" t="s">
        <v>3</v>
      </c>
      <c r="D8" s="159" t="s">
        <v>4</v>
      </c>
      <c r="E8" s="159" t="s">
        <v>5</v>
      </c>
      <c r="F8" s="159" t="s">
        <v>6</v>
      </c>
      <c r="G8" s="159" t="s">
        <v>7</v>
      </c>
      <c r="H8" s="159" t="s">
        <v>8</v>
      </c>
      <c r="I8" s="159" t="s">
        <v>9</v>
      </c>
      <c r="J8" s="159" t="s">
        <v>10</v>
      </c>
      <c r="K8" s="159"/>
      <c r="L8" s="159" t="s">
        <v>2</v>
      </c>
      <c r="M8" s="159" t="s">
        <v>3</v>
      </c>
      <c r="N8" s="159" t="s">
        <v>4</v>
      </c>
      <c r="O8" s="159" t="s">
        <v>5</v>
      </c>
      <c r="P8" s="159" t="s">
        <v>6</v>
      </c>
      <c r="Q8" s="159" t="s">
        <v>7</v>
      </c>
      <c r="R8" s="159" t="s">
        <v>8</v>
      </c>
      <c r="S8" s="159" t="s">
        <v>9</v>
      </c>
      <c r="T8" s="159" t="s">
        <v>10</v>
      </c>
    </row>
    <row r="9" spans="1:20" x14ac:dyDescent="0.3">
      <c r="A9" s="168">
        <f>'R'!A12</f>
        <v>100</v>
      </c>
      <c r="B9" s="169">
        <f>'R'!D12/10000</f>
        <v>0</v>
      </c>
      <c r="C9" s="169">
        <f>'R'!E12/1000</f>
        <v>0</v>
      </c>
      <c r="D9" s="169">
        <f>'R'!F12/1000</f>
        <v>0</v>
      </c>
      <c r="E9" s="169">
        <f>'R'!G12/1000</f>
        <v>0</v>
      </c>
      <c r="F9" s="169">
        <f>'R'!H12/1000</f>
        <v>0</v>
      </c>
      <c r="G9" s="169">
        <f>'R'!I12/1000</f>
        <v>0</v>
      </c>
      <c r="H9" s="169">
        <f>'R'!J12/1000</f>
        <v>0</v>
      </c>
      <c r="I9" s="169">
        <f>'R'!K12/1000</f>
        <v>0</v>
      </c>
      <c r="J9" s="169">
        <f>'R'!L12/10000</f>
        <v>0</v>
      </c>
      <c r="K9" s="170"/>
      <c r="L9" s="169">
        <f>'R'!D24/10000</f>
        <v>0</v>
      </c>
      <c r="M9" s="169">
        <f>'R'!E24/1000</f>
        <v>0</v>
      </c>
      <c r="N9" s="169">
        <f>'R'!F24/1000</f>
        <v>0</v>
      </c>
      <c r="O9" s="169">
        <f>'R'!G24/1000</f>
        <v>0</v>
      </c>
      <c r="P9" s="169">
        <f>'R'!H24/1000</f>
        <v>0</v>
      </c>
      <c r="Q9" s="169">
        <f>'R'!I24/1000</f>
        <v>0</v>
      </c>
      <c r="R9" s="169">
        <f>'R'!J24/1000</f>
        <v>0</v>
      </c>
      <c r="S9" s="169">
        <f>'R'!K24/1000</f>
        <v>0</v>
      </c>
      <c r="T9" s="169">
        <f>'R'!L24/10000</f>
        <v>0</v>
      </c>
    </row>
    <row r="10" spans="1:20" x14ac:dyDescent="0.3">
      <c r="A10" s="168">
        <f>'R'!A13</f>
        <v>500</v>
      </c>
      <c r="B10" s="169">
        <f>'R'!D13/10000</f>
        <v>0</v>
      </c>
      <c r="C10" s="169">
        <f>'R'!E13/1000</f>
        <v>0</v>
      </c>
      <c r="D10" s="169">
        <f>'R'!F13/1000</f>
        <v>0</v>
      </c>
      <c r="E10" s="169">
        <f>'R'!G13/1000</f>
        <v>0</v>
      </c>
      <c r="F10" s="169">
        <f>'R'!H13/1000</f>
        <v>0</v>
      </c>
      <c r="G10" s="169">
        <f>'R'!I13/1000</f>
        <v>0</v>
      </c>
      <c r="H10" s="169">
        <f>'R'!J13/1000</f>
        <v>0</v>
      </c>
      <c r="I10" s="169">
        <f>'R'!K13/1000</f>
        <v>0</v>
      </c>
      <c r="J10" s="169">
        <f>'R'!L13/10000</f>
        <v>0</v>
      </c>
      <c r="K10" s="170"/>
      <c r="L10" s="169">
        <f>'R'!D25/10000</f>
        <v>0</v>
      </c>
      <c r="M10" s="169">
        <f>'R'!E25/1000</f>
        <v>0</v>
      </c>
      <c r="N10" s="169">
        <f>'R'!F25/1000</f>
        <v>0</v>
      </c>
      <c r="O10" s="169">
        <f>'R'!G25/1000</f>
        <v>0</v>
      </c>
      <c r="P10" s="169">
        <f>'R'!H25/1000</f>
        <v>0</v>
      </c>
      <c r="Q10" s="169">
        <f>'R'!I25/1000</f>
        <v>0</v>
      </c>
      <c r="R10" s="169">
        <f>'R'!J25/1000</f>
        <v>0</v>
      </c>
      <c r="S10" s="169">
        <f>'R'!K25/1000</f>
        <v>0</v>
      </c>
      <c r="T10" s="169">
        <f>'R'!L25/10000</f>
        <v>0</v>
      </c>
    </row>
    <row r="11" spans="1:20" x14ac:dyDescent="0.3">
      <c r="A11" s="168">
        <f>'R'!A14</f>
        <v>1000</v>
      </c>
      <c r="B11" s="169">
        <f>'R'!D14/10000</f>
        <v>0</v>
      </c>
      <c r="C11" s="169">
        <f>'R'!E14/1000</f>
        <v>0</v>
      </c>
      <c r="D11" s="169">
        <f>'R'!F14/1000</f>
        <v>0</v>
      </c>
      <c r="E11" s="169">
        <f>'R'!G14/1000</f>
        <v>0</v>
      </c>
      <c r="F11" s="169">
        <f>'R'!H14/1000</f>
        <v>0</v>
      </c>
      <c r="G11" s="169">
        <f>'R'!I14/1000</f>
        <v>0</v>
      </c>
      <c r="H11" s="169">
        <f>'R'!J14/1000</f>
        <v>0</v>
      </c>
      <c r="I11" s="169">
        <f>'R'!K14/1000</f>
        <v>0</v>
      </c>
      <c r="J11" s="169">
        <f>'R'!L14/10000</f>
        <v>0</v>
      </c>
      <c r="K11" s="170"/>
      <c r="L11" s="169">
        <f>'R'!D26/10000</f>
        <v>0</v>
      </c>
      <c r="M11" s="169">
        <f>'R'!E26/1000</f>
        <v>0</v>
      </c>
      <c r="N11" s="169">
        <f>'R'!F26/1000</f>
        <v>0</v>
      </c>
      <c r="O11" s="169">
        <f>'R'!G26/1000</f>
        <v>0</v>
      </c>
      <c r="P11" s="169">
        <f>'R'!H26/1000</f>
        <v>0</v>
      </c>
      <c r="Q11" s="169">
        <f>'R'!I26/1000</f>
        <v>0</v>
      </c>
      <c r="R11" s="169">
        <f>'R'!J26/1000</f>
        <v>0</v>
      </c>
      <c r="S11" s="169">
        <f>'R'!K26/1000</f>
        <v>0</v>
      </c>
      <c r="T11" s="169">
        <f>'R'!L26/10000</f>
        <v>0</v>
      </c>
    </row>
    <row r="12" spans="1:20" x14ac:dyDescent="0.3">
      <c r="A12" s="168">
        <f>'R'!A15</f>
        <v>5000</v>
      </c>
      <c r="B12" s="169">
        <f>'R'!D15/10000</f>
        <v>0</v>
      </c>
      <c r="C12" s="169">
        <f>'R'!E15/1000</f>
        <v>0</v>
      </c>
      <c r="D12" s="169">
        <f>'R'!F15/1000</f>
        <v>0</v>
      </c>
      <c r="E12" s="169">
        <f>'R'!G15/1000</f>
        <v>0</v>
      </c>
      <c r="F12" s="169">
        <f>'R'!H15/1000</f>
        <v>0</v>
      </c>
      <c r="G12" s="169">
        <f>'R'!I15/1000</f>
        <v>0</v>
      </c>
      <c r="H12" s="169">
        <f>'R'!J15/1000</f>
        <v>0</v>
      </c>
      <c r="I12" s="169">
        <f>'R'!K15/1000</f>
        <v>0</v>
      </c>
      <c r="J12" s="169">
        <f>'R'!L15/10000</f>
        <v>0</v>
      </c>
      <c r="K12" s="170"/>
      <c r="L12" s="169">
        <f>'R'!D27/10000</f>
        <v>0</v>
      </c>
      <c r="M12" s="169">
        <f>'R'!E27/1000</f>
        <v>0</v>
      </c>
      <c r="N12" s="169">
        <f>'R'!F27/1000</f>
        <v>0</v>
      </c>
      <c r="O12" s="169">
        <f>'R'!G27/1000</f>
        <v>0</v>
      </c>
      <c r="P12" s="169">
        <f>'R'!H27/1000</f>
        <v>0</v>
      </c>
      <c r="Q12" s="169">
        <f>'R'!I27/1000</f>
        <v>0</v>
      </c>
      <c r="R12" s="169">
        <f>'R'!J27/1000</f>
        <v>0</v>
      </c>
      <c r="S12" s="169">
        <f>'R'!K27/1000</f>
        <v>0</v>
      </c>
      <c r="T12" s="169">
        <f>'R'!L27/10000</f>
        <v>0</v>
      </c>
    </row>
    <row r="13" spans="1:20" x14ac:dyDescent="0.3">
      <c r="A13" s="168">
        <f>'R'!A16</f>
        <v>10000</v>
      </c>
      <c r="B13" s="169">
        <f>'R'!D16/10000</f>
        <v>0</v>
      </c>
      <c r="C13" s="169">
        <f>'R'!E16/1000</f>
        <v>0</v>
      </c>
      <c r="D13" s="169">
        <f>'R'!F16/1000</f>
        <v>0</v>
      </c>
      <c r="E13" s="169">
        <f>'R'!G16/1000</f>
        <v>0</v>
      </c>
      <c r="F13" s="169">
        <f>'R'!H16/1000</f>
        <v>0</v>
      </c>
      <c r="G13" s="169">
        <f>'R'!I16/1000</f>
        <v>0</v>
      </c>
      <c r="H13" s="169">
        <f>'R'!J16/1000</f>
        <v>0</v>
      </c>
      <c r="I13" s="169">
        <f>'R'!K16/1000</f>
        <v>0</v>
      </c>
      <c r="J13" s="169">
        <f>'R'!L16/10000</f>
        <v>0</v>
      </c>
      <c r="K13" s="170"/>
      <c r="L13" s="169">
        <f>'R'!D28/10000</f>
        <v>0</v>
      </c>
      <c r="M13" s="169">
        <f>'R'!E28/1000</f>
        <v>0</v>
      </c>
      <c r="N13" s="169">
        <f>'R'!F28/1000</f>
        <v>0</v>
      </c>
      <c r="O13" s="169">
        <f>'R'!G28/1000</f>
        <v>0</v>
      </c>
      <c r="P13" s="169">
        <f>'R'!H28/1000</f>
        <v>0</v>
      </c>
      <c r="Q13" s="169">
        <f>'R'!I28/1000</f>
        <v>0</v>
      </c>
      <c r="R13" s="169">
        <f>'R'!J28/1000</f>
        <v>0</v>
      </c>
      <c r="S13" s="169">
        <f>'R'!K28/1000</f>
        <v>0</v>
      </c>
      <c r="T13" s="169">
        <f>'R'!L28/10000</f>
        <v>0</v>
      </c>
    </row>
    <row r="14" spans="1:20" x14ac:dyDescent="0.3">
      <c r="A14" s="168">
        <f>'R'!A17</f>
        <v>50000</v>
      </c>
      <c r="B14" s="169">
        <f>'R'!D17/10000</f>
        <v>0</v>
      </c>
      <c r="C14" s="169">
        <f>'R'!E17/1000</f>
        <v>0</v>
      </c>
      <c r="D14" s="169">
        <f>'R'!F17/1000</f>
        <v>0</v>
      </c>
      <c r="E14" s="169">
        <f>'R'!G17/1000</f>
        <v>0</v>
      </c>
      <c r="F14" s="169">
        <f>'R'!H17/1000</f>
        <v>0</v>
      </c>
      <c r="G14" s="169">
        <f>'R'!I17/1000</f>
        <v>0</v>
      </c>
      <c r="H14" s="169">
        <f>'R'!J17/1000</f>
        <v>0</v>
      </c>
      <c r="I14" s="169">
        <f>'R'!K17/1000</f>
        <v>0</v>
      </c>
      <c r="J14" s="169">
        <f>'R'!L17/10000</f>
        <v>0</v>
      </c>
      <c r="K14" s="170"/>
      <c r="L14" s="169">
        <f>'R'!D29/10000</f>
        <v>0</v>
      </c>
      <c r="M14" s="169">
        <f>'R'!E29/1000</f>
        <v>0</v>
      </c>
      <c r="N14" s="169">
        <f>'R'!F29/1000</f>
        <v>0</v>
      </c>
      <c r="O14" s="169">
        <f>'R'!G29/1000</f>
        <v>0</v>
      </c>
      <c r="P14" s="169">
        <f>'R'!H29/1000</f>
        <v>0</v>
      </c>
      <c r="Q14" s="169">
        <f>'R'!I29/1000</f>
        <v>0</v>
      </c>
      <c r="R14" s="169">
        <f>'R'!J29/1000</f>
        <v>0</v>
      </c>
      <c r="S14" s="169">
        <f>'R'!K29/1000</f>
        <v>0</v>
      </c>
      <c r="T14" s="169">
        <f>'R'!L29/10000</f>
        <v>0</v>
      </c>
    </row>
    <row r="15" spans="1:20" x14ac:dyDescent="0.3">
      <c r="A15" s="162">
        <f>'R'!A18</f>
        <v>100000</v>
      </c>
      <c r="B15" s="163">
        <f>'R'!D18/10000</f>
        <v>0</v>
      </c>
      <c r="C15" s="163">
        <f>'R'!E18/1000</f>
        <v>0</v>
      </c>
      <c r="D15" s="163">
        <f>'R'!F18/1000</f>
        <v>0</v>
      </c>
      <c r="E15" s="163">
        <f>'R'!G18/1000</f>
        <v>0</v>
      </c>
      <c r="F15" s="163">
        <f>'R'!H18/1000</f>
        <v>0</v>
      </c>
      <c r="G15" s="163">
        <f>'R'!I18/1000</f>
        <v>0</v>
      </c>
      <c r="H15" s="163">
        <f>'R'!J18/1000</f>
        <v>0</v>
      </c>
      <c r="I15" s="163">
        <f>'R'!K18/1000</f>
        <v>0</v>
      </c>
      <c r="J15" s="163">
        <f>'R'!L18/10000</f>
        <v>0</v>
      </c>
      <c r="K15" s="170"/>
      <c r="L15" s="163">
        <f>'R'!D30/10000</f>
        <v>0</v>
      </c>
      <c r="M15" s="163">
        <f>'R'!E30/1000</f>
        <v>0</v>
      </c>
      <c r="N15" s="163">
        <f>'R'!F30/1000</f>
        <v>0</v>
      </c>
      <c r="O15" s="163">
        <f>'R'!G30/1000</f>
        <v>0</v>
      </c>
      <c r="P15" s="163">
        <f>'R'!H30/1000</f>
        <v>0</v>
      </c>
      <c r="Q15" s="163">
        <f>'R'!I30/1000</f>
        <v>0</v>
      </c>
      <c r="R15" s="163">
        <f>'R'!J30/1000</f>
        <v>0</v>
      </c>
      <c r="S15" s="163">
        <f>'R'!K30/1000</f>
        <v>0</v>
      </c>
      <c r="T15" s="163">
        <f>'R'!L30/10000</f>
        <v>0</v>
      </c>
    </row>
    <row r="16" spans="1:20" x14ac:dyDescent="0.3">
      <c r="A16" s="223" t="s">
        <v>81</v>
      </c>
      <c r="B16" s="223"/>
      <c r="C16" s="223"/>
      <c r="D16" s="223"/>
      <c r="E16" s="166">
        <v>100</v>
      </c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5.6" x14ac:dyDescent="0.35">
      <c r="A17" s="168" t="s">
        <v>79</v>
      </c>
      <c r="B17" s="159" t="s">
        <v>2</v>
      </c>
      <c r="C17" s="159" t="s">
        <v>3</v>
      </c>
      <c r="D17" s="159" t="s">
        <v>4</v>
      </c>
      <c r="E17" s="159" t="s">
        <v>5</v>
      </c>
      <c r="F17" s="159" t="s">
        <v>6</v>
      </c>
      <c r="G17" s="159" t="s">
        <v>7</v>
      </c>
      <c r="H17" s="159" t="s">
        <v>8</v>
      </c>
      <c r="I17" s="159" t="s">
        <v>9</v>
      </c>
      <c r="J17" s="159" t="s">
        <v>10</v>
      </c>
      <c r="K17" s="159"/>
      <c r="L17" s="159" t="s">
        <v>2</v>
      </c>
      <c r="M17" s="159" t="s">
        <v>3</v>
      </c>
      <c r="N17" s="159" t="s">
        <v>4</v>
      </c>
      <c r="O17" s="159" t="s">
        <v>5</v>
      </c>
      <c r="P17" s="159" t="s">
        <v>6</v>
      </c>
      <c r="Q17" s="159" t="s">
        <v>7</v>
      </c>
      <c r="R17" s="159" t="s">
        <v>8</v>
      </c>
      <c r="S17" s="159" t="s">
        <v>9</v>
      </c>
      <c r="T17" s="159" t="s">
        <v>10</v>
      </c>
    </row>
    <row r="18" spans="1:20" x14ac:dyDescent="0.3">
      <c r="A18" s="168">
        <f>N!C12</f>
        <v>100</v>
      </c>
      <c r="B18" s="169">
        <f>N!D12/10000</f>
        <v>0</v>
      </c>
      <c r="C18" s="169">
        <f>N!E12/1000</f>
        <v>0</v>
      </c>
      <c r="D18" s="169">
        <f>N!F12/1000</f>
        <v>0</v>
      </c>
      <c r="E18" s="169">
        <f>N!G12/1000</f>
        <v>0</v>
      </c>
      <c r="F18" s="169">
        <f>N!H12/1000</f>
        <v>0</v>
      </c>
      <c r="G18" s="169">
        <f>N!I12/1000</f>
        <v>0</v>
      </c>
      <c r="H18" s="169">
        <f>N!J12/1000</f>
        <v>0</v>
      </c>
      <c r="I18" s="169">
        <f>N!K12/1000</f>
        <v>0</v>
      </c>
      <c r="J18" s="169">
        <f>N!L12/10000</f>
        <v>0</v>
      </c>
      <c r="K18" s="170"/>
      <c r="L18" s="169">
        <f>N!D28/10000</f>
        <v>0</v>
      </c>
      <c r="M18" s="169">
        <f>N!E28/1000</f>
        <v>0</v>
      </c>
      <c r="N18" s="169">
        <f>N!F28/1000</f>
        <v>0</v>
      </c>
      <c r="O18" s="169">
        <f>N!G28/1000</f>
        <v>0</v>
      </c>
      <c r="P18" s="169">
        <f>N!H28/1000</f>
        <v>0</v>
      </c>
      <c r="Q18" s="169">
        <f>N!I28/1000</f>
        <v>0</v>
      </c>
      <c r="R18" s="169">
        <f>N!J28/1000</f>
        <v>0</v>
      </c>
      <c r="S18" s="169">
        <f>N!K28/1000</f>
        <v>0</v>
      </c>
      <c r="T18" s="169">
        <f>N!L28/10000</f>
        <v>0</v>
      </c>
    </row>
    <row r="19" spans="1:20" x14ac:dyDescent="0.3">
      <c r="A19" s="168">
        <f>N!C14</f>
        <v>500</v>
      </c>
      <c r="B19" s="169">
        <f>N!D14/10000</f>
        <v>0</v>
      </c>
      <c r="C19" s="169">
        <f>N!E14/1000</f>
        <v>0</v>
      </c>
      <c r="D19" s="169">
        <f>N!F14/1000</f>
        <v>0</v>
      </c>
      <c r="E19" s="169">
        <f>N!G14/1000</f>
        <v>0</v>
      </c>
      <c r="F19" s="169">
        <f>N!H14/1000</f>
        <v>0</v>
      </c>
      <c r="G19" s="169">
        <f>N!I14/1000</f>
        <v>0</v>
      </c>
      <c r="H19" s="169">
        <f>N!J14/1000</f>
        <v>0</v>
      </c>
      <c r="I19" s="169">
        <f>N!K14/1000</f>
        <v>0</v>
      </c>
      <c r="J19" s="169">
        <f>N!L14/10000</f>
        <v>0</v>
      </c>
      <c r="K19" s="170"/>
      <c r="L19" s="169">
        <f>N!D30/10000</f>
        <v>0</v>
      </c>
      <c r="M19" s="169">
        <f>N!E30/1000</f>
        <v>0</v>
      </c>
      <c r="N19" s="169">
        <f>N!F30/1000</f>
        <v>0</v>
      </c>
      <c r="O19" s="169">
        <f>N!G30/1000</f>
        <v>0</v>
      </c>
      <c r="P19" s="169">
        <f>N!H30/1000</f>
        <v>0</v>
      </c>
      <c r="Q19" s="169">
        <f>N!I30/1000</f>
        <v>0</v>
      </c>
      <c r="R19" s="169">
        <f>N!J30/1000</f>
        <v>0</v>
      </c>
      <c r="S19" s="169">
        <f>N!K30/1000</f>
        <v>0</v>
      </c>
      <c r="T19" s="169">
        <f>N!L30/10000</f>
        <v>0</v>
      </c>
    </row>
    <row r="20" spans="1:20" x14ac:dyDescent="0.3">
      <c r="A20" s="168">
        <f>N!C15</f>
        <v>1000</v>
      </c>
      <c r="B20" s="169">
        <f>N!D15/10000</f>
        <v>0</v>
      </c>
      <c r="C20" s="169">
        <f>N!E15/1000</f>
        <v>0</v>
      </c>
      <c r="D20" s="169">
        <f>N!F15/1000</f>
        <v>0</v>
      </c>
      <c r="E20" s="169">
        <f>N!G15/1000</f>
        <v>0</v>
      </c>
      <c r="F20" s="169">
        <f>N!H15/1000</f>
        <v>0</v>
      </c>
      <c r="G20" s="169">
        <f>N!I15/1000</f>
        <v>0</v>
      </c>
      <c r="H20" s="169">
        <f>N!J15/1000</f>
        <v>0</v>
      </c>
      <c r="I20" s="169">
        <f>N!K15/1000</f>
        <v>0</v>
      </c>
      <c r="J20" s="169">
        <f>N!L15/10000</f>
        <v>0</v>
      </c>
      <c r="K20" s="170"/>
      <c r="L20" s="169">
        <f>N!D31/10000</f>
        <v>0</v>
      </c>
      <c r="M20" s="169">
        <f>N!E31/1000</f>
        <v>0</v>
      </c>
      <c r="N20" s="169">
        <f>N!F31/1000</f>
        <v>0</v>
      </c>
      <c r="O20" s="169">
        <f>N!G31/1000</f>
        <v>0</v>
      </c>
      <c r="P20" s="169">
        <f>N!H31/1000</f>
        <v>0</v>
      </c>
      <c r="Q20" s="169">
        <f>N!I31/1000</f>
        <v>0</v>
      </c>
      <c r="R20" s="169">
        <f>N!J31/1000</f>
        <v>0</v>
      </c>
      <c r="S20" s="169">
        <f>N!K31/1000</f>
        <v>0</v>
      </c>
      <c r="T20" s="169">
        <f>N!L31/10000</f>
        <v>0</v>
      </c>
    </row>
    <row r="21" spans="1:20" x14ac:dyDescent="0.3">
      <c r="A21" s="168">
        <f>N!C17</f>
        <v>5000</v>
      </c>
      <c r="B21" s="169">
        <f>N!D17/10000</f>
        <v>0</v>
      </c>
      <c r="C21" s="169">
        <f>N!E17/1000</f>
        <v>0</v>
      </c>
      <c r="D21" s="169">
        <f>N!F17/1000</f>
        <v>0</v>
      </c>
      <c r="E21" s="169">
        <f>N!G17/1000</f>
        <v>0</v>
      </c>
      <c r="F21" s="169">
        <f>N!H17/1000</f>
        <v>0</v>
      </c>
      <c r="G21" s="169">
        <f>N!I17/1000</f>
        <v>0</v>
      </c>
      <c r="H21" s="169">
        <f>N!J17/1000</f>
        <v>0</v>
      </c>
      <c r="I21" s="169">
        <f>N!K17/1000</f>
        <v>0</v>
      </c>
      <c r="J21" s="169">
        <f>N!L17/10000</f>
        <v>0</v>
      </c>
      <c r="K21" s="170"/>
      <c r="L21" s="169">
        <f>N!D33/10000</f>
        <v>0</v>
      </c>
      <c r="M21" s="169">
        <f>N!E33/1000</f>
        <v>0</v>
      </c>
      <c r="N21" s="169">
        <f>N!F33/1000</f>
        <v>0</v>
      </c>
      <c r="O21" s="169">
        <f>N!G33/1000</f>
        <v>0</v>
      </c>
      <c r="P21" s="169">
        <f>N!H33/1000</f>
        <v>0</v>
      </c>
      <c r="Q21" s="169">
        <f>N!I33/1000</f>
        <v>0</v>
      </c>
      <c r="R21" s="169">
        <f>N!J33/1000</f>
        <v>0</v>
      </c>
      <c r="S21" s="169">
        <f>N!K33/1000</f>
        <v>0</v>
      </c>
      <c r="T21" s="169">
        <f>N!L33/10000</f>
        <v>0</v>
      </c>
    </row>
    <row r="22" spans="1:20" x14ac:dyDescent="0.3">
      <c r="A22" s="168">
        <f>N!C18</f>
        <v>10000</v>
      </c>
      <c r="B22" s="169">
        <f>N!D18/10000</f>
        <v>0</v>
      </c>
      <c r="C22" s="169">
        <f>N!E18/1000</f>
        <v>0</v>
      </c>
      <c r="D22" s="169">
        <f>N!F18/1000</f>
        <v>0</v>
      </c>
      <c r="E22" s="169">
        <f>N!G18/1000</f>
        <v>0</v>
      </c>
      <c r="F22" s="169">
        <f>N!H18/1000</f>
        <v>0</v>
      </c>
      <c r="G22" s="169">
        <f>N!I18/1000</f>
        <v>0</v>
      </c>
      <c r="H22" s="169">
        <f>N!J18/1000</f>
        <v>0</v>
      </c>
      <c r="I22" s="169">
        <f>N!K18/1000</f>
        <v>0</v>
      </c>
      <c r="J22" s="169">
        <f>N!L18/10000</f>
        <v>0</v>
      </c>
      <c r="K22" s="170"/>
      <c r="L22" s="169">
        <f>N!D34/10000</f>
        <v>0</v>
      </c>
      <c r="M22" s="169">
        <f>N!E34/1000</f>
        <v>0</v>
      </c>
      <c r="N22" s="169">
        <f>N!F34/1000</f>
        <v>0</v>
      </c>
      <c r="O22" s="169">
        <f>N!G34/1000</f>
        <v>0</v>
      </c>
      <c r="P22" s="169">
        <f>N!H34/1000</f>
        <v>0</v>
      </c>
      <c r="Q22" s="169">
        <f>N!I34/1000</f>
        <v>0</v>
      </c>
      <c r="R22" s="169">
        <f>N!J34/1000</f>
        <v>0</v>
      </c>
      <c r="S22" s="169">
        <f>N!K34/1000</f>
        <v>0</v>
      </c>
      <c r="T22" s="169">
        <f>N!L34/10000</f>
        <v>0</v>
      </c>
    </row>
    <row r="23" spans="1:20" x14ac:dyDescent="0.3">
      <c r="A23" s="168">
        <f>N!C20</f>
        <v>50000</v>
      </c>
      <c r="B23" s="169">
        <f>N!D20/10000</f>
        <v>0</v>
      </c>
      <c r="C23" s="169">
        <f>N!E20/1000</f>
        <v>0</v>
      </c>
      <c r="D23" s="169">
        <f>N!F20/1000</f>
        <v>0</v>
      </c>
      <c r="E23" s="169">
        <f>N!G20/1000</f>
        <v>0</v>
      </c>
      <c r="F23" s="169">
        <f>N!H20/1000</f>
        <v>0</v>
      </c>
      <c r="G23" s="169">
        <f>N!I20/1000</f>
        <v>0</v>
      </c>
      <c r="H23" s="169">
        <f>N!J20/1000</f>
        <v>0</v>
      </c>
      <c r="I23" s="169">
        <f>N!K20/1000</f>
        <v>0</v>
      </c>
      <c r="J23" s="169">
        <f>N!L20/10000</f>
        <v>0</v>
      </c>
      <c r="K23" s="170"/>
      <c r="L23" s="169">
        <f>N!D36/10000</f>
        <v>0</v>
      </c>
      <c r="M23" s="169">
        <f>N!E36/1000</f>
        <v>0</v>
      </c>
      <c r="N23" s="169">
        <f>N!F36/1000</f>
        <v>0</v>
      </c>
      <c r="O23" s="169">
        <f>N!G36/1000</f>
        <v>0</v>
      </c>
      <c r="P23" s="169">
        <f>N!H36/1000</f>
        <v>0</v>
      </c>
      <c r="Q23" s="169">
        <f>N!I36/1000</f>
        <v>0</v>
      </c>
      <c r="R23" s="169">
        <f>N!J36/1000</f>
        <v>0</v>
      </c>
      <c r="S23" s="169">
        <f>N!K36/1000</f>
        <v>0</v>
      </c>
      <c r="T23" s="169">
        <f>N!L36/10000</f>
        <v>0</v>
      </c>
    </row>
    <row r="24" spans="1:20" x14ac:dyDescent="0.3">
      <c r="A24" s="162">
        <f>N!C24</f>
        <v>1000000</v>
      </c>
      <c r="B24" s="163">
        <f>N!D24/10000</f>
        <v>0</v>
      </c>
      <c r="C24" s="163">
        <f>N!E24/1000</f>
        <v>0</v>
      </c>
      <c r="D24" s="163">
        <f>N!F24/1000</f>
        <v>0</v>
      </c>
      <c r="E24" s="163">
        <f>N!G24/1000</f>
        <v>0</v>
      </c>
      <c r="F24" s="163">
        <f>N!H24/1000</f>
        <v>0</v>
      </c>
      <c r="G24" s="163">
        <f>N!I24/1000</f>
        <v>0</v>
      </c>
      <c r="H24" s="163">
        <f>N!J24/1000</f>
        <v>0</v>
      </c>
      <c r="I24" s="163">
        <f>N!K24/1000</f>
        <v>0</v>
      </c>
      <c r="J24" s="163">
        <f>N!L24/10000</f>
        <v>0</v>
      </c>
      <c r="K24" s="170"/>
      <c r="L24" s="163">
        <f>N!D40/10000</f>
        <v>0</v>
      </c>
      <c r="M24" s="163">
        <f>N!E40/1000</f>
        <v>0</v>
      </c>
      <c r="N24" s="163">
        <f>N!F40/1000</f>
        <v>0</v>
      </c>
      <c r="O24" s="163">
        <f>N!G40/1000</f>
        <v>0</v>
      </c>
      <c r="P24" s="163">
        <f>N!H40/1000</f>
        <v>0</v>
      </c>
      <c r="Q24" s="163">
        <f>N!I40/1000</f>
        <v>0</v>
      </c>
      <c r="R24" s="163">
        <f>N!J40/1000</f>
        <v>0</v>
      </c>
      <c r="S24" s="163">
        <f>N!K40/1000</f>
        <v>0</v>
      </c>
      <c r="T24" s="163">
        <f>N!L40/10000</f>
        <v>0</v>
      </c>
    </row>
    <row r="25" spans="1:20" x14ac:dyDescent="0.3">
      <c r="A25" s="173" t="s">
        <v>82</v>
      </c>
      <c r="B25" s="172"/>
      <c r="C25" s="172"/>
      <c r="D25" s="172"/>
      <c r="E25" s="174" t="str">
        <f>"="&amp;" "&amp;N!A12</f>
        <v>= 100</v>
      </c>
      <c r="F25" s="166" t="s">
        <v>83</v>
      </c>
      <c r="G25" s="159">
        <f>MDU!B12</f>
        <v>0.02</v>
      </c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 ht="15.6" x14ac:dyDescent="0.35">
      <c r="A26" s="168" t="s">
        <v>80</v>
      </c>
      <c r="B26" s="159" t="s">
        <v>2</v>
      </c>
      <c r="C26" s="159" t="s">
        <v>3</v>
      </c>
      <c r="D26" s="159" t="s">
        <v>4</v>
      </c>
      <c r="E26" s="159" t="s">
        <v>5</v>
      </c>
      <c r="F26" s="159" t="s">
        <v>6</v>
      </c>
      <c r="G26" s="159" t="s">
        <v>7</v>
      </c>
      <c r="H26" s="159" t="s">
        <v>8</v>
      </c>
      <c r="I26" s="159" t="s">
        <v>9</v>
      </c>
      <c r="J26" s="159" t="s">
        <v>10</v>
      </c>
      <c r="K26" s="159"/>
      <c r="L26" s="159" t="s">
        <v>2</v>
      </c>
      <c r="M26" s="159" t="s">
        <v>3</v>
      </c>
      <c r="N26" s="159" t="s">
        <v>4</v>
      </c>
      <c r="O26" s="159" t="s">
        <v>5</v>
      </c>
      <c r="P26" s="159" t="s">
        <v>6</v>
      </c>
      <c r="Q26" s="159" t="s">
        <v>7</v>
      </c>
      <c r="R26" s="159" t="s">
        <v>8</v>
      </c>
      <c r="S26" s="159" t="s">
        <v>9</v>
      </c>
      <c r="T26" s="159" t="s">
        <v>10</v>
      </c>
    </row>
    <row r="27" spans="1:20" x14ac:dyDescent="0.3">
      <c r="A27" s="171" t="str">
        <f>INT(MDU!E12)&amp;" "&amp;"("&amp;MDU!A12&amp;")"</f>
        <v>102 (0.98)</v>
      </c>
      <c r="B27" s="169">
        <f>MDU!F12/10000</f>
        <v>0</v>
      </c>
      <c r="C27" s="170">
        <f>MDU!G12/1000</f>
        <v>0</v>
      </c>
      <c r="D27" s="170">
        <f>MDU!H12/1000</f>
        <v>0</v>
      </c>
      <c r="E27" s="170">
        <f>MDU!I12/1000</f>
        <v>0</v>
      </c>
      <c r="F27" s="170">
        <f>MDU!J12/1000</f>
        <v>0</v>
      </c>
      <c r="G27" s="170">
        <f>MDU!K12/1000</f>
        <v>0</v>
      </c>
      <c r="H27" s="170">
        <f>MDU!L12/1000</f>
        <v>0</v>
      </c>
      <c r="I27" s="170">
        <f>MDU!M12/1000</f>
        <v>0</v>
      </c>
      <c r="J27" s="169">
        <f>MDU!N12/10000</f>
        <v>0</v>
      </c>
      <c r="K27" s="170"/>
      <c r="L27" s="169">
        <f>MDU!F35/10000</f>
        <v>0</v>
      </c>
      <c r="M27" s="170">
        <f>MDU!G35/1000</f>
        <v>0</v>
      </c>
      <c r="N27" s="170">
        <f>MDU!H35/1000</f>
        <v>0</v>
      </c>
      <c r="O27" s="170">
        <f>MDU!I35/1000</f>
        <v>0</v>
      </c>
      <c r="P27" s="170">
        <f>MDU!J35/1000</f>
        <v>0</v>
      </c>
      <c r="Q27" s="170">
        <f>MDU!K35/1000</f>
        <v>0</v>
      </c>
      <c r="R27" s="170">
        <f>MDU!L35/1000</f>
        <v>0</v>
      </c>
      <c r="S27" s="170">
        <f>MDU!M35/1000</f>
        <v>0</v>
      </c>
      <c r="T27" s="169">
        <f>MDU!N35/10000</f>
        <v>0</v>
      </c>
    </row>
    <row r="28" spans="1:20" x14ac:dyDescent="0.3">
      <c r="A28" s="171" t="str">
        <f>INT(MDU!E13)&amp;" "&amp;"("&amp;MDU!A13&amp;")"</f>
        <v>555 (0.9)</v>
      </c>
      <c r="B28" s="169">
        <f>MDU!F13/10000</f>
        <v>0</v>
      </c>
      <c r="C28" s="170">
        <f>MDU!G13/1000</f>
        <v>0</v>
      </c>
      <c r="D28" s="170">
        <f>MDU!H13/1000</f>
        <v>0</v>
      </c>
      <c r="E28" s="170">
        <f>MDU!I13/1000</f>
        <v>0</v>
      </c>
      <c r="F28" s="170">
        <f>MDU!J13/1000</f>
        <v>0</v>
      </c>
      <c r="G28" s="170">
        <f>MDU!K13/1000</f>
        <v>0</v>
      </c>
      <c r="H28" s="170">
        <f>MDU!L13/1000</f>
        <v>0</v>
      </c>
      <c r="I28" s="170">
        <f>MDU!M13/1000</f>
        <v>0</v>
      </c>
      <c r="J28" s="169">
        <f>MDU!N13/10000</f>
        <v>0</v>
      </c>
      <c r="K28" s="170"/>
      <c r="L28" s="169">
        <f>MDU!F36/10000</f>
        <v>0</v>
      </c>
      <c r="M28" s="170">
        <f>MDU!G36/1000</f>
        <v>0</v>
      </c>
      <c r="N28" s="170">
        <f>MDU!H36/1000</f>
        <v>0</v>
      </c>
      <c r="O28" s="170">
        <f>MDU!I36/1000</f>
        <v>0</v>
      </c>
      <c r="P28" s="170">
        <f>MDU!J36/1000</f>
        <v>0</v>
      </c>
      <c r="Q28" s="170">
        <f>MDU!K36/1000</f>
        <v>0</v>
      </c>
      <c r="R28" s="170">
        <f>MDU!L36/1000</f>
        <v>0</v>
      </c>
      <c r="S28" s="170">
        <f>MDU!M36/1000</f>
        <v>0</v>
      </c>
      <c r="T28" s="169">
        <f>MDU!N36/10000</f>
        <v>0</v>
      </c>
    </row>
    <row r="29" spans="1:20" x14ac:dyDescent="0.3">
      <c r="A29" s="171" t="str">
        <f>INT(MDU!E14)&amp;" "&amp;"("&amp;MDU!A14&amp;")"</f>
        <v>1250 (0.8)</v>
      </c>
      <c r="B29" s="169">
        <f>MDU!F14/10000</f>
        <v>0</v>
      </c>
      <c r="C29" s="170">
        <f>MDU!G14/1000</f>
        <v>0</v>
      </c>
      <c r="D29" s="170">
        <f>MDU!H14/1000</f>
        <v>0</v>
      </c>
      <c r="E29" s="170">
        <f>MDU!I14/1000</f>
        <v>0</v>
      </c>
      <c r="F29" s="170">
        <f>MDU!J14/1000</f>
        <v>0</v>
      </c>
      <c r="G29" s="170">
        <f>MDU!K14/1000</f>
        <v>0</v>
      </c>
      <c r="H29" s="170">
        <f>MDU!L14/1000</f>
        <v>0</v>
      </c>
      <c r="I29" s="170">
        <f>MDU!M14/1000</f>
        <v>0</v>
      </c>
      <c r="J29" s="169">
        <f>MDU!N14/10000</f>
        <v>0</v>
      </c>
      <c r="K29" s="170"/>
      <c r="L29" s="169">
        <f>MDU!F37/10000</f>
        <v>0</v>
      </c>
      <c r="M29" s="170">
        <f>MDU!G37/1000</f>
        <v>0</v>
      </c>
      <c r="N29" s="170">
        <f>MDU!H37/1000</f>
        <v>0</v>
      </c>
      <c r="O29" s="170">
        <f>MDU!I37/1000</f>
        <v>0</v>
      </c>
      <c r="P29" s="170">
        <f>MDU!J37/1000</f>
        <v>0</v>
      </c>
      <c r="Q29" s="170">
        <f>MDU!K37/1000</f>
        <v>0</v>
      </c>
      <c r="R29" s="170">
        <f>MDU!L37/1000</f>
        <v>0</v>
      </c>
      <c r="S29" s="170">
        <f>MDU!M37/1000</f>
        <v>0</v>
      </c>
      <c r="T29" s="169">
        <f>MDU!N37/10000</f>
        <v>0</v>
      </c>
    </row>
    <row r="30" spans="1:20" x14ac:dyDescent="0.3">
      <c r="A30" s="171" t="str">
        <f>INT(MDU!E17)&amp;" "&amp;"("&amp;MDU!A17&amp;")"</f>
        <v>5000 (0.5)</v>
      </c>
      <c r="B30" s="169">
        <f>MDU!F17/10000</f>
        <v>0</v>
      </c>
      <c r="C30" s="170">
        <f>MDU!G17/1000</f>
        <v>0</v>
      </c>
      <c r="D30" s="170">
        <f>MDU!H17/1000</f>
        <v>0</v>
      </c>
      <c r="E30" s="170">
        <f>MDU!I17/1000</f>
        <v>0</v>
      </c>
      <c r="F30" s="170">
        <f>MDU!J17/1000</f>
        <v>0</v>
      </c>
      <c r="G30" s="170">
        <f>MDU!K17/1000</f>
        <v>0</v>
      </c>
      <c r="H30" s="170">
        <f>MDU!L17/1000</f>
        <v>0</v>
      </c>
      <c r="I30" s="170">
        <f>MDU!M17/1000</f>
        <v>0</v>
      </c>
      <c r="J30" s="169">
        <f>MDU!N17/10000</f>
        <v>0</v>
      </c>
      <c r="K30" s="170"/>
      <c r="L30" s="169">
        <f>MDU!F40/10000</f>
        <v>0</v>
      </c>
      <c r="M30" s="170">
        <f>MDU!G40/1000</f>
        <v>0</v>
      </c>
      <c r="N30" s="170">
        <f>MDU!H40/1000</f>
        <v>0</v>
      </c>
      <c r="O30" s="170">
        <f>MDU!I40/1000</f>
        <v>0</v>
      </c>
      <c r="P30" s="170">
        <f>MDU!J40/1000</f>
        <v>0</v>
      </c>
      <c r="Q30" s="170">
        <f>MDU!K40/1000</f>
        <v>0</v>
      </c>
      <c r="R30" s="170">
        <f>MDU!L40/1000</f>
        <v>0</v>
      </c>
      <c r="S30" s="170">
        <f>MDU!M40/1000</f>
        <v>0</v>
      </c>
      <c r="T30" s="169">
        <f>MDU!N40/10000</f>
        <v>0</v>
      </c>
    </row>
    <row r="31" spans="1:20" x14ac:dyDescent="0.3">
      <c r="A31" s="171" t="str">
        <f>INT(MDU!E19)&amp;" "&amp;"("&amp;MDU!A19&amp;")"</f>
        <v>11666 (0.3)</v>
      </c>
      <c r="B31" s="169">
        <f>MDU!F19/10000</f>
        <v>0</v>
      </c>
      <c r="C31" s="170">
        <f>MDU!G19/1000</f>
        <v>0</v>
      </c>
      <c r="D31" s="170">
        <f>MDU!H19/1000</f>
        <v>0</v>
      </c>
      <c r="E31" s="170">
        <f>MDU!I19/1000</f>
        <v>0</v>
      </c>
      <c r="F31" s="170">
        <f>MDU!J19/1000</f>
        <v>0</v>
      </c>
      <c r="G31" s="170">
        <f>MDU!K19/1000</f>
        <v>0</v>
      </c>
      <c r="H31" s="170">
        <f>MDU!L19/1000</f>
        <v>0</v>
      </c>
      <c r="I31" s="170">
        <f>MDU!M19/1000</f>
        <v>0</v>
      </c>
      <c r="J31" s="169">
        <f>MDU!N19/10000</f>
        <v>0</v>
      </c>
      <c r="K31" s="176"/>
      <c r="L31" s="169">
        <f>MDU!F42/10000</f>
        <v>0</v>
      </c>
      <c r="M31" s="170">
        <f>MDU!G42/1000</f>
        <v>0</v>
      </c>
      <c r="N31" s="170">
        <f>MDU!H42/1000</f>
        <v>0</v>
      </c>
      <c r="O31" s="170">
        <f>MDU!I42/1000</f>
        <v>0</v>
      </c>
      <c r="P31" s="170">
        <f>MDU!J42/1000</f>
        <v>0</v>
      </c>
      <c r="Q31" s="170">
        <f>MDU!K42/1000</f>
        <v>0</v>
      </c>
      <c r="R31" s="170">
        <f>MDU!L42/1000</f>
        <v>0</v>
      </c>
      <c r="S31" s="170">
        <f>MDU!M42/1000</f>
        <v>0</v>
      </c>
      <c r="T31" s="169">
        <f>MDU!N42/10000</f>
        <v>0</v>
      </c>
    </row>
    <row r="32" spans="1:20" x14ac:dyDescent="0.3">
      <c r="A32" s="171" t="str">
        <f>INT(MDU!E22)&amp;" "&amp;"("&amp;MDU!A22&amp;")"</f>
        <v>50555 (0.09)</v>
      </c>
      <c r="B32" s="169">
        <f>MDU!F22/10000</f>
        <v>0</v>
      </c>
      <c r="C32" s="170">
        <f>MDU!G22/1000</f>
        <v>0</v>
      </c>
      <c r="D32" s="170">
        <f>MDU!H22/1000</f>
        <v>0</v>
      </c>
      <c r="E32" s="170">
        <f>MDU!I22/1000</f>
        <v>0</v>
      </c>
      <c r="F32" s="170">
        <f>MDU!J22/1000</f>
        <v>0</v>
      </c>
      <c r="G32" s="170">
        <f>MDU!K22/1000</f>
        <v>0</v>
      </c>
      <c r="H32" s="170">
        <f>MDU!L22/1000</f>
        <v>0</v>
      </c>
      <c r="I32" s="170">
        <f>MDU!M22/1000</f>
        <v>0</v>
      </c>
      <c r="J32" s="169">
        <f>MDU!N22/10000</f>
        <v>0</v>
      </c>
      <c r="L32" s="169">
        <f>MDU!F45/10000</f>
        <v>0</v>
      </c>
      <c r="M32" s="170">
        <f>MDU!G45/1000</f>
        <v>0</v>
      </c>
      <c r="N32" s="170">
        <f>MDU!H45/1000</f>
        <v>0</v>
      </c>
      <c r="O32" s="170">
        <f>MDU!I45/1000</f>
        <v>0</v>
      </c>
      <c r="P32" s="170">
        <f>MDU!J45/1000</f>
        <v>0</v>
      </c>
      <c r="Q32" s="170">
        <f>MDU!K45/1000</f>
        <v>0</v>
      </c>
      <c r="R32" s="170">
        <f>MDU!L45/1000</f>
        <v>0</v>
      </c>
      <c r="S32" s="170">
        <f>MDU!M45/1000</f>
        <v>0</v>
      </c>
      <c r="T32" s="169">
        <f>MDU!N45/10000</f>
        <v>0</v>
      </c>
    </row>
    <row r="33" spans="1:20" x14ac:dyDescent="0.3">
      <c r="A33" s="181" t="str">
        <f>INT(MDU!E26)&amp;" "&amp;"("&amp;MDU!A26&amp;")"</f>
        <v>95000 (0.05)</v>
      </c>
      <c r="B33" s="163">
        <f>MDU!F26/10000</f>
        <v>0</v>
      </c>
      <c r="C33" s="164">
        <f>MDU!G26/1000</f>
        <v>0</v>
      </c>
      <c r="D33" s="164">
        <f>MDU!H26/1000</f>
        <v>0</v>
      </c>
      <c r="E33" s="164">
        <f>MDU!I26/1000</f>
        <v>0</v>
      </c>
      <c r="F33" s="164">
        <f>MDU!J26/1000</f>
        <v>0</v>
      </c>
      <c r="G33" s="164">
        <f>MDU!K26/1000</f>
        <v>0</v>
      </c>
      <c r="H33" s="164">
        <f>MDU!L26/1000</f>
        <v>0</v>
      </c>
      <c r="I33" s="164">
        <f>MDU!M26/1000</f>
        <v>0</v>
      </c>
      <c r="J33" s="163">
        <f>MDU!N26/10000</f>
        <v>0</v>
      </c>
      <c r="K33" s="3"/>
      <c r="L33" s="163">
        <f>MDU!F49/10000</f>
        <v>0</v>
      </c>
      <c r="M33" s="164">
        <f>MDU!G49/1000</f>
        <v>0</v>
      </c>
      <c r="N33" s="164">
        <f>MDU!H49/1000</f>
        <v>0</v>
      </c>
      <c r="O33" s="164">
        <f>MDU!I49/1000</f>
        <v>0</v>
      </c>
      <c r="P33" s="164">
        <f>MDU!J49/1000</f>
        <v>0</v>
      </c>
      <c r="Q33" s="164">
        <f>MDU!K49/1000</f>
        <v>0</v>
      </c>
      <c r="R33" s="164">
        <f>MDU!L49/1000</f>
        <v>0</v>
      </c>
      <c r="S33" s="164">
        <f>MDU!M49/1000</f>
        <v>0</v>
      </c>
      <c r="T33" s="163">
        <f>MDU!N49/10000</f>
        <v>0</v>
      </c>
    </row>
  </sheetData>
  <mergeCells count="4">
    <mergeCell ref="A16:D16"/>
    <mergeCell ref="L1:T1"/>
    <mergeCell ref="B1:J1"/>
    <mergeCell ref="A6:T6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387EE68A54924FB18452BB9A888EA3" ma:contentTypeVersion="13" ma:contentTypeDescription="Create a new document." ma:contentTypeScope="" ma:versionID="03a3d340550dd9ff373da205706d6d67">
  <xsd:schema xmlns:xsd="http://www.w3.org/2001/XMLSchema" xmlns:xs="http://www.w3.org/2001/XMLSchema" xmlns:p="http://schemas.microsoft.com/office/2006/metadata/properties" xmlns:ns3="c587a1f3-70ab-4662-9e08-05fff1010e7d" xmlns:ns4="bf94f1ef-e5b8-4d48-8006-9be0d2b2b81b" targetNamespace="http://schemas.microsoft.com/office/2006/metadata/properties" ma:root="true" ma:fieldsID="cb376911c4c9140bd75d61f69d6117e4" ns3:_="" ns4:_="">
    <xsd:import namespace="c587a1f3-70ab-4662-9e08-05fff1010e7d"/>
    <xsd:import namespace="bf94f1ef-e5b8-4d48-8006-9be0d2b2b81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7a1f3-70ab-4662-9e08-05fff1010e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4f1ef-e5b8-4d48-8006-9be0d2b2b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C05C61-92F4-4C7D-BB37-5DB67D5A0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87a1f3-70ab-4662-9e08-05fff1010e7d"/>
    <ds:schemaRef ds:uri="bf94f1ef-e5b8-4d48-8006-9be0d2b2b8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2D3AE0-7976-4EAE-B960-FCFAA2AF36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8A35E-2936-49D1-9ECD-24A0831D041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f94f1ef-e5b8-4d48-8006-9be0d2b2b81b"/>
    <ds:schemaRef ds:uri="http://purl.org/dc/terms/"/>
    <ds:schemaRef ds:uri="c587a1f3-70ab-4662-9e08-05fff1010e7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Starting</vt:lpstr>
      <vt:lpstr>R</vt:lpstr>
      <vt:lpstr>N</vt:lpstr>
      <vt:lpstr>MDU</vt:lpstr>
      <vt:lpstr>Results</vt:lpstr>
      <vt:lpstr>Normalised_results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Smith</dc:creator>
  <cp:lastModifiedBy>William Smith</cp:lastModifiedBy>
  <dcterms:created xsi:type="dcterms:W3CDTF">2020-04-24T09:08:11Z</dcterms:created>
  <dcterms:modified xsi:type="dcterms:W3CDTF">2020-08-22T15:21:49Z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0x010100A5387EE68A54924FB18452BB9A888EA3</vt:lpwstr>
  </property>
</Properties>
</file>