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1763471\Desktop\Git_website\willsgeo.github.io\assets\"/>
    </mc:Choice>
  </mc:AlternateContent>
  <xr:revisionPtr revIDLastSave="0" documentId="8_{D6F34914-BDE8-4142-AE90-769683C72EDE}" xr6:coauthVersionLast="45" xr6:coauthVersionMax="45" xr10:uidLastSave="{00000000-0000-0000-0000-000000000000}"/>
  <bookViews>
    <workbookView xWindow="28680" yWindow="-120" windowWidth="19440" windowHeight="15000" xr2:uid="{4D7CC5F8-74D4-4C0B-97DD-439ADFFE950A}"/>
  </bookViews>
  <sheets>
    <sheet name="All_basalts" sheetId="1" r:id="rId1"/>
    <sheet name="&gt;8 wt.% MgO" sheetId="2" r:id="rId2"/>
    <sheet name="FractionatePT_results" sheetId="3" r:id="rId3"/>
    <sheet name="PRIMELT_result" sheetId="4" r:id="rId4"/>
  </sheets>
  <externalReferences>
    <externalReference r:id="rId5"/>
  </externalReferences>
  <definedNames>
    <definedName name="_xlnm._FilterDatabase" localSheetId="0" hidden="1">All_basalts!$A$1:$CK$194</definedName>
    <definedName name="_xlnm._FilterDatabase" localSheetId="2" hidden="1">FractionatePT_results!$A$2:$AV$64</definedName>
    <definedName name="_xlnm._FilterDatabase" localSheetId="3" hidden="1">PRIMELT_result!$A$2:$BO$65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V4" i="3" l="1"/>
  <c r="AV5" i="3"/>
  <c r="AV6" i="3"/>
  <c r="AV7" i="3"/>
  <c r="AV8" i="3"/>
  <c r="AV9" i="3"/>
  <c r="AV10" i="3"/>
  <c r="AV11" i="3"/>
  <c r="AV12" i="3"/>
  <c r="AV13" i="3"/>
  <c r="AV14" i="3"/>
  <c r="AV15" i="3"/>
  <c r="AV16" i="3"/>
  <c r="AV62" i="3"/>
  <c r="AV17" i="3"/>
  <c r="AV63" i="3"/>
  <c r="AV18" i="3"/>
  <c r="AV64" i="3"/>
  <c r="AV19" i="3"/>
  <c r="AV20" i="3"/>
  <c r="AV21" i="3"/>
  <c r="AV22" i="3"/>
  <c r="AV23" i="3"/>
  <c r="AV24" i="3"/>
  <c r="AV25" i="3"/>
  <c r="AV26" i="3"/>
  <c r="AV61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V52" i="3"/>
  <c r="AV59" i="3"/>
  <c r="AV60" i="3"/>
  <c r="AV53" i="3"/>
  <c r="AV54" i="3"/>
  <c r="AV55" i="3"/>
  <c r="AV56" i="3"/>
  <c r="AV57" i="3"/>
  <c r="AV58" i="3"/>
  <c r="AV3" i="3"/>
  <c r="AD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O14" i="2"/>
  <c r="M46" i="2"/>
  <c r="W2" i="2"/>
  <c r="R2" i="2" s="1"/>
  <c r="W3" i="2"/>
  <c r="Q3" i="2" s="1"/>
  <c r="W4" i="2"/>
  <c r="Q4" i="2" s="1"/>
  <c r="W5" i="2"/>
  <c r="G5" i="2" s="1"/>
  <c r="W6" i="2"/>
  <c r="Q6" i="2" s="1"/>
  <c r="W7" i="2"/>
  <c r="R7" i="2" s="1"/>
  <c r="W8" i="2"/>
  <c r="Q8" i="2" s="1"/>
  <c r="W9" i="2"/>
  <c r="R9" i="2" s="1"/>
  <c r="W10" i="2"/>
  <c r="Q10" i="2" s="1"/>
  <c r="W11" i="2"/>
  <c r="I11" i="2" s="1"/>
  <c r="W12" i="2"/>
  <c r="Q12" i="2" s="1"/>
  <c r="W13" i="2"/>
  <c r="Q13" i="2" s="1"/>
  <c r="W14" i="2"/>
  <c r="Q14" i="2" s="1"/>
  <c r="W15" i="2"/>
  <c r="Q15" i="2" s="1"/>
  <c r="W16" i="2"/>
  <c r="Q16" i="2" s="1"/>
  <c r="W17" i="2"/>
  <c r="M17" i="2" s="1"/>
  <c r="W18" i="2"/>
  <c r="Q18" i="2" s="1"/>
  <c r="W19" i="2"/>
  <c r="Q19" i="2" s="1"/>
  <c r="W20" i="2"/>
  <c r="AF20" i="2" s="1"/>
  <c r="W21" i="2"/>
  <c r="Q21" i="2" s="1"/>
  <c r="W22" i="2"/>
  <c r="Q22" i="2" s="1"/>
  <c r="W23" i="2"/>
  <c r="R23" i="2" s="1"/>
  <c r="W24" i="2"/>
  <c r="K24" i="2" s="1"/>
  <c r="W25" i="2"/>
  <c r="R25" i="2" s="1"/>
  <c r="W26" i="2"/>
  <c r="Q26" i="2" s="1"/>
  <c r="W27" i="2"/>
  <c r="I27" i="2" s="1"/>
  <c r="W28" i="2"/>
  <c r="Q28" i="2" s="1"/>
  <c r="W29" i="2"/>
  <c r="Q29" i="2" s="1"/>
  <c r="W30" i="2"/>
  <c r="Q30" i="2" s="1"/>
  <c r="W31" i="2"/>
  <c r="Q31" i="2" s="1"/>
  <c r="W32" i="2"/>
  <c r="Q32" i="2" s="1"/>
  <c r="W33" i="2"/>
  <c r="Q33" i="2" s="1"/>
  <c r="W34" i="2"/>
  <c r="Q34" i="2" s="1"/>
  <c r="W35" i="2"/>
  <c r="Q35" i="2" s="1"/>
  <c r="W36" i="2"/>
  <c r="N36" i="2" s="1"/>
  <c r="W37" i="2"/>
  <c r="Q37" i="2" s="1"/>
  <c r="W38" i="2"/>
  <c r="J38" i="2" s="1"/>
  <c r="W39" i="2"/>
  <c r="K39" i="2" s="1"/>
  <c r="W40" i="2"/>
  <c r="Q40" i="2" s="1"/>
  <c r="W41" i="2"/>
  <c r="Q41" i="2" s="1"/>
  <c r="W42" i="2"/>
  <c r="J42" i="2" s="1"/>
  <c r="W43" i="2"/>
  <c r="K43" i="2" s="1"/>
  <c r="W44" i="2"/>
  <c r="N44" i="2" s="1"/>
  <c r="W45" i="2"/>
  <c r="L45" i="2" s="1"/>
  <c r="W46" i="2"/>
  <c r="J46" i="2" s="1"/>
  <c r="W47" i="2"/>
  <c r="K47" i="2" s="1"/>
  <c r="W48" i="2"/>
  <c r="Q48" i="2" s="1"/>
  <c r="W49" i="2"/>
  <c r="Q49" i="2" s="1"/>
  <c r="W50" i="2"/>
  <c r="J50" i="2" s="1"/>
  <c r="W51" i="2"/>
  <c r="K51" i="2" s="1"/>
  <c r="W52" i="2"/>
  <c r="N52" i="2" s="1"/>
  <c r="W53" i="2"/>
  <c r="L53" i="2" s="1"/>
  <c r="W54" i="2"/>
  <c r="J54" i="2" s="1"/>
  <c r="W55" i="2"/>
  <c r="L55" i="2" s="1"/>
  <c r="W56" i="2"/>
  <c r="Q56" i="2" s="1"/>
  <c r="W57" i="2"/>
  <c r="Q57" i="2" s="1"/>
  <c r="W58" i="2"/>
  <c r="J58" i="2" s="1"/>
  <c r="W59" i="2"/>
  <c r="K59" i="2" s="1"/>
  <c r="W60" i="2"/>
  <c r="N60" i="2" s="1"/>
  <c r="W61" i="2"/>
  <c r="L61" i="2" s="1"/>
  <c r="W62" i="2"/>
  <c r="I62" i="2" s="1"/>
  <c r="W63" i="2"/>
  <c r="G63" i="2" s="1"/>
  <c r="W64" i="2"/>
  <c r="I64" i="2" s="1"/>
  <c r="CB64" i="2"/>
  <c r="CA64" i="2"/>
  <c r="BZ64" i="2"/>
  <c r="BY64" i="2"/>
  <c r="BX64" i="2"/>
  <c r="BW64" i="2"/>
  <c r="BV64" i="2"/>
  <c r="BU64" i="2"/>
  <c r="BT64" i="2"/>
  <c r="BS64" i="2"/>
  <c r="CB63" i="2"/>
  <c r="CA63" i="2"/>
  <c r="BZ63" i="2"/>
  <c r="BY63" i="2"/>
  <c r="BX63" i="2"/>
  <c r="BW63" i="2"/>
  <c r="BV63" i="2"/>
  <c r="BU63" i="2"/>
  <c r="BT63" i="2"/>
  <c r="BS63" i="2"/>
  <c r="CB62" i="2"/>
  <c r="CA62" i="2"/>
  <c r="BZ62" i="2"/>
  <c r="BY62" i="2"/>
  <c r="BX62" i="2"/>
  <c r="BW62" i="2"/>
  <c r="BV62" i="2"/>
  <c r="BU62" i="2"/>
  <c r="BT62" i="2"/>
  <c r="BS62" i="2"/>
  <c r="CB61" i="2"/>
  <c r="CA61" i="2"/>
  <c r="BZ61" i="2"/>
  <c r="BY61" i="2"/>
  <c r="BX61" i="2"/>
  <c r="BW61" i="2"/>
  <c r="BV61" i="2"/>
  <c r="BU61" i="2"/>
  <c r="BT61" i="2"/>
  <c r="BS61" i="2"/>
  <c r="CB60" i="2"/>
  <c r="CA60" i="2"/>
  <c r="BZ60" i="2"/>
  <c r="BY60" i="2"/>
  <c r="BX60" i="2"/>
  <c r="BW60" i="2"/>
  <c r="BV60" i="2"/>
  <c r="BU60" i="2"/>
  <c r="BT60" i="2"/>
  <c r="BS60" i="2"/>
  <c r="CB59" i="2"/>
  <c r="CA59" i="2"/>
  <c r="BZ59" i="2"/>
  <c r="BY59" i="2"/>
  <c r="BX59" i="2"/>
  <c r="BW59" i="2"/>
  <c r="BV59" i="2"/>
  <c r="BU59" i="2"/>
  <c r="BT59" i="2"/>
  <c r="BS59" i="2"/>
  <c r="CB58" i="2"/>
  <c r="CA58" i="2"/>
  <c r="BZ58" i="2"/>
  <c r="BY58" i="2"/>
  <c r="BX58" i="2"/>
  <c r="BW58" i="2"/>
  <c r="BV58" i="2"/>
  <c r="BU58" i="2"/>
  <c r="BT58" i="2"/>
  <c r="BS58" i="2"/>
  <c r="CB57" i="2"/>
  <c r="CA57" i="2"/>
  <c r="BZ57" i="2"/>
  <c r="BY57" i="2"/>
  <c r="BX57" i="2"/>
  <c r="BW57" i="2"/>
  <c r="BV57" i="2"/>
  <c r="BU57" i="2"/>
  <c r="BT57" i="2"/>
  <c r="BS57" i="2"/>
  <c r="CB56" i="2"/>
  <c r="CA56" i="2"/>
  <c r="BZ56" i="2"/>
  <c r="BY56" i="2"/>
  <c r="BX56" i="2"/>
  <c r="BW56" i="2"/>
  <c r="BV56" i="2"/>
  <c r="BU56" i="2"/>
  <c r="BT56" i="2"/>
  <c r="BS56" i="2"/>
  <c r="CB55" i="2"/>
  <c r="CA55" i="2"/>
  <c r="BZ55" i="2"/>
  <c r="BY55" i="2"/>
  <c r="BX55" i="2"/>
  <c r="BW55" i="2"/>
  <c r="BV55" i="2"/>
  <c r="BU55" i="2"/>
  <c r="BT55" i="2"/>
  <c r="BS55" i="2"/>
  <c r="CB54" i="2"/>
  <c r="CA54" i="2"/>
  <c r="BZ54" i="2"/>
  <c r="BY54" i="2"/>
  <c r="BX54" i="2"/>
  <c r="BW54" i="2"/>
  <c r="BV54" i="2"/>
  <c r="BU54" i="2"/>
  <c r="BT54" i="2"/>
  <c r="BS54" i="2"/>
  <c r="CB53" i="2"/>
  <c r="CA53" i="2"/>
  <c r="BZ53" i="2"/>
  <c r="BY53" i="2"/>
  <c r="BX53" i="2"/>
  <c r="BW53" i="2"/>
  <c r="BV53" i="2"/>
  <c r="BU53" i="2"/>
  <c r="BT53" i="2"/>
  <c r="BS53" i="2"/>
  <c r="CB52" i="2"/>
  <c r="CA52" i="2"/>
  <c r="BZ52" i="2"/>
  <c r="BY52" i="2"/>
  <c r="BX52" i="2"/>
  <c r="BW52" i="2"/>
  <c r="BV52" i="2"/>
  <c r="BU52" i="2"/>
  <c r="BT52" i="2"/>
  <c r="BS52" i="2"/>
  <c r="CB51" i="2"/>
  <c r="CA51" i="2"/>
  <c r="BZ51" i="2"/>
  <c r="BY51" i="2"/>
  <c r="BX51" i="2"/>
  <c r="BW51" i="2"/>
  <c r="BV51" i="2"/>
  <c r="BU51" i="2"/>
  <c r="BT51" i="2"/>
  <c r="BS51" i="2"/>
  <c r="CB50" i="2"/>
  <c r="CA50" i="2"/>
  <c r="BZ50" i="2"/>
  <c r="BY50" i="2"/>
  <c r="BX50" i="2"/>
  <c r="BW50" i="2"/>
  <c r="BV50" i="2"/>
  <c r="BU50" i="2"/>
  <c r="BT50" i="2"/>
  <c r="BS50" i="2"/>
  <c r="CB49" i="2"/>
  <c r="CA49" i="2"/>
  <c r="BZ49" i="2"/>
  <c r="BY49" i="2"/>
  <c r="BX49" i="2"/>
  <c r="BW49" i="2"/>
  <c r="BV49" i="2"/>
  <c r="BU49" i="2"/>
  <c r="BT49" i="2"/>
  <c r="BS49" i="2"/>
  <c r="CB48" i="2"/>
  <c r="CA48" i="2"/>
  <c r="BZ48" i="2"/>
  <c r="BY48" i="2"/>
  <c r="BX48" i="2"/>
  <c r="BW48" i="2"/>
  <c r="BV48" i="2"/>
  <c r="BU48" i="2"/>
  <c r="BT48" i="2"/>
  <c r="BS48" i="2"/>
  <c r="CB47" i="2"/>
  <c r="CA47" i="2"/>
  <c r="BZ47" i="2"/>
  <c r="BY47" i="2"/>
  <c r="BX47" i="2"/>
  <c r="BW47" i="2"/>
  <c r="BV47" i="2"/>
  <c r="BU47" i="2"/>
  <c r="BT47" i="2"/>
  <c r="BS47" i="2"/>
  <c r="CB46" i="2"/>
  <c r="CA46" i="2"/>
  <c r="BZ46" i="2"/>
  <c r="BY46" i="2"/>
  <c r="BX46" i="2"/>
  <c r="BW46" i="2"/>
  <c r="BV46" i="2"/>
  <c r="BU46" i="2"/>
  <c r="BT46" i="2"/>
  <c r="BS46" i="2"/>
  <c r="CB45" i="2"/>
  <c r="CA45" i="2"/>
  <c r="BZ45" i="2"/>
  <c r="BY45" i="2"/>
  <c r="BX45" i="2"/>
  <c r="BW45" i="2"/>
  <c r="BV45" i="2"/>
  <c r="BU45" i="2"/>
  <c r="BT45" i="2"/>
  <c r="BS45" i="2"/>
  <c r="CB44" i="2"/>
  <c r="CA44" i="2"/>
  <c r="BZ44" i="2"/>
  <c r="BY44" i="2"/>
  <c r="BX44" i="2"/>
  <c r="BW44" i="2"/>
  <c r="BV44" i="2"/>
  <c r="BU44" i="2"/>
  <c r="BT44" i="2"/>
  <c r="BS44" i="2"/>
  <c r="CB43" i="2"/>
  <c r="CA43" i="2"/>
  <c r="BZ43" i="2"/>
  <c r="BY43" i="2"/>
  <c r="BX43" i="2"/>
  <c r="BW43" i="2"/>
  <c r="BV43" i="2"/>
  <c r="BU43" i="2"/>
  <c r="BT43" i="2"/>
  <c r="BS43" i="2"/>
  <c r="CB42" i="2"/>
  <c r="CA42" i="2"/>
  <c r="BZ42" i="2"/>
  <c r="BY42" i="2"/>
  <c r="BX42" i="2"/>
  <c r="BW42" i="2"/>
  <c r="BV42" i="2"/>
  <c r="BU42" i="2"/>
  <c r="BT42" i="2"/>
  <c r="BS42" i="2"/>
  <c r="CB41" i="2"/>
  <c r="CA41" i="2"/>
  <c r="BZ41" i="2"/>
  <c r="BY41" i="2"/>
  <c r="BX41" i="2"/>
  <c r="BW41" i="2"/>
  <c r="BV41" i="2"/>
  <c r="BU41" i="2"/>
  <c r="BT41" i="2"/>
  <c r="BS41" i="2"/>
  <c r="CB40" i="2"/>
  <c r="CA40" i="2"/>
  <c r="BZ40" i="2"/>
  <c r="BY40" i="2"/>
  <c r="BX40" i="2"/>
  <c r="BW40" i="2"/>
  <c r="BV40" i="2"/>
  <c r="BU40" i="2"/>
  <c r="BT40" i="2"/>
  <c r="BS40" i="2"/>
  <c r="CB39" i="2"/>
  <c r="CA39" i="2"/>
  <c r="BZ39" i="2"/>
  <c r="BY39" i="2"/>
  <c r="BX39" i="2"/>
  <c r="BW39" i="2"/>
  <c r="BV39" i="2"/>
  <c r="BU39" i="2"/>
  <c r="BT39" i="2"/>
  <c r="BS39" i="2"/>
  <c r="CB38" i="2"/>
  <c r="CA38" i="2"/>
  <c r="BZ38" i="2"/>
  <c r="BY38" i="2"/>
  <c r="BX38" i="2"/>
  <c r="BW38" i="2"/>
  <c r="BV38" i="2"/>
  <c r="BU38" i="2"/>
  <c r="BT38" i="2"/>
  <c r="BS38" i="2"/>
  <c r="CB37" i="2"/>
  <c r="CA37" i="2"/>
  <c r="BZ37" i="2"/>
  <c r="BY37" i="2"/>
  <c r="BX37" i="2"/>
  <c r="BW37" i="2"/>
  <c r="BV37" i="2"/>
  <c r="BU37" i="2"/>
  <c r="BT37" i="2"/>
  <c r="BS37" i="2"/>
  <c r="CB36" i="2"/>
  <c r="CA36" i="2"/>
  <c r="BZ36" i="2"/>
  <c r="BY36" i="2"/>
  <c r="BX36" i="2"/>
  <c r="BW36" i="2"/>
  <c r="BV36" i="2"/>
  <c r="BU36" i="2"/>
  <c r="BT36" i="2"/>
  <c r="BS36" i="2"/>
  <c r="CB35" i="2"/>
  <c r="CA35" i="2"/>
  <c r="BZ35" i="2"/>
  <c r="BY35" i="2"/>
  <c r="BX35" i="2"/>
  <c r="BW35" i="2"/>
  <c r="BV35" i="2"/>
  <c r="BU35" i="2"/>
  <c r="BT35" i="2"/>
  <c r="BS35" i="2"/>
  <c r="CB34" i="2"/>
  <c r="CA34" i="2"/>
  <c r="BZ34" i="2"/>
  <c r="BY34" i="2"/>
  <c r="BX34" i="2"/>
  <c r="BW34" i="2"/>
  <c r="BV34" i="2"/>
  <c r="BU34" i="2"/>
  <c r="BT34" i="2"/>
  <c r="BS34" i="2"/>
  <c r="CB33" i="2"/>
  <c r="CA33" i="2"/>
  <c r="BZ33" i="2"/>
  <c r="BY33" i="2"/>
  <c r="BX33" i="2"/>
  <c r="BW33" i="2"/>
  <c r="BV33" i="2"/>
  <c r="BU33" i="2"/>
  <c r="BT33" i="2"/>
  <c r="BS33" i="2"/>
  <c r="CB32" i="2"/>
  <c r="CA32" i="2"/>
  <c r="BZ32" i="2"/>
  <c r="BY32" i="2"/>
  <c r="BX32" i="2"/>
  <c r="BW32" i="2"/>
  <c r="BV32" i="2"/>
  <c r="BU32" i="2"/>
  <c r="BT32" i="2"/>
  <c r="BS32" i="2"/>
  <c r="CB31" i="2"/>
  <c r="CA31" i="2"/>
  <c r="BZ31" i="2"/>
  <c r="BY31" i="2"/>
  <c r="BX31" i="2"/>
  <c r="BW31" i="2"/>
  <c r="BV31" i="2"/>
  <c r="BU31" i="2"/>
  <c r="BT31" i="2"/>
  <c r="BS31" i="2"/>
  <c r="CB30" i="2"/>
  <c r="CA30" i="2"/>
  <c r="BZ30" i="2"/>
  <c r="BY30" i="2"/>
  <c r="BX30" i="2"/>
  <c r="BW30" i="2"/>
  <c r="BV30" i="2"/>
  <c r="BU30" i="2"/>
  <c r="BT30" i="2"/>
  <c r="BS30" i="2"/>
  <c r="CB29" i="2"/>
  <c r="CA29" i="2"/>
  <c r="BZ29" i="2"/>
  <c r="BY29" i="2"/>
  <c r="BX29" i="2"/>
  <c r="BW29" i="2"/>
  <c r="BV29" i="2"/>
  <c r="BU29" i="2"/>
  <c r="BT29" i="2"/>
  <c r="BS29" i="2"/>
  <c r="CB28" i="2"/>
  <c r="CA28" i="2"/>
  <c r="BZ28" i="2"/>
  <c r="BY28" i="2"/>
  <c r="BX28" i="2"/>
  <c r="BW28" i="2"/>
  <c r="BV28" i="2"/>
  <c r="BU28" i="2"/>
  <c r="BT28" i="2"/>
  <c r="BS28" i="2"/>
  <c r="AF28" i="2"/>
  <c r="CB27" i="2"/>
  <c r="CA27" i="2"/>
  <c r="BZ27" i="2"/>
  <c r="BY27" i="2"/>
  <c r="BX27" i="2"/>
  <c r="BW27" i="2"/>
  <c r="BV27" i="2"/>
  <c r="BU27" i="2"/>
  <c r="BT27" i="2"/>
  <c r="BS27" i="2"/>
  <c r="CB26" i="2"/>
  <c r="CA26" i="2"/>
  <c r="BZ26" i="2"/>
  <c r="BY26" i="2"/>
  <c r="BX26" i="2"/>
  <c r="BW26" i="2"/>
  <c r="BV26" i="2"/>
  <c r="BU26" i="2"/>
  <c r="BT26" i="2"/>
  <c r="BS26" i="2"/>
  <c r="CB25" i="2"/>
  <c r="CA25" i="2"/>
  <c r="BZ25" i="2"/>
  <c r="BY25" i="2"/>
  <c r="BX25" i="2"/>
  <c r="BW25" i="2"/>
  <c r="BV25" i="2"/>
  <c r="BU25" i="2"/>
  <c r="BT25" i="2"/>
  <c r="BS25" i="2"/>
  <c r="CB24" i="2"/>
  <c r="CA24" i="2"/>
  <c r="BZ24" i="2"/>
  <c r="BY24" i="2"/>
  <c r="BX24" i="2"/>
  <c r="BW24" i="2"/>
  <c r="BV24" i="2"/>
  <c r="BU24" i="2"/>
  <c r="BT24" i="2"/>
  <c r="BS24" i="2"/>
  <c r="CB23" i="2"/>
  <c r="CA23" i="2"/>
  <c r="BZ23" i="2"/>
  <c r="BY23" i="2"/>
  <c r="BX23" i="2"/>
  <c r="BW23" i="2"/>
  <c r="BV23" i="2"/>
  <c r="BU23" i="2"/>
  <c r="BT23" i="2"/>
  <c r="BS23" i="2"/>
  <c r="CB22" i="2"/>
  <c r="CA22" i="2"/>
  <c r="BZ22" i="2"/>
  <c r="BY22" i="2"/>
  <c r="BX22" i="2"/>
  <c r="BW22" i="2"/>
  <c r="BV22" i="2"/>
  <c r="BU22" i="2"/>
  <c r="BT22" i="2"/>
  <c r="BS22" i="2"/>
  <c r="CB21" i="2"/>
  <c r="CA21" i="2"/>
  <c r="BZ21" i="2"/>
  <c r="BY21" i="2"/>
  <c r="BX21" i="2"/>
  <c r="BW21" i="2"/>
  <c r="BV21" i="2"/>
  <c r="BU21" i="2"/>
  <c r="BT21" i="2"/>
  <c r="BS21" i="2"/>
  <c r="CB20" i="2"/>
  <c r="CA20" i="2"/>
  <c r="BZ20" i="2"/>
  <c r="BY20" i="2"/>
  <c r="BX20" i="2"/>
  <c r="BW20" i="2"/>
  <c r="BV20" i="2"/>
  <c r="BU20" i="2"/>
  <c r="BT20" i="2"/>
  <c r="BS20" i="2"/>
  <c r="CB19" i="2"/>
  <c r="CA19" i="2"/>
  <c r="BZ19" i="2"/>
  <c r="BY19" i="2"/>
  <c r="BX19" i="2"/>
  <c r="BW19" i="2"/>
  <c r="BV19" i="2"/>
  <c r="BU19" i="2"/>
  <c r="BT19" i="2"/>
  <c r="BS19" i="2"/>
  <c r="CB18" i="2"/>
  <c r="CA18" i="2"/>
  <c r="BZ18" i="2"/>
  <c r="BY18" i="2"/>
  <c r="BX18" i="2"/>
  <c r="BW18" i="2"/>
  <c r="BV18" i="2"/>
  <c r="BU18" i="2"/>
  <c r="BT18" i="2"/>
  <c r="BS18" i="2"/>
  <c r="AF18" i="2"/>
  <c r="CB17" i="2"/>
  <c r="CA17" i="2"/>
  <c r="BZ17" i="2"/>
  <c r="BY17" i="2"/>
  <c r="BX17" i="2"/>
  <c r="BW17" i="2"/>
  <c r="BV17" i="2"/>
  <c r="BU17" i="2"/>
  <c r="BT17" i="2"/>
  <c r="BS17" i="2"/>
  <c r="CB16" i="2"/>
  <c r="CA16" i="2"/>
  <c r="BZ16" i="2"/>
  <c r="BY16" i="2"/>
  <c r="BX16" i="2"/>
  <c r="BW16" i="2"/>
  <c r="BV16" i="2"/>
  <c r="BU16" i="2"/>
  <c r="BT16" i="2"/>
  <c r="BS16" i="2"/>
  <c r="CB15" i="2"/>
  <c r="CA15" i="2"/>
  <c r="BZ15" i="2"/>
  <c r="BY15" i="2"/>
  <c r="BX15" i="2"/>
  <c r="BW15" i="2"/>
  <c r="BV15" i="2"/>
  <c r="BU15" i="2"/>
  <c r="BT15" i="2"/>
  <c r="BS15" i="2"/>
  <c r="CB14" i="2"/>
  <c r="CA14" i="2"/>
  <c r="BZ14" i="2"/>
  <c r="BY14" i="2"/>
  <c r="BX14" i="2"/>
  <c r="BW14" i="2"/>
  <c r="BV14" i="2"/>
  <c r="BU14" i="2"/>
  <c r="BT14" i="2"/>
  <c r="BS14" i="2"/>
  <c r="CB13" i="2"/>
  <c r="CA13" i="2"/>
  <c r="BZ13" i="2"/>
  <c r="BY13" i="2"/>
  <c r="BX13" i="2"/>
  <c r="BW13" i="2"/>
  <c r="BV13" i="2"/>
  <c r="BU13" i="2"/>
  <c r="BT13" i="2"/>
  <c r="BS13" i="2"/>
  <c r="CB12" i="2"/>
  <c r="CA12" i="2"/>
  <c r="BZ12" i="2"/>
  <c r="BY12" i="2"/>
  <c r="BX12" i="2"/>
  <c r="BW12" i="2"/>
  <c r="BV12" i="2"/>
  <c r="BU12" i="2"/>
  <c r="BT12" i="2"/>
  <c r="BS12" i="2"/>
  <c r="AF12" i="2"/>
  <c r="CB11" i="2"/>
  <c r="CA11" i="2"/>
  <c r="BZ11" i="2"/>
  <c r="BY11" i="2"/>
  <c r="BX11" i="2"/>
  <c r="BW11" i="2"/>
  <c r="BV11" i="2"/>
  <c r="BU11" i="2"/>
  <c r="BT11" i="2"/>
  <c r="BS11" i="2"/>
  <c r="CB10" i="2"/>
  <c r="CA10" i="2"/>
  <c r="BZ10" i="2"/>
  <c r="BY10" i="2"/>
  <c r="BX10" i="2"/>
  <c r="BW10" i="2"/>
  <c r="BV10" i="2"/>
  <c r="BU10" i="2"/>
  <c r="BT10" i="2"/>
  <c r="BS10" i="2"/>
  <c r="CB9" i="2"/>
  <c r="CA9" i="2"/>
  <c r="BZ9" i="2"/>
  <c r="BY9" i="2"/>
  <c r="BX9" i="2"/>
  <c r="BW9" i="2"/>
  <c r="BV9" i="2"/>
  <c r="BU9" i="2"/>
  <c r="BT9" i="2"/>
  <c r="BS9" i="2"/>
  <c r="CB8" i="2"/>
  <c r="CA8" i="2"/>
  <c r="BZ8" i="2"/>
  <c r="BY8" i="2"/>
  <c r="BX8" i="2"/>
  <c r="BW8" i="2"/>
  <c r="BV8" i="2"/>
  <c r="BU8" i="2"/>
  <c r="BT8" i="2"/>
  <c r="BS8" i="2"/>
  <c r="CB7" i="2"/>
  <c r="CA7" i="2"/>
  <c r="BZ7" i="2"/>
  <c r="BY7" i="2"/>
  <c r="BX7" i="2"/>
  <c r="BW7" i="2"/>
  <c r="BV7" i="2"/>
  <c r="BU7" i="2"/>
  <c r="BT7" i="2"/>
  <c r="BS7" i="2"/>
  <c r="CB6" i="2"/>
  <c r="CA6" i="2"/>
  <c r="BZ6" i="2"/>
  <c r="BY6" i="2"/>
  <c r="BX6" i="2"/>
  <c r="BW6" i="2"/>
  <c r="BV6" i="2"/>
  <c r="BU6" i="2"/>
  <c r="BT6" i="2"/>
  <c r="BS6" i="2"/>
  <c r="CB5" i="2"/>
  <c r="CA5" i="2"/>
  <c r="BZ5" i="2"/>
  <c r="BY5" i="2"/>
  <c r="BX5" i="2"/>
  <c r="BW5" i="2"/>
  <c r="BV5" i="2"/>
  <c r="BU5" i="2"/>
  <c r="BT5" i="2"/>
  <c r="BS5" i="2"/>
  <c r="CB4" i="2"/>
  <c r="CA4" i="2"/>
  <c r="BZ4" i="2"/>
  <c r="BY4" i="2"/>
  <c r="BX4" i="2"/>
  <c r="BW4" i="2"/>
  <c r="BV4" i="2"/>
  <c r="BU4" i="2"/>
  <c r="BT4" i="2"/>
  <c r="BS4" i="2"/>
  <c r="CB3" i="2"/>
  <c r="CA3" i="2"/>
  <c r="BZ3" i="2"/>
  <c r="BY3" i="2"/>
  <c r="BX3" i="2"/>
  <c r="BW3" i="2"/>
  <c r="BV3" i="2"/>
  <c r="BU3" i="2"/>
  <c r="BT3" i="2"/>
  <c r="BS3" i="2"/>
  <c r="CB2" i="2"/>
  <c r="CA2" i="2"/>
  <c r="BZ2" i="2"/>
  <c r="BY2" i="2"/>
  <c r="BX2" i="2"/>
  <c r="BW2" i="2"/>
  <c r="BV2" i="2"/>
  <c r="BU2" i="2"/>
  <c r="BT2" i="2"/>
  <c r="BS2" i="2"/>
  <c r="P64" i="2" l="1"/>
  <c r="L62" i="2"/>
  <c r="K55" i="2"/>
  <c r="J48" i="2"/>
  <c r="M27" i="2"/>
  <c r="Q63" i="2"/>
  <c r="Q59" i="2"/>
  <c r="Q55" i="2"/>
  <c r="Q51" i="2"/>
  <c r="Q47" i="2"/>
  <c r="Q43" i="2"/>
  <c r="Q39" i="2"/>
  <c r="Q27" i="2"/>
  <c r="Q23" i="2"/>
  <c r="Q11" i="2"/>
  <c r="Q7" i="2"/>
  <c r="H64" i="2"/>
  <c r="H62" i="2"/>
  <c r="M54" i="2"/>
  <c r="Q62" i="2"/>
  <c r="Q58" i="2"/>
  <c r="Q54" i="2"/>
  <c r="Q50" i="2"/>
  <c r="Q46" i="2"/>
  <c r="Q42" i="2"/>
  <c r="Q38" i="2"/>
  <c r="Q2" i="2"/>
  <c r="N63" i="2"/>
  <c r="N58" i="2"/>
  <c r="L51" i="2"/>
  <c r="N42" i="2"/>
  <c r="G2" i="2"/>
  <c r="Q61" i="2"/>
  <c r="Q53" i="2"/>
  <c r="Q45" i="2"/>
  <c r="Q25" i="2"/>
  <c r="Q17" i="2"/>
  <c r="Q9" i="2"/>
  <c r="Q5" i="2"/>
  <c r="K30" i="2"/>
  <c r="O22" i="2"/>
  <c r="K14" i="2"/>
  <c r="O6" i="2"/>
  <c r="P62" i="2"/>
  <c r="J56" i="2"/>
  <c r="N50" i="2"/>
  <c r="N38" i="2"/>
  <c r="Q64" i="2"/>
  <c r="Q60" i="2"/>
  <c r="Q52" i="2"/>
  <c r="Q44" i="2"/>
  <c r="Q36" i="2"/>
  <c r="Q24" i="2"/>
  <c r="Q20" i="2"/>
  <c r="L64" i="2"/>
  <c r="M63" i="2"/>
  <c r="O62" i="2"/>
  <c r="J60" i="2"/>
  <c r="M58" i="2"/>
  <c r="N54" i="2"/>
  <c r="L47" i="2"/>
  <c r="J44" i="2"/>
  <c r="M42" i="2"/>
  <c r="M38" i="2"/>
  <c r="J40" i="2"/>
  <c r="J36" i="2"/>
  <c r="K8" i="2"/>
  <c r="J63" i="2"/>
  <c r="L59" i="2"/>
  <c r="L43" i="2"/>
  <c r="L39" i="2"/>
  <c r="O30" i="2"/>
  <c r="M11" i="2"/>
  <c r="R63" i="2"/>
  <c r="I63" i="2"/>
  <c r="K62" i="2"/>
  <c r="J52" i="2"/>
  <c r="M50" i="2"/>
  <c r="N46" i="2"/>
  <c r="I57" i="2"/>
  <c r="M57" i="2"/>
  <c r="R57" i="2"/>
  <c r="J57" i="2"/>
  <c r="N57" i="2"/>
  <c r="I49" i="2"/>
  <c r="M49" i="2"/>
  <c r="R49" i="2"/>
  <c r="J49" i="2"/>
  <c r="N49" i="2"/>
  <c r="I41" i="2"/>
  <c r="M41" i="2"/>
  <c r="R41" i="2"/>
  <c r="J41" i="2"/>
  <c r="N41" i="2"/>
  <c r="I37" i="2"/>
  <c r="M37" i="2"/>
  <c r="R37" i="2"/>
  <c r="J37" i="2"/>
  <c r="N37" i="2"/>
  <c r="J29" i="2"/>
  <c r="N29" i="2"/>
  <c r="K29" i="2"/>
  <c r="O29" i="2"/>
  <c r="H29" i="2"/>
  <c r="L29" i="2"/>
  <c r="P29" i="2"/>
  <c r="M29" i="2"/>
  <c r="R29" i="2"/>
  <c r="J21" i="2"/>
  <c r="N21" i="2"/>
  <c r="K21" i="2"/>
  <c r="O21" i="2"/>
  <c r="H21" i="2"/>
  <c r="L21" i="2"/>
  <c r="P21" i="2"/>
  <c r="M21" i="2"/>
  <c r="R21" i="2"/>
  <c r="J13" i="2"/>
  <c r="N13" i="2"/>
  <c r="K13" i="2"/>
  <c r="O13" i="2"/>
  <c r="H13" i="2"/>
  <c r="L13" i="2"/>
  <c r="P13" i="2"/>
  <c r="M13" i="2"/>
  <c r="R13" i="2"/>
  <c r="G61" i="2"/>
  <c r="G29" i="2"/>
  <c r="N61" i="2"/>
  <c r="H61" i="2"/>
  <c r="P57" i="2"/>
  <c r="H57" i="2"/>
  <c r="P53" i="2"/>
  <c r="H49" i="2"/>
  <c r="P45" i="2"/>
  <c r="H45" i="2"/>
  <c r="P41" i="2"/>
  <c r="H41" i="2"/>
  <c r="H37" i="2"/>
  <c r="G56" i="2"/>
  <c r="K56" i="2"/>
  <c r="O56" i="2"/>
  <c r="H56" i="2"/>
  <c r="L56" i="2"/>
  <c r="P56" i="2"/>
  <c r="G48" i="2"/>
  <c r="K48" i="2"/>
  <c r="O48" i="2"/>
  <c r="H48" i="2"/>
  <c r="L48" i="2"/>
  <c r="P48" i="2"/>
  <c r="G40" i="2"/>
  <c r="K40" i="2"/>
  <c r="O40" i="2"/>
  <c r="H40" i="2"/>
  <c r="L40" i="2"/>
  <c r="P40" i="2"/>
  <c r="H32" i="2"/>
  <c r="L32" i="2"/>
  <c r="P32" i="2"/>
  <c r="I32" i="2"/>
  <c r="M32" i="2"/>
  <c r="R32" i="2"/>
  <c r="J32" i="2"/>
  <c r="N32" i="2"/>
  <c r="O32" i="2"/>
  <c r="G24" i="2"/>
  <c r="H24" i="2"/>
  <c r="L24" i="2"/>
  <c r="P24" i="2"/>
  <c r="I24" i="2"/>
  <c r="M24" i="2"/>
  <c r="R24" i="2"/>
  <c r="J24" i="2"/>
  <c r="N24" i="2"/>
  <c r="O24" i="2"/>
  <c r="G16" i="2"/>
  <c r="H16" i="2"/>
  <c r="L16" i="2"/>
  <c r="P16" i="2"/>
  <c r="I16" i="2"/>
  <c r="M16" i="2"/>
  <c r="R16" i="2"/>
  <c r="J16" i="2"/>
  <c r="N16" i="2"/>
  <c r="O16" i="2"/>
  <c r="G8" i="2"/>
  <c r="H8" i="2"/>
  <c r="L8" i="2"/>
  <c r="P8" i="2"/>
  <c r="I8" i="2"/>
  <c r="M8" i="2"/>
  <c r="R8" i="2"/>
  <c r="J8" i="2"/>
  <c r="N8" i="2"/>
  <c r="O8" i="2"/>
  <c r="G57" i="2"/>
  <c r="G25" i="2"/>
  <c r="O64" i="2"/>
  <c r="M61" i="2"/>
  <c r="I60" i="2"/>
  <c r="R56" i="2"/>
  <c r="O53" i="2"/>
  <c r="I52" i="2"/>
  <c r="R48" i="2"/>
  <c r="O45" i="2"/>
  <c r="I44" i="2"/>
  <c r="R40" i="2"/>
  <c r="O37" i="2"/>
  <c r="I36" i="2"/>
  <c r="O20" i="2"/>
  <c r="I59" i="2"/>
  <c r="M59" i="2"/>
  <c r="R59" i="2"/>
  <c r="J59" i="2"/>
  <c r="N59" i="2"/>
  <c r="I55" i="2"/>
  <c r="M55" i="2"/>
  <c r="R55" i="2"/>
  <c r="J55" i="2"/>
  <c r="N55" i="2"/>
  <c r="I51" i="2"/>
  <c r="M51" i="2"/>
  <c r="R51" i="2"/>
  <c r="J51" i="2"/>
  <c r="N51" i="2"/>
  <c r="G47" i="2"/>
  <c r="I47" i="2"/>
  <c r="M47" i="2"/>
  <c r="R47" i="2"/>
  <c r="J47" i="2"/>
  <c r="N47" i="2"/>
  <c r="G43" i="2"/>
  <c r="I43" i="2"/>
  <c r="M43" i="2"/>
  <c r="R43" i="2"/>
  <c r="J43" i="2"/>
  <c r="N43" i="2"/>
  <c r="I39" i="2"/>
  <c r="M39" i="2"/>
  <c r="R39" i="2"/>
  <c r="J39" i="2"/>
  <c r="N39" i="2"/>
  <c r="G35" i="2"/>
  <c r="J35" i="2"/>
  <c r="N35" i="2"/>
  <c r="K35" i="2"/>
  <c r="O35" i="2"/>
  <c r="H35" i="2"/>
  <c r="L35" i="2"/>
  <c r="P35" i="2"/>
  <c r="R35" i="2"/>
  <c r="G31" i="2"/>
  <c r="J31" i="2"/>
  <c r="N31" i="2"/>
  <c r="K31" i="2"/>
  <c r="O31" i="2"/>
  <c r="H31" i="2"/>
  <c r="L31" i="2"/>
  <c r="P31" i="2"/>
  <c r="I31" i="2"/>
  <c r="M31" i="2"/>
  <c r="G27" i="2"/>
  <c r="J27" i="2"/>
  <c r="N27" i="2"/>
  <c r="K27" i="2"/>
  <c r="O27" i="2"/>
  <c r="H27" i="2"/>
  <c r="L27" i="2"/>
  <c r="P27" i="2"/>
  <c r="R27" i="2"/>
  <c r="J23" i="2"/>
  <c r="N23" i="2"/>
  <c r="K23" i="2"/>
  <c r="O23" i="2"/>
  <c r="H23" i="2"/>
  <c r="L23" i="2"/>
  <c r="P23" i="2"/>
  <c r="I23" i="2"/>
  <c r="M23" i="2"/>
  <c r="G19" i="2"/>
  <c r="J19" i="2"/>
  <c r="N19" i="2"/>
  <c r="K19" i="2"/>
  <c r="O19" i="2"/>
  <c r="H19" i="2"/>
  <c r="L19" i="2"/>
  <c r="P19" i="2"/>
  <c r="R19" i="2"/>
  <c r="G15" i="2"/>
  <c r="J15" i="2"/>
  <c r="N15" i="2"/>
  <c r="K15" i="2"/>
  <c r="O15" i="2"/>
  <c r="H15" i="2"/>
  <c r="L15" i="2"/>
  <c r="P15" i="2"/>
  <c r="I15" i="2"/>
  <c r="M15" i="2"/>
  <c r="G11" i="2"/>
  <c r="J11" i="2"/>
  <c r="N11" i="2"/>
  <c r="K11" i="2"/>
  <c r="O11" i="2"/>
  <c r="H11" i="2"/>
  <c r="L11" i="2"/>
  <c r="P11" i="2"/>
  <c r="R11" i="2"/>
  <c r="J7" i="2"/>
  <c r="N7" i="2"/>
  <c r="K7" i="2"/>
  <c r="O7" i="2"/>
  <c r="H7" i="2"/>
  <c r="L7" i="2"/>
  <c r="P7" i="2"/>
  <c r="I7" i="2"/>
  <c r="M7" i="2"/>
  <c r="G3" i="2"/>
  <c r="I3" i="2"/>
  <c r="M3" i="2"/>
  <c r="R3" i="2"/>
  <c r="J3" i="2"/>
  <c r="N3" i="2"/>
  <c r="K3" i="2"/>
  <c r="O3" i="2"/>
  <c r="P3" i="2"/>
  <c r="G53" i="2"/>
  <c r="G37" i="2"/>
  <c r="G21" i="2"/>
  <c r="N64" i="2"/>
  <c r="J64" i="2"/>
  <c r="P63" i="2"/>
  <c r="L63" i="2"/>
  <c r="H63" i="2"/>
  <c r="N62" i="2"/>
  <c r="J62" i="2"/>
  <c r="P61" i="2"/>
  <c r="P59" i="2"/>
  <c r="H59" i="2"/>
  <c r="L57" i="2"/>
  <c r="N56" i="2"/>
  <c r="P55" i="2"/>
  <c r="H55" i="2"/>
  <c r="P51" i="2"/>
  <c r="H51" i="2"/>
  <c r="L49" i="2"/>
  <c r="N48" i="2"/>
  <c r="P47" i="2"/>
  <c r="H47" i="2"/>
  <c r="P43" i="2"/>
  <c r="H43" i="2"/>
  <c r="L41" i="2"/>
  <c r="N40" i="2"/>
  <c r="P39" i="2"/>
  <c r="H39" i="2"/>
  <c r="L37" i="2"/>
  <c r="M35" i="2"/>
  <c r="K32" i="2"/>
  <c r="I29" i="2"/>
  <c r="M19" i="2"/>
  <c r="K16" i="2"/>
  <c r="I13" i="2"/>
  <c r="L3" i="2"/>
  <c r="I61" i="2"/>
  <c r="J61" i="2"/>
  <c r="I53" i="2"/>
  <c r="M53" i="2"/>
  <c r="R53" i="2"/>
  <c r="J53" i="2"/>
  <c r="N53" i="2"/>
  <c r="I45" i="2"/>
  <c r="M45" i="2"/>
  <c r="R45" i="2"/>
  <c r="J45" i="2"/>
  <c r="N45" i="2"/>
  <c r="J33" i="2"/>
  <c r="N33" i="2"/>
  <c r="K33" i="2"/>
  <c r="O33" i="2"/>
  <c r="H33" i="2"/>
  <c r="L33" i="2"/>
  <c r="P33" i="2"/>
  <c r="I33" i="2"/>
  <c r="J25" i="2"/>
  <c r="N25" i="2"/>
  <c r="K25" i="2"/>
  <c r="O25" i="2"/>
  <c r="H25" i="2"/>
  <c r="L25" i="2"/>
  <c r="P25" i="2"/>
  <c r="I25" i="2"/>
  <c r="J17" i="2"/>
  <c r="N17" i="2"/>
  <c r="K17" i="2"/>
  <c r="O17" i="2"/>
  <c r="H17" i="2"/>
  <c r="L17" i="2"/>
  <c r="P17" i="2"/>
  <c r="I17" i="2"/>
  <c r="J9" i="2"/>
  <c r="N9" i="2"/>
  <c r="K9" i="2"/>
  <c r="O9" i="2"/>
  <c r="H9" i="2"/>
  <c r="L9" i="2"/>
  <c r="P9" i="2"/>
  <c r="I9" i="2"/>
  <c r="R5" i="2"/>
  <c r="I5" i="2"/>
  <c r="M5" i="2"/>
  <c r="J5" i="2"/>
  <c r="N5" i="2"/>
  <c r="K5" i="2"/>
  <c r="O5" i="2"/>
  <c r="L5" i="2"/>
  <c r="P5" i="2"/>
  <c r="G45" i="2"/>
  <c r="G13" i="2"/>
  <c r="H53" i="2"/>
  <c r="P49" i="2"/>
  <c r="P37" i="2"/>
  <c r="R33" i="2"/>
  <c r="I21" i="2"/>
  <c r="R17" i="2"/>
  <c r="H5" i="2"/>
  <c r="K60" i="2"/>
  <c r="O60" i="2"/>
  <c r="H60" i="2"/>
  <c r="L60" i="2"/>
  <c r="P60" i="2"/>
  <c r="K52" i="2"/>
  <c r="O52" i="2"/>
  <c r="H52" i="2"/>
  <c r="L52" i="2"/>
  <c r="P52" i="2"/>
  <c r="G44" i="2"/>
  <c r="K44" i="2"/>
  <c r="O44" i="2"/>
  <c r="H44" i="2"/>
  <c r="L44" i="2"/>
  <c r="P44" i="2"/>
  <c r="G36" i="2"/>
  <c r="K36" i="2"/>
  <c r="O36" i="2"/>
  <c r="H36" i="2"/>
  <c r="L36" i="2"/>
  <c r="P36" i="2"/>
  <c r="H28" i="2"/>
  <c r="L28" i="2"/>
  <c r="P28" i="2"/>
  <c r="I28" i="2"/>
  <c r="M28" i="2"/>
  <c r="R28" i="2"/>
  <c r="J28" i="2"/>
  <c r="N28" i="2"/>
  <c r="K28" i="2"/>
  <c r="H20" i="2"/>
  <c r="L20" i="2"/>
  <c r="P20" i="2"/>
  <c r="I20" i="2"/>
  <c r="M20" i="2"/>
  <c r="R20" i="2"/>
  <c r="J20" i="2"/>
  <c r="N20" i="2"/>
  <c r="K20" i="2"/>
  <c r="G12" i="2"/>
  <c r="H12" i="2"/>
  <c r="L12" i="2"/>
  <c r="P12" i="2"/>
  <c r="I12" i="2"/>
  <c r="M12" i="2"/>
  <c r="R12" i="2"/>
  <c r="J12" i="2"/>
  <c r="N12" i="2"/>
  <c r="K12" i="2"/>
  <c r="G4" i="2"/>
  <c r="K4" i="2"/>
  <c r="O4" i="2"/>
  <c r="H4" i="2"/>
  <c r="L4" i="2"/>
  <c r="P4" i="2"/>
  <c r="I4" i="2"/>
  <c r="M4" i="2"/>
  <c r="R4" i="2"/>
  <c r="J4" i="2"/>
  <c r="G41" i="2"/>
  <c r="G9" i="2"/>
  <c r="K64" i="2"/>
  <c r="R61" i="2"/>
  <c r="R60" i="2"/>
  <c r="O57" i="2"/>
  <c r="I56" i="2"/>
  <c r="R52" i="2"/>
  <c r="O49" i="2"/>
  <c r="I48" i="2"/>
  <c r="R44" i="2"/>
  <c r="O41" i="2"/>
  <c r="I40" i="2"/>
  <c r="R36" i="2"/>
  <c r="M33" i="2"/>
  <c r="N4" i="2"/>
  <c r="AF8" i="2"/>
  <c r="AF24" i="2"/>
  <c r="K58" i="2"/>
  <c r="O58" i="2"/>
  <c r="H58" i="2"/>
  <c r="L58" i="2"/>
  <c r="P58" i="2"/>
  <c r="G54" i="2"/>
  <c r="K54" i="2"/>
  <c r="O54" i="2"/>
  <c r="H54" i="2"/>
  <c r="L54" i="2"/>
  <c r="P54" i="2"/>
  <c r="G50" i="2"/>
  <c r="K50" i="2"/>
  <c r="O50" i="2"/>
  <c r="H50" i="2"/>
  <c r="L50" i="2"/>
  <c r="P50" i="2"/>
  <c r="G46" i="2"/>
  <c r="K46" i="2"/>
  <c r="O46" i="2"/>
  <c r="H46" i="2"/>
  <c r="L46" i="2"/>
  <c r="P46" i="2"/>
  <c r="K42" i="2"/>
  <c r="O42" i="2"/>
  <c r="H42" i="2"/>
  <c r="L42" i="2"/>
  <c r="P42" i="2"/>
  <c r="K38" i="2"/>
  <c r="O38" i="2"/>
  <c r="H38" i="2"/>
  <c r="L38" i="2"/>
  <c r="P38" i="2"/>
  <c r="H34" i="2"/>
  <c r="L34" i="2"/>
  <c r="P34" i="2"/>
  <c r="I34" i="2"/>
  <c r="M34" i="2"/>
  <c r="R34" i="2"/>
  <c r="J34" i="2"/>
  <c r="N34" i="2"/>
  <c r="K34" i="2"/>
  <c r="O34" i="2"/>
  <c r="G30" i="2"/>
  <c r="H30" i="2"/>
  <c r="L30" i="2"/>
  <c r="P30" i="2"/>
  <c r="I30" i="2"/>
  <c r="M30" i="2"/>
  <c r="R30" i="2"/>
  <c r="J30" i="2"/>
  <c r="N30" i="2"/>
  <c r="H26" i="2"/>
  <c r="L26" i="2"/>
  <c r="P26" i="2"/>
  <c r="I26" i="2"/>
  <c r="M26" i="2"/>
  <c r="R26" i="2"/>
  <c r="J26" i="2"/>
  <c r="N26" i="2"/>
  <c r="K26" i="2"/>
  <c r="O26" i="2"/>
  <c r="H22" i="2"/>
  <c r="L22" i="2"/>
  <c r="P22" i="2"/>
  <c r="I22" i="2"/>
  <c r="M22" i="2"/>
  <c r="R22" i="2"/>
  <c r="J22" i="2"/>
  <c r="N22" i="2"/>
  <c r="G18" i="2"/>
  <c r="H18" i="2"/>
  <c r="L18" i="2"/>
  <c r="P18" i="2"/>
  <c r="I18" i="2"/>
  <c r="M18" i="2"/>
  <c r="R18" i="2"/>
  <c r="J18" i="2"/>
  <c r="N18" i="2"/>
  <c r="K18" i="2"/>
  <c r="O18" i="2"/>
  <c r="G14" i="2"/>
  <c r="H14" i="2"/>
  <c r="L14" i="2"/>
  <c r="P14" i="2"/>
  <c r="I14" i="2"/>
  <c r="M14" i="2"/>
  <c r="R14" i="2"/>
  <c r="J14" i="2"/>
  <c r="N14" i="2"/>
  <c r="H10" i="2"/>
  <c r="L10" i="2"/>
  <c r="P10" i="2"/>
  <c r="I10" i="2"/>
  <c r="M10" i="2"/>
  <c r="R10" i="2"/>
  <c r="J10" i="2"/>
  <c r="N10" i="2"/>
  <c r="K10" i="2"/>
  <c r="O10" i="2"/>
  <c r="H6" i="2"/>
  <c r="L6" i="2"/>
  <c r="P6" i="2"/>
  <c r="I6" i="2"/>
  <c r="M6" i="2"/>
  <c r="R6" i="2"/>
  <c r="J6" i="2"/>
  <c r="N6" i="2"/>
  <c r="K2" i="2"/>
  <c r="O2" i="2"/>
  <c r="H2" i="2"/>
  <c r="L2" i="2"/>
  <c r="P2" i="2"/>
  <c r="I2" i="2"/>
  <c r="M2" i="2"/>
  <c r="J2" i="2"/>
  <c r="N2" i="2"/>
  <c r="G49" i="2"/>
  <c r="G33" i="2"/>
  <c r="G17" i="2"/>
  <c r="R64" i="2"/>
  <c r="M64" i="2"/>
  <c r="O63" i="2"/>
  <c r="K63" i="2"/>
  <c r="R62" i="2"/>
  <c r="M62" i="2"/>
  <c r="O61" i="2"/>
  <c r="K61" i="2"/>
  <c r="M60" i="2"/>
  <c r="O59" i="2"/>
  <c r="R58" i="2"/>
  <c r="I58" i="2"/>
  <c r="K57" i="2"/>
  <c r="M56" i="2"/>
  <c r="O55" i="2"/>
  <c r="R54" i="2"/>
  <c r="I54" i="2"/>
  <c r="K53" i="2"/>
  <c r="M52" i="2"/>
  <c r="O51" i="2"/>
  <c r="R50" i="2"/>
  <c r="I50" i="2"/>
  <c r="K49" i="2"/>
  <c r="M48" i="2"/>
  <c r="O47" i="2"/>
  <c r="R46" i="2"/>
  <c r="I46" i="2"/>
  <c r="K45" i="2"/>
  <c r="M44" i="2"/>
  <c r="O43" i="2"/>
  <c r="R42" i="2"/>
  <c r="I42" i="2"/>
  <c r="K41" i="2"/>
  <c r="M40" i="2"/>
  <c r="O39" i="2"/>
  <c r="R38" i="2"/>
  <c r="I38" i="2"/>
  <c r="K37" i="2"/>
  <c r="M36" i="2"/>
  <c r="I35" i="2"/>
  <c r="R31" i="2"/>
  <c r="O28" i="2"/>
  <c r="M25" i="2"/>
  <c r="K22" i="2"/>
  <c r="I19" i="2"/>
  <c r="R15" i="2"/>
  <c r="O12" i="2"/>
  <c r="M9" i="2"/>
  <c r="K6" i="2"/>
  <c r="H3" i="2"/>
  <c r="G64" i="2"/>
  <c r="G60" i="2"/>
  <c r="G52" i="2"/>
  <c r="G32" i="2"/>
  <c r="G28" i="2"/>
  <c r="G20" i="2"/>
  <c r="G59" i="2"/>
  <c r="G55" i="2"/>
  <c r="G51" i="2"/>
  <c r="G39" i="2"/>
  <c r="G23" i="2"/>
  <c r="G7" i="2"/>
  <c r="G62" i="2"/>
  <c r="G58" i="2"/>
  <c r="G42" i="2"/>
  <c r="G38" i="2"/>
  <c r="G34" i="2"/>
  <c r="G26" i="2"/>
  <c r="G22" i="2"/>
  <c r="G10" i="2"/>
  <c r="G6" i="2"/>
  <c r="AF41" i="2"/>
  <c r="AF57" i="2"/>
  <c r="AF43" i="2"/>
  <c r="AF47" i="2"/>
  <c r="AF31" i="2"/>
  <c r="AF51" i="2"/>
  <c r="AF46" i="2"/>
  <c r="AF21" i="2"/>
  <c r="AF10" i="2"/>
  <c r="AF22" i="2"/>
  <c r="AF38" i="2"/>
  <c r="AF64" i="2"/>
  <c r="AF52" i="2"/>
  <c r="AF48" i="2"/>
  <c r="AF50" i="2"/>
  <c r="BL23" i="1"/>
  <c r="BL25" i="1"/>
  <c r="BL26" i="1"/>
  <c r="BL27" i="1"/>
  <c r="BL32" i="1"/>
  <c r="BL33" i="1"/>
  <c r="BL37" i="1"/>
  <c r="BL40" i="1"/>
  <c r="BL41" i="1"/>
  <c r="BL43" i="1"/>
  <c r="BL46" i="1"/>
  <c r="BL57" i="1"/>
  <c r="BL59" i="1"/>
  <c r="BL60" i="1"/>
  <c r="BL63" i="1"/>
  <c r="BL67" i="1"/>
  <c r="BL71" i="1"/>
  <c r="BL86" i="1"/>
  <c r="BL91" i="1"/>
  <c r="BL93" i="1"/>
  <c r="BL97" i="1"/>
  <c r="BL145" i="1"/>
  <c r="BL170" i="1"/>
  <c r="BL179" i="1"/>
  <c r="BL189" i="1"/>
  <c r="BL191" i="1"/>
  <c r="BL209" i="1"/>
  <c r="BL222" i="1"/>
  <c r="BL227" i="1"/>
  <c r="BL250" i="1"/>
  <c r="BL17" i="1"/>
  <c r="BL80" i="1"/>
  <c r="BL224" i="1"/>
  <c r="BL261" i="1"/>
  <c r="BL272" i="1"/>
  <c r="BL165" i="1"/>
  <c r="BL282" i="1"/>
  <c r="BL288" i="1"/>
  <c r="BL293" i="1"/>
  <c r="BL119" i="1"/>
  <c r="BL242" i="1"/>
  <c r="BL258" i="1"/>
  <c r="BL254" i="1"/>
  <c r="BL275" i="1"/>
  <c r="BL235" i="1"/>
  <c r="BL74" i="1"/>
  <c r="BL21" i="1"/>
  <c r="BL226" i="1"/>
  <c r="BL265" i="1"/>
  <c r="BL200" i="1"/>
  <c r="BL73" i="1"/>
  <c r="BL48" i="1"/>
  <c r="BL20" i="1"/>
  <c r="BL279" i="1"/>
  <c r="BL70" i="1"/>
  <c r="BL53" i="1"/>
  <c r="BL144" i="1"/>
  <c r="BL10" i="1"/>
  <c r="BL28" i="1"/>
  <c r="BL160" i="1"/>
  <c r="BL77" i="1"/>
  <c r="BL65" i="1"/>
  <c r="BL168" i="1"/>
  <c r="BL201" i="1"/>
  <c r="BL221" i="1"/>
  <c r="BL237" i="1"/>
  <c r="BL246" i="1"/>
  <c r="BL248" i="1"/>
  <c r="BL310" i="1"/>
  <c r="BL309" i="1"/>
  <c r="BL311" i="1"/>
  <c r="BL294" i="1"/>
  <c r="BL231" i="1"/>
  <c r="BL299" i="1"/>
  <c r="BL301" i="1"/>
  <c r="BL306" i="1"/>
  <c r="BL305" i="1"/>
  <c r="BL44" i="1"/>
  <c r="BL113" i="1"/>
  <c r="BL154" i="1"/>
  <c r="BL125" i="1"/>
  <c r="BL85" i="1"/>
  <c r="BL180" i="1"/>
  <c r="BL131" i="1"/>
  <c r="BL213" i="1"/>
  <c r="BL232" i="1"/>
  <c r="BL169" i="1"/>
  <c r="BL141" i="1"/>
  <c r="BL101" i="1"/>
  <c r="BL177" i="1"/>
  <c r="BL217" i="1"/>
  <c r="BL204" i="1"/>
  <c r="BL75" i="1"/>
  <c r="BL175" i="1"/>
  <c r="BL184" i="1"/>
  <c r="BL31" i="1"/>
  <c r="BL108" i="1"/>
  <c r="BL47" i="1"/>
  <c r="BL58" i="1"/>
  <c r="BL162" i="1"/>
  <c r="BL51" i="1"/>
  <c r="BL24" i="1"/>
  <c r="BL285" i="1"/>
  <c r="BL298" i="1"/>
  <c r="BL223" i="1"/>
  <c r="BL255" i="1"/>
  <c r="BL238" i="1"/>
  <c r="BL290" i="1"/>
  <c r="BL296" i="1"/>
  <c r="BL192" i="1"/>
  <c r="BL210" i="1"/>
  <c r="BL158" i="1"/>
  <c r="BL181" i="1"/>
  <c r="BL198" i="1"/>
  <c r="BL176" i="1"/>
  <c r="BL129" i="1"/>
  <c r="BL89" i="1"/>
  <c r="BL155" i="1"/>
  <c r="BL194" i="1"/>
  <c r="BL122" i="1"/>
  <c r="BL138" i="1"/>
  <c r="BL90" i="1"/>
  <c r="BL211" i="1"/>
  <c r="BL247" i="1"/>
  <c r="BL253" i="1"/>
  <c r="BL42" i="1"/>
  <c r="BL52" i="1"/>
  <c r="BL297" i="1"/>
  <c r="BL291" i="1"/>
  <c r="BL308" i="1"/>
  <c r="BL303" i="1"/>
  <c r="BL193" i="1"/>
  <c r="BL278" i="1"/>
  <c r="BL102" i="1"/>
  <c r="BL218" i="1"/>
  <c r="BL233" i="1"/>
  <c r="BL49" i="1"/>
  <c r="BL78" i="1"/>
  <c r="BL68" i="1"/>
  <c r="BL156" i="1"/>
  <c r="BL183" i="1"/>
  <c r="BL312" i="1"/>
  <c r="BL22" i="1"/>
  <c r="BL292" i="1"/>
  <c r="BL219" i="1"/>
  <c r="BL302" i="1"/>
  <c r="BL220" i="1"/>
  <c r="BL39" i="1"/>
  <c r="BL118" i="1"/>
  <c r="BL225" i="1"/>
  <c r="BL300" i="1"/>
  <c r="BL8" i="1"/>
  <c r="BL307" i="1"/>
  <c r="BL304" i="1"/>
  <c r="BL35" i="1"/>
  <c r="BL212" i="1"/>
  <c r="BL79" i="1"/>
  <c r="BL149" i="1"/>
  <c r="BL161" i="1"/>
  <c r="BL12" i="1"/>
  <c r="BL244" i="1"/>
  <c r="BL273" i="1"/>
  <c r="BL295" i="1"/>
  <c r="BL190" i="1"/>
  <c r="BL18" i="1"/>
  <c r="BL69" i="1"/>
  <c r="BL260" i="1"/>
  <c r="BL2" i="1"/>
  <c r="BL61" i="1"/>
  <c r="BL3" i="1"/>
  <c r="BL13" i="1"/>
  <c r="BL6" i="1"/>
  <c r="BL15" i="1"/>
  <c r="BL7" i="1"/>
  <c r="BL128" i="1"/>
  <c r="BL9" i="1"/>
  <c r="BL29" i="1"/>
  <c r="BL187" i="1"/>
  <c r="BL4" i="1"/>
  <c r="BL5" i="1"/>
  <c r="BL14" i="1"/>
  <c r="BL166" i="1"/>
  <c r="BL72" i="1"/>
  <c r="BL214" i="1"/>
  <c r="BL150" i="1"/>
  <c r="BL268" i="1"/>
  <c r="BL280" i="1"/>
  <c r="BL286" i="1"/>
  <c r="BL205" i="1"/>
  <c r="BL283" i="1"/>
  <c r="BL182" i="1"/>
  <c r="BL19" i="1"/>
  <c r="BL92" i="1"/>
  <c r="BL123" i="1"/>
  <c r="BL134" i="1"/>
  <c r="BL240" i="1"/>
  <c r="BL267" i="1"/>
  <c r="BL54" i="1"/>
  <c r="BL38" i="1"/>
  <c r="BL34" i="1"/>
  <c r="BL87" i="1"/>
  <c r="BL130" i="1"/>
  <c r="BL103" i="1"/>
  <c r="BL132" i="1"/>
  <c r="BL126" i="1"/>
  <c r="BL143" i="1"/>
  <c r="BL234" i="1"/>
  <c r="BL245" i="1"/>
  <c r="BL36" i="1"/>
  <c r="BL45" i="1"/>
  <c r="BL94" i="1"/>
  <c r="BL111" i="1"/>
  <c r="BL159" i="1"/>
  <c r="BL56" i="1"/>
  <c r="BL84" i="1"/>
  <c r="BL127" i="1"/>
  <c r="BL287" i="1"/>
  <c r="BL206" i="1"/>
  <c r="BL284" i="1"/>
  <c r="BL171" i="1"/>
  <c r="BL99" i="1"/>
  <c r="BL215" i="1"/>
  <c r="BL151" i="1"/>
  <c r="BL269" i="1"/>
  <c r="BL172" i="1"/>
  <c r="BL196" i="1"/>
  <c r="BL185" i="1"/>
  <c r="BL146" i="1"/>
  <c r="BL276" i="1"/>
  <c r="BL98" i="1"/>
  <c r="BL11" i="1"/>
  <c r="BL16" i="1"/>
  <c r="BL30" i="1"/>
  <c r="BL241" i="1"/>
  <c r="BL251" i="1"/>
  <c r="BL140" i="1"/>
  <c r="BL133" i="1"/>
  <c r="BL112" i="1"/>
  <c r="BL66" i="1"/>
  <c r="BL76" i="1"/>
  <c r="BL139" i="1"/>
  <c r="BL263" i="1"/>
  <c r="BL249" i="1"/>
  <c r="BL229" i="1"/>
  <c r="BL289" i="1"/>
  <c r="BL262" i="1"/>
  <c r="BL83" i="1"/>
  <c r="BL230" i="1"/>
  <c r="BL208" i="1"/>
  <c r="BL274" i="1"/>
  <c r="BL239" i="1"/>
  <c r="BL114" i="1"/>
  <c r="BL109" i="1"/>
  <c r="BL110" i="1"/>
  <c r="BL104" i="1"/>
  <c r="BL82" i="1"/>
  <c r="BL62" i="1"/>
  <c r="BL64" i="1"/>
  <c r="BL135" i="1"/>
  <c r="BL243" i="1"/>
  <c r="BL178" i="1"/>
  <c r="BL163" i="1"/>
  <c r="BL188" i="1"/>
  <c r="BL81" i="1"/>
  <c r="BL228" i="1"/>
  <c r="BL256" i="1"/>
  <c r="BL203" i="1"/>
  <c r="BL96" i="1"/>
  <c r="BL115" i="1"/>
  <c r="BL264" i="1"/>
  <c r="BL259" i="1"/>
  <c r="BL142" i="1"/>
  <c r="BL195" i="1"/>
  <c r="BL152" i="1"/>
  <c r="BL167" i="1"/>
  <c r="BL173" i="1"/>
  <c r="BL136" i="1"/>
  <c r="BL121" i="1"/>
  <c r="BL199" i="1"/>
  <c r="BL157" i="1"/>
  <c r="BL116" i="1"/>
  <c r="BL120" i="1"/>
  <c r="BL105" i="1"/>
  <c r="BL266" i="1"/>
  <c r="BL207" i="1"/>
  <c r="BL137" i="1"/>
  <c r="BL117" i="1"/>
  <c r="BL88" i="1"/>
  <c r="BL95" i="1"/>
  <c r="BL164" i="1"/>
  <c r="BL147" i="1"/>
  <c r="BL100" i="1"/>
  <c r="BL216" i="1"/>
  <c r="BL153" i="1"/>
  <c r="BL270" i="1"/>
  <c r="BL174" i="1"/>
  <c r="BL197" i="1"/>
  <c r="BL186" i="1"/>
  <c r="BL148" i="1"/>
  <c r="BL277" i="1"/>
  <c r="BL107" i="1"/>
  <c r="BL106" i="1"/>
  <c r="BL124" i="1"/>
  <c r="BL271" i="1"/>
  <c r="BL257" i="1"/>
  <c r="BL50" i="1"/>
  <c r="BL55" i="1"/>
  <c r="BL202" i="1"/>
  <c r="BL236" i="1"/>
  <c r="BL252" i="1"/>
  <c r="BL281" i="1"/>
  <c r="BK23" i="1"/>
  <c r="BK25" i="1"/>
  <c r="BK26" i="1"/>
  <c r="BK27" i="1"/>
  <c r="BK32" i="1"/>
  <c r="BK33" i="1"/>
  <c r="BK37" i="1"/>
  <c r="BK40" i="1"/>
  <c r="BK41" i="1"/>
  <c r="BK43" i="1"/>
  <c r="BK46" i="1"/>
  <c r="BK57" i="1"/>
  <c r="BK59" i="1"/>
  <c r="BK60" i="1"/>
  <c r="BK63" i="1"/>
  <c r="BK67" i="1"/>
  <c r="BK71" i="1"/>
  <c r="BK86" i="1"/>
  <c r="BK91" i="1"/>
  <c r="BK93" i="1"/>
  <c r="BK97" i="1"/>
  <c r="BK145" i="1"/>
  <c r="BK170" i="1"/>
  <c r="BK179" i="1"/>
  <c r="BK189" i="1"/>
  <c r="BK191" i="1"/>
  <c r="BK209" i="1"/>
  <c r="BK222" i="1"/>
  <c r="BK227" i="1"/>
  <c r="BK250" i="1"/>
  <c r="BK17" i="1"/>
  <c r="BK80" i="1"/>
  <c r="BK224" i="1"/>
  <c r="BK261" i="1"/>
  <c r="BK272" i="1"/>
  <c r="BK165" i="1"/>
  <c r="BK282" i="1"/>
  <c r="BK288" i="1"/>
  <c r="BK293" i="1"/>
  <c r="BK119" i="1"/>
  <c r="BK242" i="1"/>
  <c r="BK258" i="1"/>
  <c r="BK254" i="1"/>
  <c r="BK275" i="1"/>
  <c r="BK235" i="1"/>
  <c r="BK74" i="1"/>
  <c r="BK21" i="1"/>
  <c r="BK226" i="1"/>
  <c r="BK265" i="1"/>
  <c r="BK200" i="1"/>
  <c r="BK73" i="1"/>
  <c r="BK48" i="1"/>
  <c r="BK20" i="1"/>
  <c r="BK279" i="1"/>
  <c r="BK70" i="1"/>
  <c r="BK53" i="1"/>
  <c r="BK144" i="1"/>
  <c r="BK10" i="1"/>
  <c r="BK28" i="1"/>
  <c r="BK160" i="1"/>
  <c r="BK77" i="1"/>
  <c r="BK65" i="1"/>
  <c r="BK168" i="1"/>
  <c r="BK201" i="1"/>
  <c r="BK221" i="1"/>
  <c r="BK237" i="1"/>
  <c r="BK246" i="1"/>
  <c r="BK248" i="1"/>
  <c r="BK310" i="1"/>
  <c r="BK309" i="1"/>
  <c r="BK311" i="1"/>
  <c r="BK294" i="1"/>
  <c r="BK231" i="1"/>
  <c r="BK299" i="1"/>
  <c r="BK301" i="1"/>
  <c r="BK306" i="1"/>
  <c r="BK305" i="1"/>
  <c r="BK44" i="1"/>
  <c r="BK113" i="1"/>
  <c r="BK154" i="1"/>
  <c r="BK125" i="1"/>
  <c r="BK85" i="1"/>
  <c r="BK180" i="1"/>
  <c r="BK131" i="1"/>
  <c r="BK213" i="1"/>
  <c r="BK232" i="1"/>
  <c r="BK169" i="1"/>
  <c r="BK141" i="1"/>
  <c r="BK101" i="1"/>
  <c r="BK177" i="1"/>
  <c r="BK217" i="1"/>
  <c r="BK204" i="1"/>
  <c r="BK75" i="1"/>
  <c r="BK175" i="1"/>
  <c r="BK184" i="1"/>
  <c r="BK31" i="1"/>
  <c r="BK108" i="1"/>
  <c r="BK47" i="1"/>
  <c r="BK58" i="1"/>
  <c r="BK162" i="1"/>
  <c r="BK51" i="1"/>
  <c r="BK24" i="1"/>
  <c r="BK285" i="1"/>
  <c r="BK298" i="1"/>
  <c r="BK223" i="1"/>
  <c r="BK255" i="1"/>
  <c r="BK238" i="1"/>
  <c r="BK290" i="1"/>
  <c r="BK296" i="1"/>
  <c r="BK192" i="1"/>
  <c r="BK210" i="1"/>
  <c r="BK158" i="1"/>
  <c r="BK181" i="1"/>
  <c r="BK198" i="1"/>
  <c r="BK176" i="1"/>
  <c r="BK129" i="1"/>
  <c r="BK89" i="1"/>
  <c r="BK155" i="1"/>
  <c r="BK194" i="1"/>
  <c r="BK122" i="1"/>
  <c r="BK138" i="1"/>
  <c r="BK90" i="1"/>
  <c r="BK211" i="1"/>
  <c r="BK247" i="1"/>
  <c r="BK253" i="1"/>
  <c r="BK42" i="1"/>
  <c r="BK52" i="1"/>
  <c r="BK297" i="1"/>
  <c r="BK291" i="1"/>
  <c r="BK308" i="1"/>
  <c r="BK303" i="1"/>
  <c r="BK193" i="1"/>
  <c r="BK278" i="1"/>
  <c r="BK102" i="1"/>
  <c r="BK218" i="1"/>
  <c r="BK233" i="1"/>
  <c r="BK49" i="1"/>
  <c r="BK78" i="1"/>
  <c r="BK68" i="1"/>
  <c r="BK156" i="1"/>
  <c r="BK183" i="1"/>
  <c r="BK312" i="1"/>
  <c r="BK22" i="1"/>
  <c r="BK292" i="1"/>
  <c r="BK219" i="1"/>
  <c r="BK302" i="1"/>
  <c r="BK220" i="1"/>
  <c r="BK39" i="1"/>
  <c r="BK118" i="1"/>
  <c r="BK225" i="1"/>
  <c r="BK300" i="1"/>
  <c r="BK8" i="1"/>
  <c r="BK307" i="1"/>
  <c r="BK304" i="1"/>
  <c r="BK35" i="1"/>
  <c r="BK212" i="1"/>
  <c r="BK79" i="1"/>
  <c r="BK149" i="1"/>
  <c r="BK161" i="1"/>
  <c r="BK12" i="1"/>
  <c r="BK244" i="1"/>
  <c r="BK273" i="1"/>
  <c r="BK295" i="1"/>
  <c r="BK190" i="1"/>
  <c r="BK18" i="1"/>
  <c r="BK69" i="1"/>
  <c r="BK260" i="1"/>
  <c r="BK2" i="1"/>
  <c r="BK61" i="1"/>
  <c r="BK3" i="1"/>
  <c r="BK13" i="1"/>
  <c r="BK6" i="1"/>
  <c r="BK15" i="1"/>
  <c r="BK7" i="1"/>
  <c r="BK128" i="1"/>
  <c r="BK9" i="1"/>
  <c r="BK29" i="1"/>
  <c r="BK187" i="1"/>
  <c r="BK4" i="1"/>
  <c r="BK5" i="1"/>
  <c r="BK14" i="1"/>
  <c r="BK166" i="1"/>
  <c r="BK72" i="1"/>
  <c r="BK214" i="1"/>
  <c r="BK150" i="1"/>
  <c r="BK268" i="1"/>
  <c r="BK280" i="1"/>
  <c r="BK286" i="1"/>
  <c r="BK205" i="1"/>
  <c r="BK283" i="1"/>
  <c r="BK182" i="1"/>
  <c r="BK19" i="1"/>
  <c r="BK92" i="1"/>
  <c r="BK123" i="1"/>
  <c r="BK134" i="1"/>
  <c r="BK240" i="1"/>
  <c r="BK267" i="1"/>
  <c r="BK54" i="1"/>
  <c r="BK38" i="1"/>
  <c r="BK34" i="1"/>
  <c r="BK87" i="1"/>
  <c r="BK130" i="1"/>
  <c r="BK103" i="1"/>
  <c r="BK132" i="1"/>
  <c r="BK126" i="1"/>
  <c r="BK143" i="1"/>
  <c r="BK234" i="1"/>
  <c r="BK245" i="1"/>
  <c r="BK36" i="1"/>
  <c r="BK45" i="1"/>
  <c r="BK94" i="1"/>
  <c r="BK111" i="1"/>
  <c r="BK159" i="1"/>
  <c r="BK56" i="1"/>
  <c r="BK84" i="1"/>
  <c r="BK127" i="1"/>
  <c r="BK287" i="1"/>
  <c r="BK206" i="1"/>
  <c r="BK284" i="1"/>
  <c r="BK171" i="1"/>
  <c r="BK99" i="1"/>
  <c r="BK215" i="1"/>
  <c r="BK151" i="1"/>
  <c r="BK269" i="1"/>
  <c r="BK172" i="1"/>
  <c r="BK196" i="1"/>
  <c r="BK185" i="1"/>
  <c r="BK146" i="1"/>
  <c r="BK276" i="1"/>
  <c r="BK98" i="1"/>
  <c r="BK11" i="1"/>
  <c r="BK16" i="1"/>
  <c r="BK30" i="1"/>
  <c r="BK241" i="1"/>
  <c r="BK251" i="1"/>
  <c r="BK140" i="1"/>
  <c r="BK133" i="1"/>
  <c r="BK112" i="1"/>
  <c r="BK66" i="1"/>
  <c r="BK76" i="1"/>
  <c r="BK139" i="1"/>
  <c r="BK263" i="1"/>
  <c r="BK249" i="1"/>
  <c r="BK229" i="1"/>
  <c r="BK289" i="1"/>
  <c r="BK262" i="1"/>
  <c r="BK83" i="1"/>
  <c r="BK230" i="1"/>
  <c r="BK208" i="1"/>
  <c r="BK274" i="1"/>
  <c r="BK239" i="1"/>
  <c r="BK114" i="1"/>
  <c r="BK109" i="1"/>
  <c r="BK110" i="1"/>
  <c r="BK104" i="1"/>
  <c r="BK82" i="1"/>
  <c r="BK62" i="1"/>
  <c r="BK64" i="1"/>
  <c r="BK135" i="1"/>
  <c r="BK243" i="1"/>
  <c r="BK178" i="1"/>
  <c r="BK163" i="1"/>
  <c r="BK188" i="1"/>
  <c r="BK81" i="1"/>
  <c r="BK228" i="1"/>
  <c r="BK256" i="1"/>
  <c r="BK203" i="1"/>
  <c r="BK96" i="1"/>
  <c r="BK115" i="1"/>
  <c r="BK264" i="1"/>
  <c r="BK259" i="1"/>
  <c r="BK142" i="1"/>
  <c r="BK195" i="1"/>
  <c r="BK152" i="1"/>
  <c r="BK167" i="1"/>
  <c r="BK173" i="1"/>
  <c r="BK136" i="1"/>
  <c r="BK121" i="1"/>
  <c r="BK199" i="1"/>
  <c r="BK157" i="1"/>
  <c r="BK116" i="1"/>
  <c r="BK120" i="1"/>
  <c r="BK105" i="1"/>
  <c r="BK266" i="1"/>
  <c r="BK207" i="1"/>
  <c r="BK137" i="1"/>
  <c r="BK117" i="1"/>
  <c r="BK88" i="1"/>
  <c r="BK95" i="1"/>
  <c r="BK164" i="1"/>
  <c r="BK147" i="1"/>
  <c r="BK100" i="1"/>
  <c r="BK216" i="1"/>
  <c r="BK153" i="1"/>
  <c r="BK270" i="1"/>
  <c r="BK174" i="1"/>
  <c r="BK197" i="1"/>
  <c r="BK186" i="1"/>
  <c r="BK148" i="1"/>
  <c r="BK277" i="1"/>
  <c r="BK107" i="1"/>
  <c r="BK106" i="1"/>
  <c r="BK124" i="1"/>
  <c r="BK271" i="1"/>
  <c r="BK257" i="1"/>
  <c r="BK50" i="1"/>
  <c r="BK55" i="1"/>
  <c r="BK202" i="1"/>
  <c r="BK236" i="1"/>
  <c r="BK252" i="1"/>
  <c r="BK281" i="1"/>
  <c r="BJ23" i="1"/>
  <c r="BJ25" i="1"/>
  <c r="BJ26" i="1"/>
  <c r="BJ27" i="1"/>
  <c r="BJ32" i="1"/>
  <c r="BJ33" i="1"/>
  <c r="BJ37" i="1"/>
  <c r="BJ40" i="1"/>
  <c r="BJ41" i="1"/>
  <c r="BJ43" i="1"/>
  <c r="BJ46" i="1"/>
  <c r="BJ57" i="1"/>
  <c r="BJ59" i="1"/>
  <c r="BJ60" i="1"/>
  <c r="BJ63" i="1"/>
  <c r="BJ67" i="1"/>
  <c r="BJ71" i="1"/>
  <c r="BJ86" i="1"/>
  <c r="BJ91" i="1"/>
  <c r="BJ93" i="1"/>
  <c r="BJ97" i="1"/>
  <c r="BJ145" i="1"/>
  <c r="BJ170" i="1"/>
  <c r="BJ179" i="1"/>
  <c r="BJ189" i="1"/>
  <c r="BJ191" i="1"/>
  <c r="BJ209" i="1"/>
  <c r="BJ222" i="1"/>
  <c r="BJ227" i="1"/>
  <c r="BJ250" i="1"/>
  <c r="BJ17" i="1"/>
  <c r="BJ80" i="1"/>
  <c r="BJ224" i="1"/>
  <c r="BJ261" i="1"/>
  <c r="BJ272" i="1"/>
  <c r="BJ165" i="1"/>
  <c r="BJ282" i="1"/>
  <c r="BJ288" i="1"/>
  <c r="BJ293" i="1"/>
  <c r="BJ119" i="1"/>
  <c r="BJ242" i="1"/>
  <c r="BJ258" i="1"/>
  <c r="BJ254" i="1"/>
  <c r="BJ275" i="1"/>
  <c r="BJ235" i="1"/>
  <c r="BJ74" i="1"/>
  <c r="BJ21" i="1"/>
  <c r="BJ226" i="1"/>
  <c r="BJ265" i="1"/>
  <c r="BJ200" i="1"/>
  <c r="BJ73" i="1"/>
  <c r="BJ48" i="1"/>
  <c r="BJ20" i="1"/>
  <c r="BJ279" i="1"/>
  <c r="BJ70" i="1"/>
  <c r="BJ53" i="1"/>
  <c r="BJ144" i="1"/>
  <c r="BJ10" i="1"/>
  <c r="BJ28" i="1"/>
  <c r="BJ160" i="1"/>
  <c r="BJ77" i="1"/>
  <c r="BJ65" i="1"/>
  <c r="BJ168" i="1"/>
  <c r="BJ201" i="1"/>
  <c r="BJ221" i="1"/>
  <c r="BJ237" i="1"/>
  <c r="BJ246" i="1"/>
  <c r="BJ248" i="1"/>
  <c r="BJ310" i="1"/>
  <c r="BJ309" i="1"/>
  <c r="BJ311" i="1"/>
  <c r="BJ294" i="1"/>
  <c r="BJ231" i="1"/>
  <c r="BJ299" i="1"/>
  <c r="BJ301" i="1"/>
  <c r="BJ306" i="1"/>
  <c r="BJ305" i="1"/>
  <c r="BJ44" i="1"/>
  <c r="BJ113" i="1"/>
  <c r="BJ154" i="1"/>
  <c r="BJ125" i="1"/>
  <c r="BJ85" i="1"/>
  <c r="BJ180" i="1"/>
  <c r="BJ131" i="1"/>
  <c r="BJ213" i="1"/>
  <c r="BJ232" i="1"/>
  <c r="BJ169" i="1"/>
  <c r="BJ141" i="1"/>
  <c r="BJ101" i="1"/>
  <c r="BJ177" i="1"/>
  <c r="BJ217" i="1"/>
  <c r="BJ204" i="1"/>
  <c r="BJ75" i="1"/>
  <c r="BJ175" i="1"/>
  <c r="BJ184" i="1"/>
  <c r="BJ31" i="1"/>
  <c r="BJ108" i="1"/>
  <c r="BJ47" i="1"/>
  <c r="BJ58" i="1"/>
  <c r="BJ162" i="1"/>
  <c r="BJ51" i="1"/>
  <c r="BJ24" i="1"/>
  <c r="BJ285" i="1"/>
  <c r="BJ298" i="1"/>
  <c r="BJ223" i="1"/>
  <c r="BJ255" i="1"/>
  <c r="BJ238" i="1"/>
  <c r="BJ290" i="1"/>
  <c r="BJ296" i="1"/>
  <c r="BJ192" i="1"/>
  <c r="BJ210" i="1"/>
  <c r="BJ158" i="1"/>
  <c r="BJ181" i="1"/>
  <c r="BJ198" i="1"/>
  <c r="BJ176" i="1"/>
  <c r="BJ129" i="1"/>
  <c r="BJ89" i="1"/>
  <c r="BJ155" i="1"/>
  <c r="BJ194" i="1"/>
  <c r="BJ122" i="1"/>
  <c r="BJ138" i="1"/>
  <c r="BJ90" i="1"/>
  <c r="BJ211" i="1"/>
  <c r="BJ247" i="1"/>
  <c r="BJ253" i="1"/>
  <c r="BJ42" i="1"/>
  <c r="BJ52" i="1"/>
  <c r="BJ297" i="1"/>
  <c r="BJ291" i="1"/>
  <c r="BJ308" i="1"/>
  <c r="BJ303" i="1"/>
  <c r="BJ193" i="1"/>
  <c r="BJ278" i="1"/>
  <c r="BJ102" i="1"/>
  <c r="BJ218" i="1"/>
  <c r="BJ233" i="1"/>
  <c r="BJ49" i="1"/>
  <c r="BJ78" i="1"/>
  <c r="BJ68" i="1"/>
  <c r="BJ156" i="1"/>
  <c r="BJ183" i="1"/>
  <c r="BJ312" i="1"/>
  <c r="BJ22" i="1"/>
  <c r="BJ292" i="1"/>
  <c r="BJ219" i="1"/>
  <c r="BJ302" i="1"/>
  <c r="BJ220" i="1"/>
  <c r="BJ39" i="1"/>
  <c r="BJ118" i="1"/>
  <c r="BJ225" i="1"/>
  <c r="BJ300" i="1"/>
  <c r="BJ8" i="1"/>
  <c r="BJ307" i="1"/>
  <c r="BJ304" i="1"/>
  <c r="BJ35" i="1"/>
  <c r="BJ212" i="1"/>
  <c r="BJ79" i="1"/>
  <c r="BJ149" i="1"/>
  <c r="BJ161" i="1"/>
  <c r="BJ12" i="1"/>
  <c r="BJ244" i="1"/>
  <c r="BJ273" i="1"/>
  <c r="BJ295" i="1"/>
  <c r="BJ190" i="1"/>
  <c r="BJ18" i="1"/>
  <c r="BJ69" i="1"/>
  <c r="BJ260" i="1"/>
  <c r="BJ2" i="1"/>
  <c r="BJ61" i="1"/>
  <c r="BJ3" i="1"/>
  <c r="BJ13" i="1"/>
  <c r="BJ6" i="1"/>
  <c r="BJ15" i="1"/>
  <c r="BJ7" i="1"/>
  <c r="BJ128" i="1"/>
  <c r="BJ9" i="1"/>
  <c r="BJ29" i="1"/>
  <c r="BJ187" i="1"/>
  <c r="BJ4" i="1"/>
  <c r="BJ5" i="1"/>
  <c r="BJ14" i="1"/>
  <c r="BJ166" i="1"/>
  <c r="BJ72" i="1"/>
  <c r="BJ214" i="1"/>
  <c r="BJ150" i="1"/>
  <c r="BJ268" i="1"/>
  <c r="BJ280" i="1"/>
  <c r="BJ286" i="1"/>
  <c r="BJ205" i="1"/>
  <c r="BJ283" i="1"/>
  <c r="BJ182" i="1"/>
  <c r="BJ19" i="1"/>
  <c r="BJ92" i="1"/>
  <c r="BJ123" i="1"/>
  <c r="BJ134" i="1"/>
  <c r="BJ240" i="1"/>
  <c r="BJ267" i="1"/>
  <c r="BJ54" i="1"/>
  <c r="BJ38" i="1"/>
  <c r="BJ34" i="1"/>
  <c r="BJ87" i="1"/>
  <c r="BJ130" i="1"/>
  <c r="BJ103" i="1"/>
  <c r="BJ132" i="1"/>
  <c r="BJ126" i="1"/>
  <c r="BJ143" i="1"/>
  <c r="BJ234" i="1"/>
  <c r="BJ245" i="1"/>
  <c r="BJ36" i="1"/>
  <c r="BJ45" i="1"/>
  <c r="BJ94" i="1"/>
  <c r="BJ111" i="1"/>
  <c r="BJ159" i="1"/>
  <c r="BJ56" i="1"/>
  <c r="BJ84" i="1"/>
  <c r="BJ127" i="1"/>
  <c r="BJ287" i="1"/>
  <c r="BJ206" i="1"/>
  <c r="BJ284" i="1"/>
  <c r="BJ171" i="1"/>
  <c r="BJ99" i="1"/>
  <c r="BJ215" i="1"/>
  <c r="BJ151" i="1"/>
  <c r="BJ269" i="1"/>
  <c r="BJ172" i="1"/>
  <c r="BJ196" i="1"/>
  <c r="BJ185" i="1"/>
  <c r="BJ146" i="1"/>
  <c r="BJ276" i="1"/>
  <c r="BJ98" i="1"/>
  <c r="BJ11" i="1"/>
  <c r="BJ16" i="1"/>
  <c r="BJ30" i="1"/>
  <c r="BJ241" i="1"/>
  <c r="BJ251" i="1"/>
  <c r="BJ140" i="1"/>
  <c r="BJ133" i="1"/>
  <c r="BJ112" i="1"/>
  <c r="BJ66" i="1"/>
  <c r="BJ76" i="1"/>
  <c r="BJ139" i="1"/>
  <c r="BJ263" i="1"/>
  <c r="BJ249" i="1"/>
  <c r="BJ229" i="1"/>
  <c r="BJ289" i="1"/>
  <c r="BJ262" i="1"/>
  <c r="BJ83" i="1"/>
  <c r="BJ230" i="1"/>
  <c r="BJ208" i="1"/>
  <c r="BJ274" i="1"/>
  <c r="BJ239" i="1"/>
  <c r="BJ114" i="1"/>
  <c r="BJ109" i="1"/>
  <c r="BJ110" i="1"/>
  <c r="BJ104" i="1"/>
  <c r="BJ82" i="1"/>
  <c r="BJ62" i="1"/>
  <c r="BJ64" i="1"/>
  <c r="BJ135" i="1"/>
  <c r="BJ243" i="1"/>
  <c r="BJ178" i="1"/>
  <c r="BJ163" i="1"/>
  <c r="BJ188" i="1"/>
  <c r="BJ81" i="1"/>
  <c r="BJ228" i="1"/>
  <c r="BJ256" i="1"/>
  <c r="BJ203" i="1"/>
  <c r="BJ96" i="1"/>
  <c r="BJ115" i="1"/>
  <c r="BJ264" i="1"/>
  <c r="BJ259" i="1"/>
  <c r="BJ142" i="1"/>
  <c r="BJ195" i="1"/>
  <c r="BJ152" i="1"/>
  <c r="BJ167" i="1"/>
  <c r="BJ173" i="1"/>
  <c r="BJ136" i="1"/>
  <c r="BJ121" i="1"/>
  <c r="BJ199" i="1"/>
  <c r="BJ157" i="1"/>
  <c r="BJ116" i="1"/>
  <c r="BJ120" i="1"/>
  <c r="BJ105" i="1"/>
  <c r="BJ266" i="1"/>
  <c r="BJ207" i="1"/>
  <c r="BJ137" i="1"/>
  <c r="BJ117" i="1"/>
  <c r="BJ88" i="1"/>
  <c r="BJ95" i="1"/>
  <c r="BJ164" i="1"/>
  <c r="BJ147" i="1"/>
  <c r="BJ100" i="1"/>
  <c r="BJ216" i="1"/>
  <c r="BJ153" i="1"/>
  <c r="BJ270" i="1"/>
  <c r="BJ174" i="1"/>
  <c r="BJ197" i="1"/>
  <c r="BJ186" i="1"/>
  <c r="BJ148" i="1"/>
  <c r="BJ277" i="1"/>
  <c r="BJ107" i="1"/>
  <c r="BJ106" i="1"/>
  <c r="BJ124" i="1"/>
  <c r="BJ271" i="1"/>
  <c r="BJ257" i="1"/>
  <c r="BJ50" i="1"/>
  <c r="BJ55" i="1"/>
  <c r="BJ202" i="1"/>
  <c r="BJ236" i="1"/>
  <c r="BJ252" i="1"/>
  <c r="BJ281" i="1"/>
  <c r="BI23" i="1"/>
  <c r="BI25" i="1"/>
  <c r="BI26" i="1"/>
  <c r="BI27" i="1"/>
  <c r="BI32" i="1"/>
  <c r="BI33" i="1"/>
  <c r="BI37" i="1"/>
  <c r="BI40" i="1"/>
  <c r="BI41" i="1"/>
  <c r="BI43" i="1"/>
  <c r="BI46" i="1"/>
  <c r="BI57" i="1"/>
  <c r="BI59" i="1"/>
  <c r="BI60" i="1"/>
  <c r="BI63" i="1"/>
  <c r="BI67" i="1"/>
  <c r="BI71" i="1"/>
  <c r="BI86" i="1"/>
  <c r="BI91" i="1"/>
  <c r="BI93" i="1"/>
  <c r="BI97" i="1"/>
  <c r="BI145" i="1"/>
  <c r="BI170" i="1"/>
  <c r="BI179" i="1"/>
  <c r="BI189" i="1"/>
  <c r="BI191" i="1"/>
  <c r="BI209" i="1"/>
  <c r="BI222" i="1"/>
  <c r="BI227" i="1"/>
  <c r="BI250" i="1"/>
  <c r="BI17" i="1"/>
  <c r="BI80" i="1"/>
  <c r="BI224" i="1"/>
  <c r="BI261" i="1"/>
  <c r="BI272" i="1"/>
  <c r="BI165" i="1"/>
  <c r="BI282" i="1"/>
  <c r="BI288" i="1"/>
  <c r="BI293" i="1"/>
  <c r="BI119" i="1"/>
  <c r="BI242" i="1"/>
  <c r="BI258" i="1"/>
  <c r="BI254" i="1"/>
  <c r="BI275" i="1"/>
  <c r="BI235" i="1"/>
  <c r="BI74" i="1"/>
  <c r="BI21" i="1"/>
  <c r="BI226" i="1"/>
  <c r="BI265" i="1"/>
  <c r="BI200" i="1"/>
  <c r="BI73" i="1"/>
  <c r="BI48" i="1"/>
  <c r="BI20" i="1"/>
  <c r="BI279" i="1"/>
  <c r="BI70" i="1"/>
  <c r="BI53" i="1"/>
  <c r="BI144" i="1"/>
  <c r="BI10" i="1"/>
  <c r="BI28" i="1"/>
  <c r="BI160" i="1"/>
  <c r="BI77" i="1"/>
  <c r="BI65" i="1"/>
  <c r="BI168" i="1"/>
  <c r="BI201" i="1"/>
  <c r="BI221" i="1"/>
  <c r="BI237" i="1"/>
  <c r="BI246" i="1"/>
  <c r="BI248" i="1"/>
  <c r="BI310" i="1"/>
  <c r="BI309" i="1"/>
  <c r="BI311" i="1"/>
  <c r="BI294" i="1"/>
  <c r="BI231" i="1"/>
  <c r="BI299" i="1"/>
  <c r="BI301" i="1"/>
  <c r="BI306" i="1"/>
  <c r="BI305" i="1"/>
  <c r="BI44" i="1"/>
  <c r="BI113" i="1"/>
  <c r="BI154" i="1"/>
  <c r="BI125" i="1"/>
  <c r="BI85" i="1"/>
  <c r="BI180" i="1"/>
  <c r="BI131" i="1"/>
  <c r="BI213" i="1"/>
  <c r="BI232" i="1"/>
  <c r="BI169" i="1"/>
  <c r="BI141" i="1"/>
  <c r="BI101" i="1"/>
  <c r="BI177" i="1"/>
  <c r="BI217" i="1"/>
  <c r="BI204" i="1"/>
  <c r="BI75" i="1"/>
  <c r="BI175" i="1"/>
  <c r="BI184" i="1"/>
  <c r="BI31" i="1"/>
  <c r="BI108" i="1"/>
  <c r="BI47" i="1"/>
  <c r="BI58" i="1"/>
  <c r="BI162" i="1"/>
  <c r="BI51" i="1"/>
  <c r="BI24" i="1"/>
  <c r="BI285" i="1"/>
  <c r="BI298" i="1"/>
  <c r="BI223" i="1"/>
  <c r="BI255" i="1"/>
  <c r="BI238" i="1"/>
  <c r="BI290" i="1"/>
  <c r="BI296" i="1"/>
  <c r="BI192" i="1"/>
  <c r="BI210" i="1"/>
  <c r="BI158" i="1"/>
  <c r="BI181" i="1"/>
  <c r="BI198" i="1"/>
  <c r="BI176" i="1"/>
  <c r="BI129" i="1"/>
  <c r="BI89" i="1"/>
  <c r="BI155" i="1"/>
  <c r="BI194" i="1"/>
  <c r="BI122" i="1"/>
  <c r="BI138" i="1"/>
  <c r="BI90" i="1"/>
  <c r="BI211" i="1"/>
  <c r="BI247" i="1"/>
  <c r="BI253" i="1"/>
  <c r="BI42" i="1"/>
  <c r="BI52" i="1"/>
  <c r="BI297" i="1"/>
  <c r="BI291" i="1"/>
  <c r="BI308" i="1"/>
  <c r="BI303" i="1"/>
  <c r="BI193" i="1"/>
  <c r="BI278" i="1"/>
  <c r="BI102" i="1"/>
  <c r="BI218" i="1"/>
  <c r="BI233" i="1"/>
  <c r="BI49" i="1"/>
  <c r="BI78" i="1"/>
  <c r="BI68" i="1"/>
  <c r="BI156" i="1"/>
  <c r="BI183" i="1"/>
  <c r="BI312" i="1"/>
  <c r="BI22" i="1"/>
  <c r="BI292" i="1"/>
  <c r="BI219" i="1"/>
  <c r="BI302" i="1"/>
  <c r="BI220" i="1"/>
  <c r="BI39" i="1"/>
  <c r="BI118" i="1"/>
  <c r="BI225" i="1"/>
  <c r="BI300" i="1"/>
  <c r="BI8" i="1"/>
  <c r="BI307" i="1"/>
  <c r="BI304" i="1"/>
  <c r="BI35" i="1"/>
  <c r="BI212" i="1"/>
  <c r="BI79" i="1"/>
  <c r="BI149" i="1"/>
  <c r="BI161" i="1"/>
  <c r="BI12" i="1"/>
  <c r="BI244" i="1"/>
  <c r="BI273" i="1"/>
  <c r="BI295" i="1"/>
  <c r="BI190" i="1"/>
  <c r="BI18" i="1"/>
  <c r="BI69" i="1"/>
  <c r="BI260" i="1"/>
  <c r="BI2" i="1"/>
  <c r="BI61" i="1"/>
  <c r="BI3" i="1"/>
  <c r="BI13" i="1"/>
  <c r="BI6" i="1"/>
  <c r="BI15" i="1"/>
  <c r="BI7" i="1"/>
  <c r="BI128" i="1"/>
  <c r="BI9" i="1"/>
  <c r="BI29" i="1"/>
  <c r="BI187" i="1"/>
  <c r="BI4" i="1"/>
  <c r="BI5" i="1"/>
  <c r="BI14" i="1"/>
  <c r="BI166" i="1"/>
  <c r="BI72" i="1"/>
  <c r="BI214" i="1"/>
  <c r="BI150" i="1"/>
  <c r="BI268" i="1"/>
  <c r="BI280" i="1"/>
  <c r="BI286" i="1"/>
  <c r="BI205" i="1"/>
  <c r="BI283" i="1"/>
  <c r="BI182" i="1"/>
  <c r="BI19" i="1"/>
  <c r="BI92" i="1"/>
  <c r="BI123" i="1"/>
  <c r="BI134" i="1"/>
  <c r="BI240" i="1"/>
  <c r="BI267" i="1"/>
  <c r="BI54" i="1"/>
  <c r="BI38" i="1"/>
  <c r="BI34" i="1"/>
  <c r="BI87" i="1"/>
  <c r="BI130" i="1"/>
  <c r="BI103" i="1"/>
  <c r="BI132" i="1"/>
  <c r="BI126" i="1"/>
  <c r="BI143" i="1"/>
  <c r="BI234" i="1"/>
  <c r="BI245" i="1"/>
  <c r="BI36" i="1"/>
  <c r="BI45" i="1"/>
  <c r="BI94" i="1"/>
  <c r="BI111" i="1"/>
  <c r="BI159" i="1"/>
  <c r="BI56" i="1"/>
  <c r="BI84" i="1"/>
  <c r="BI127" i="1"/>
  <c r="BI287" i="1"/>
  <c r="BI206" i="1"/>
  <c r="BI284" i="1"/>
  <c r="BI171" i="1"/>
  <c r="BI99" i="1"/>
  <c r="BI215" i="1"/>
  <c r="BI151" i="1"/>
  <c r="BI269" i="1"/>
  <c r="BI172" i="1"/>
  <c r="BI196" i="1"/>
  <c r="BI185" i="1"/>
  <c r="BI146" i="1"/>
  <c r="BI276" i="1"/>
  <c r="BI98" i="1"/>
  <c r="BI11" i="1"/>
  <c r="BI16" i="1"/>
  <c r="BI30" i="1"/>
  <c r="BI241" i="1"/>
  <c r="BI251" i="1"/>
  <c r="BI140" i="1"/>
  <c r="BI133" i="1"/>
  <c r="BI112" i="1"/>
  <c r="BI66" i="1"/>
  <c r="BI76" i="1"/>
  <c r="BI139" i="1"/>
  <c r="BI263" i="1"/>
  <c r="BI249" i="1"/>
  <c r="BI229" i="1"/>
  <c r="BI289" i="1"/>
  <c r="BI262" i="1"/>
  <c r="BI83" i="1"/>
  <c r="BI230" i="1"/>
  <c r="BI208" i="1"/>
  <c r="BI274" i="1"/>
  <c r="BI239" i="1"/>
  <c r="BI114" i="1"/>
  <c r="BI109" i="1"/>
  <c r="BI110" i="1"/>
  <c r="BI104" i="1"/>
  <c r="BI82" i="1"/>
  <c r="BI62" i="1"/>
  <c r="BI64" i="1"/>
  <c r="BI135" i="1"/>
  <c r="BI243" i="1"/>
  <c r="BI178" i="1"/>
  <c r="BI163" i="1"/>
  <c r="BI188" i="1"/>
  <c r="BI81" i="1"/>
  <c r="BI228" i="1"/>
  <c r="BI256" i="1"/>
  <c r="BI203" i="1"/>
  <c r="BI96" i="1"/>
  <c r="BI115" i="1"/>
  <c r="BI264" i="1"/>
  <c r="BI259" i="1"/>
  <c r="BI142" i="1"/>
  <c r="BI195" i="1"/>
  <c r="BI152" i="1"/>
  <c r="BI167" i="1"/>
  <c r="BI173" i="1"/>
  <c r="BI136" i="1"/>
  <c r="BI121" i="1"/>
  <c r="BI199" i="1"/>
  <c r="BI157" i="1"/>
  <c r="BI116" i="1"/>
  <c r="BI120" i="1"/>
  <c r="BI105" i="1"/>
  <c r="BI266" i="1"/>
  <c r="BI207" i="1"/>
  <c r="BI137" i="1"/>
  <c r="BI117" i="1"/>
  <c r="BI88" i="1"/>
  <c r="BI95" i="1"/>
  <c r="BI164" i="1"/>
  <c r="BI147" i="1"/>
  <c r="BI100" i="1"/>
  <c r="BI216" i="1"/>
  <c r="BI153" i="1"/>
  <c r="BI270" i="1"/>
  <c r="BI174" i="1"/>
  <c r="BI197" i="1"/>
  <c r="BI186" i="1"/>
  <c r="BI148" i="1"/>
  <c r="BI277" i="1"/>
  <c r="BI107" i="1"/>
  <c r="BI106" i="1"/>
  <c r="BI124" i="1"/>
  <c r="BI271" i="1"/>
  <c r="BI257" i="1"/>
  <c r="BI50" i="1"/>
  <c r="BI55" i="1"/>
  <c r="BI202" i="1"/>
  <c r="BI236" i="1"/>
  <c r="BI252" i="1"/>
  <c r="BI281" i="1"/>
  <c r="BH23" i="1" l="1"/>
  <c r="BH25" i="1"/>
  <c r="BH26" i="1"/>
  <c r="BH27" i="1"/>
  <c r="BH32" i="1"/>
  <c r="BH33" i="1"/>
  <c r="BH37" i="1"/>
  <c r="BH40" i="1"/>
  <c r="BH41" i="1"/>
  <c r="BH43" i="1"/>
  <c r="BH46" i="1"/>
  <c r="BH57" i="1"/>
  <c r="BH59" i="1"/>
  <c r="BH60" i="1"/>
  <c r="BH63" i="1"/>
  <c r="BH67" i="1"/>
  <c r="BH71" i="1"/>
  <c r="BH86" i="1"/>
  <c r="BH91" i="1"/>
  <c r="BH93" i="1"/>
  <c r="BH97" i="1"/>
  <c r="BH145" i="1"/>
  <c r="BH170" i="1"/>
  <c r="BH179" i="1"/>
  <c r="BH189" i="1"/>
  <c r="BH191" i="1"/>
  <c r="BH209" i="1"/>
  <c r="BH222" i="1"/>
  <c r="BH227" i="1"/>
  <c r="BH250" i="1"/>
  <c r="BH17" i="1"/>
  <c r="BH80" i="1"/>
  <c r="BH224" i="1"/>
  <c r="BH261" i="1"/>
  <c r="BH272" i="1"/>
  <c r="BH165" i="1"/>
  <c r="BH282" i="1"/>
  <c r="BH288" i="1"/>
  <c r="BH293" i="1"/>
  <c r="BH119" i="1"/>
  <c r="BH242" i="1"/>
  <c r="BH258" i="1"/>
  <c r="BH254" i="1"/>
  <c r="BH275" i="1"/>
  <c r="BH235" i="1"/>
  <c r="BH74" i="1"/>
  <c r="BH21" i="1"/>
  <c r="BH226" i="1"/>
  <c r="BH265" i="1"/>
  <c r="BH200" i="1"/>
  <c r="BH73" i="1"/>
  <c r="BH48" i="1"/>
  <c r="BH20" i="1"/>
  <c r="BH279" i="1"/>
  <c r="BH70" i="1"/>
  <c r="BH53" i="1"/>
  <c r="BH144" i="1"/>
  <c r="BH10" i="1"/>
  <c r="BH28" i="1"/>
  <c r="BH160" i="1"/>
  <c r="BH77" i="1"/>
  <c r="BH65" i="1"/>
  <c r="BH168" i="1"/>
  <c r="BH201" i="1"/>
  <c r="BH221" i="1"/>
  <c r="BH237" i="1"/>
  <c r="BH246" i="1"/>
  <c r="BH248" i="1"/>
  <c r="BH310" i="1"/>
  <c r="BH309" i="1"/>
  <c r="BH311" i="1"/>
  <c r="BH294" i="1"/>
  <c r="BH231" i="1"/>
  <c r="BH299" i="1"/>
  <c r="BH301" i="1"/>
  <c r="BH306" i="1"/>
  <c r="BH305" i="1"/>
  <c r="BH44" i="1"/>
  <c r="BH113" i="1"/>
  <c r="BH154" i="1"/>
  <c r="BH125" i="1"/>
  <c r="BH85" i="1"/>
  <c r="BH180" i="1"/>
  <c r="BH131" i="1"/>
  <c r="BH213" i="1"/>
  <c r="BH232" i="1"/>
  <c r="BH169" i="1"/>
  <c r="BH141" i="1"/>
  <c r="BH101" i="1"/>
  <c r="BH177" i="1"/>
  <c r="BH217" i="1"/>
  <c r="BH204" i="1"/>
  <c r="BH75" i="1"/>
  <c r="BH175" i="1"/>
  <c r="BH184" i="1"/>
  <c r="BH31" i="1"/>
  <c r="BH108" i="1"/>
  <c r="BH47" i="1"/>
  <c r="BH58" i="1"/>
  <c r="BH162" i="1"/>
  <c r="BH51" i="1"/>
  <c r="BH24" i="1"/>
  <c r="BH285" i="1"/>
  <c r="BH298" i="1"/>
  <c r="BH223" i="1"/>
  <c r="BH255" i="1"/>
  <c r="BH238" i="1"/>
  <c r="BH290" i="1"/>
  <c r="BH296" i="1"/>
  <c r="BH192" i="1"/>
  <c r="BH210" i="1"/>
  <c r="BH158" i="1"/>
  <c r="BH181" i="1"/>
  <c r="BH198" i="1"/>
  <c r="BH176" i="1"/>
  <c r="BH129" i="1"/>
  <c r="BH89" i="1"/>
  <c r="BH155" i="1"/>
  <c r="BH194" i="1"/>
  <c r="BH122" i="1"/>
  <c r="BH138" i="1"/>
  <c r="BH90" i="1"/>
  <c r="BH211" i="1"/>
  <c r="BH247" i="1"/>
  <c r="BH253" i="1"/>
  <c r="BH42" i="1"/>
  <c r="BH52" i="1"/>
  <c r="BH297" i="1"/>
  <c r="BH291" i="1"/>
  <c r="BH308" i="1"/>
  <c r="BH303" i="1"/>
  <c r="BH193" i="1"/>
  <c r="BH278" i="1"/>
  <c r="BH102" i="1"/>
  <c r="BH218" i="1"/>
  <c r="BH233" i="1"/>
  <c r="BH49" i="1"/>
  <c r="BH78" i="1"/>
  <c r="BH68" i="1"/>
  <c r="BH156" i="1"/>
  <c r="BH183" i="1"/>
  <c r="BH312" i="1"/>
  <c r="BH22" i="1"/>
  <c r="BH292" i="1"/>
  <c r="BH219" i="1"/>
  <c r="BH302" i="1"/>
  <c r="BH220" i="1"/>
  <c r="BH39" i="1"/>
  <c r="BH118" i="1"/>
  <c r="BH225" i="1"/>
  <c r="BH300" i="1"/>
  <c r="BH8" i="1"/>
  <c r="BH307" i="1"/>
  <c r="BH304" i="1"/>
  <c r="BH35" i="1"/>
  <c r="BH212" i="1"/>
  <c r="BH79" i="1"/>
  <c r="BH149" i="1"/>
  <c r="BH161" i="1"/>
  <c r="BH12" i="1"/>
  <c r="BH244" i="1"/>
  <c r="BH273" i="1"/>
  <c r="BH295" i="1"/>
  <c r="BH190" i="1"/>
  <c r="BH18" i="1"/>
  <c r="BH69" i="1"/>
  <c r="BH260" i="1"/>
  <c r="BH2" i="1"/>
  <c r="BH61" i="1"/>
  <c r="BH3" i="1"/>
  <c r="BH13" i="1"/>
  <c r="BH6" i="1"/>
  <c r="BH15" i="1"/>
  <c r="BH7" i="1"/>
  <c r="BH128" i="1"/>
  <c r="BH9" i="1"/>
  <c r="BH29" i="1"/>
  <c r="BH187" i="1"/>
  <c r="BH4" i="1"/>
  <c r="BH5" i="1"/>
  <c r="BH14" i="1"/>
  <c r="BH166" i="1"/>
  <c r="BH72" i="1"/>
  <c r="BH214" i="1"/>
  <c r="BH150" i="1"/>
  <c r="BH268" i="1"/>
  <c r="BH280" i="1"/>
  <c r="BH286" i="1"/>
  <c r="BH205" i="1"/>
  <c r="BH283" i="1"/>
  <c r="BH182" i="1"/>
  <c r="BH19" i="1"/>
  <c r="BH92" i="1"/>
  <c r="BH123" i="1"/>
  <c r="BH134" i="1"/>
  <c r="BH240" i="1"/>
  <c r="BH267" i="1"/>
  <c r="BH54" i="1"/>
  <c r="BH38" i="1"/>
  <c r="BH34" i="1"/>
  <c r="BH87" i="1"/>
  <c r="BH130" i="1"/>
  <c r="BH103" i="1"/>
  <c r="BH132" i="1"/>
  <c r="BH126" i="1"/>
  <c r="BH143" i="1"/>
  <c r="BH234" i="1"/>
  <c r="BH245" i="1"/>
  <c r="BH36" i="1"/>
  <c r="BH45" i="1"/>
  <c r="BH94" i="1"/>
  <c r="BH111" i="1"/>
  <c r="BH159" i="1"/>
  <c r="BH56" i="1"/>
  <c r="BH84" i="1"/>
  <c r="BH127" i="1"/>
  <c r="BH287" i="1"/>
  <c r="BH206" i="1"/>
  <c r="BH284" i="1"/>
  <c r="BH171" i="1"/>
  <c r="BH99" i="1"/>
  <c r="BH215" i="1"/>
  <c r="BH151" i="1"/>
  <c r="BH269" i="1"/>
  <c r="BH172" i="1"/>
  <c r="BH196" i="1"/>
  <c r="BH185" i="1"/>
  <c r="BH146" i="1"/>
  <c r="BH276" i="1"/>
  <c r="BH98" i="1"/>
  <c r="BH11" i="1"/>
  <c r="BH16" i="1"/>
  <c r="BH30" i="1"/>
  <c r="BH241" i="1"/>
  <c r="BH251" i="1"/>
  <c r="BH140" i="1"/>
  <c r="BH133" i="1"/>
  <c r="BH112" i="1"/>
  <c r="BH66" i="1"/>
  <c r="BH76" i="1"/>
  <c r="BH139" i="1"/>
  <c r="BH263" i="1"/>
  <c r="BH249" i="1"/>
  <c r="BH229" i="1"/>
  <c r="BH289" i="1"/>
  <c r="BH262" i="1"/>
  <c r="BH83" i="1"/>
  <c r="BH230" i="1"/>
  <c r="BH208" i="1"/>
  <c r="BH274" i="1"/>
  <c r="BH239" i="1"/>
  <c r="BH114" i="1"/>
  <c r="BH109" i="1"/>
  <c r="BH110" i="1"/>
  <c r="BH104" i="1"/>
  <c r="BH82" i="1"/>
  <c r="BH62" i="1"/>
  <c r="BH64" i="1"/>
  <c r="BH135" i="1"/>
  <c r="BH243" i="1"/>
  <c r="BH178" i="1"/>
  <c r="BH163" i="1"/>
  <c r="BH188" i="1"/>
  <c r="BH81" i="1"/>
  <c r="BH228" i="1"/>
  <c r="BH256" i="1"/>
  <c r="BH203" i="1"/>
  <c r="BH96" i="1"/>
  <c r="BH115" i="1"/>
  <c r="BH264" i="1"/>
  <c r="BH259" i="1"/>
  <c r="BH142" i="1"/>
  <c r="BH195" i="1"/>
  <c r="BH152" i="1"/>
  <c r="BH167" i="1"/>
  <c r="BH173" i="1"/>
  <c r="BH136" i="1"/>
  <c r="BH121" i="1"/>
  <c r="BH199" i="1"/>
  <c r="BH157" i="1"/>
  <c r="BH116" i="1"/>
  <c r="BH120" i="1"/>
  <c r="BH105" i="1"/>
  <c r="BH266" i="1"/>
  <c r="BH207" i="1"/>
  <c r="BH137" i="1"/>
  <c r="BH117" i="1"/>
  <c r="BH88" i="1"/>
  <c r="BH95" i="1"/>
  <c r="BH164" i="1"/>
  <c r="BH147" i="1"/>
  <c r="BH100" i="1"/>
  <c r="BH216" i="1"/>
  <c r="BH153" i="1"/>
  <c r="BH270" i="1"/>
  <c r="BH174" i="1"/>
  <c r="BH197" i="1"/>
  <c r="BH186" i="1"/>
  <c r="BH148" i="1"/>
  <c r="BH277" i="1"/>
  <c r="BH107" i="1"/>
  <c r="BH106" i="1"/>
  <c r="BH124" i="1"/>
  <c r="BH271" i="1"/>
  <c r="BH257" i="1"/>
  <c r="BH50" i="1"/>
  <c r="BH55" i="1"/>
  <c r="BH202" i="1"/>
  <c r="BH236" i="1"/>
  <c r="BH252" i="1"/>
  <c r="BH281" i="1"/>
  <c r="BG23" i="1"/>
  <c r="BG25" i="1"/>
  <c r="BG26" i="1"/>
  <c r="BG27" i="1"/>
  <c r="BG32" i="1"/>
  <c r="BG33" i="1"/>
  <c r="BG37" i="1"/>
  <c r="BG40" i="1"/>
  <c r="BG41" i="1"/>
  <c r="BG43" i="1"/>
  <c r="BG46" i="1"/>
  <c r="BG57" i="1"/>
  <c r="BG59" i="1"/>
  <c r="BG60" i="1"/>
  <c r="BG63" i="1"/>
  <c r="BG67" i="1"/>
  <c r="BG71" i="1"/>
  <c r="BG86" i="1"/>
  <c r="BG91" i="1"/>
  <c r="BG93" i="1"/>
  <c r="BG97" i="1"/>
  <c r="BG145" i="1"/>
  <c r="BG170" i="1"/>
  <c r="BG179" i="1"/>
  <c r="BG189" i="1"/>
  <c r="BG191" i="1"/>
  <c r="BG209" i="1"/>
  <c r="BG222" i="1"/>
  <c r="BG227" i="1"/>
  <c r="BG250" i="1"/>
  <c r="BG17" i="1"/>
  <c r="BG80" i="1"/>
  <c r="BG224" i="1"/>
  <c r="BG261" i="1"/>
  <c r="BG272" i="1"/>
  <c r="BG165" i="1"/>
  <c r="BG282" i="1"/>
  <c r="BG288" i="1"/>
  <c r="BG293" i="1"/>
  <c r="BG119" i="1"/>
  <c r="BG242" i="1"/>
  <c r="BG258" i="1"/>
  <c r="BG254" i="1"/>
  <c r="BG275" i="1"/>
  <c r="BG235" i="1"/>
  <c r="BG74" i="1"/>
  <c r="BG21" i="1"/>
  <c r="BG226" i="1"/>
  <c r="BG265" i="1"/>
  <c r="BG200" i="1"/>
  <c r="BG73" i="1"/>
  <c r="BG48" i="1"/>
  <c r="BG20" i="1"/>
  <c r="BG279" i="1"/>
  <c r="BG70" i="1"/>
  <c r="BG53" i="1"/>
  <c r="BG144" i="1"/>
  <c r="BG10" i="1"/>
  <c r="BG28" i="1"/>
  <c r="BG160" i="1"/>
  <c r="BG77" i="1"/>
  <c r="BG65" i="1"/>
  <c r="BG168" i="1"/>
  <c r="BG201" i="1"/>
  <c r="BG221" i="1"/>
  <c r="BG237" i="1"/>
  <c r="BG246" i="1"/>
  <c r="BG248" i="1"/>
  <c r="BG310" i="1"/>
  <c r="BG309" i="1"/>
  <c r="BG311" i="1"/>
  <c r="BG294" i="1"/>
  <c r="BG231" i="1"/>
  <c r="BG299" i="1"/>
  <c r="BG301" i="1"/>
  <c r="BG306" i="1"/>
  <c r="BG305" i="1"/>
  <c r="BG44" i="1"/>
  <c r="BG113" i="1"/>
  <c r="BG154" i="1"/>
  <c r="BG125" i="1"/>
  <c r="BG85" i="1"/>
  <c r="BG180" i="1"/>
  <c r="BG131" i="1"/>
  <c r="BG213" i="1"/>
  <c r="BG232" i="1"/>
  <c r="BG169" i="1"/>
  <c r="BG141" i="1"/>
  <c r="BG101" i="1"/>
  <c r="BG177" i="1"/>
  <c r="BG217" i="1"/>
  <c r="BG204" i="1"/>
  <c r="BG75" i="1"/>
  <c r="BG175" i="1"/>
  <c r="BG184" i="1"/>
  <c r="BG31" i="1"/>
  <c r="BG108" i="1"/>
  <c r="BG47" i="1"/>
  <c r="BG58" i="1"/>
  <c r="BG162" i="1"/>
  <c r="BG51" i="1"/>
  <c r="BG24" i="1"/>
  <c r="BG285" i="1"/>
  <c r="BG298" i="1"/>
  <c r="BG223" i="1"/>
  <c r="BG255" i="1"/>
  <c r="BG238" i="1"/>
  <c r="BG290" i="1"/>
  <c r="BG296" i="1"/>
  <c r="BG192" i="1"/>
  <c r="BG210" i="1"/>
  <c r="BG158" i="1"/>
  <c r="BG181" i="1"/>
  <c r="BG198" i="1"/>
  <c r="BG176" i="1"/>
  <c r="BG129" i="1"/>
  <c r="BG89" i="1"/>
  <c r="BG155" i="1"/>
  <c r="BG194" i="1"/>
  <c r="BG122" i="1"/>
  <c r="BG138" i="1"/>
  <c r="BG90" i="1"/>
  <c r="BG211" i="1"/>
  <c r="BG247" i="1"/>
  <c r="BG253" i="1"/>
  <c r="BG42" i="1"/>
  <c r="BG52" i="1"/>
  <c r="BG297" i="1"/>
  <c r="BG291" i="1"/>
  <c r="BG308" i="1"/>
  <c r="BG303" i="1"/>
  <c r="BG193" i="1"/>
  <c r="BG278" i="1"/>
  <c r="BG102" i="1"/>
  <c r="BG218" i="1"/>
  <c r="BG233" i="1"/>
  <c r="BG49" i="1"/>
  <c r="BG78" i="1"/>
  <c r="BG68" i="1"/>
  <c r="BG156" i="1"/>
  <c r="BG183" i="1"/>
  <c r="BG312" i="1"/>
  <c r="BG22" i="1"/>
  <c r="BG292" i="1"/>
  <c r="BG219" i="1"/>
  <c r="BG302" i="1"/>
  <c r="BG220" i="1"/>
  <c r="BG39" i="1"/>
  <c r="BG118" i="1"/>
  <c r="BG225" i="1"/>
  <c r="BG300" i="1"/>
  <c r="BG8" i="1"/>
  <c r="BG307" i="1"/>
  <c r="BG304" i="1"/>
  <c r="BG35" i="1"/>
  <c r="BG212" i="1"/>
  <c r="BG79" i="1"/>
  <c r="BG149" i="1"/>
  <c r="BG161" i="1"/>
  <c r="BG12" i="1"/>
  <c r="BG244" i="1"/>
  <c r="BG273" i="1"/>
  <c r="BG295" i="1"/>
  <c r="BG190" i="1"/>
  <c r="BG18" i="1"/>
  <c r="BG69" i="1"/>
  <c r="BG260" i="1"/>
  <c r="BG2" i="1"/>
  <c r="BG61" i="1"/>
  <c r="BG3" i="1"/>
  <c r="BG13" i="1"/>
  <c r="BG6" i="1"/>
  <c r="BG15" i="1"/>
  <c r="BG7" i="1"/>
  <c r="BG128" i="1"/>
  <c r="BG9" i="1"/>
  <c r="BG29" i="1"/>
  <c r="BG187" i="1"/>
  <c r="BG4" i="1"/>
  <c r="BG5" i="1"/>
  <c r="BG14" i="1"/>
  <c r="BG166" i="1"/>
  <c r="BG72" i="1"/>
  <c r="BG214" i="1"/>
  <c r="BG150" i="1"/>
  <c r="BG268" i="1"/>
  <c r="BG280" i="1"/>
  <c r="BG286" i="1"/>
  <c r="BG205" i="1"/>
  <c r="BG283" i="1"/>
  <c r="BG182" i="1"/>
  <c r="BG19" i="1"/>
  <c r="BG92" i="1"/>
  <c r="BG123" i="1"/>
  <c r="BG134" i="1"/>
  <c r="BG240" i="1"/>
  <c r="BG267" i="1"/>
  <c r="BG54" i="1"/>
  <c r="BG38" i="1"/>
  <c r="BG34" i="1"/>
  <c r="BG87" i="1"/>
  <c r="BG130" i="1"/>
  <c r="BG103" i="1"/>
  <c r="BG132" i="1"/>
  <c r="BG126" i="1"/>
  <c r="BG143" i="1"/>
  <c r="BG234" i="1"/>
  <c r="BG245" i="1"/>
  <c r="BG36" i="1"/>
  <c r="BG45" i="1"/>
  <c r="BG94" i="1"/>
  <c r="BG111" i="1"/>
  <c r="BG159" i="1"/>
  <c r="BG56" i="1"/>
  <c r="BG84" i="1"/>
  <c r="BG127" i="1"/>
  <c r="BG287" i="1"/>
  <c r="BG206" i="1"/>
  <c r="BG284" i="1"/>
  <c r="BG171" i="1"/>
  <c r="BG99" i="1"/>
  <c r="BG215" i="1"/>
  <c r="BG151" i="1"/>
  <c r="BG269" i="1"/>
  <c r="BG172" i="1"/>
  <c r="BG196" i="1"/>
  <c r="BG185" i="1"/>
  <c r="BG146" i="1"/>
  <c r="BG276" i="1"/>
  <c r="BG98" i="1"/>
  <c r="BG11" i="1"/>
  <c r="BG16" i="1"/>
  <c r="BG30" i="1"/>
  <c r="BG241" i="1"/>
  <c r="BG251" i="1"/>
  <c r="BG140" i="1"/>
  <c r="BG133" i="1"/>
  <c r="BG112" i="1"/>
  <c r="BG66" i="1"/>
  <c r="BG76" i="1"/>
  <c r="BG139" i="1"/>
  <c r="BG263" i="1"/>
  <c r="BG249" i="1"/>
  <c r="BG229" i="1"/>
  <c r="BG289" i="1"/>
  <c r="BG262" i="1"/>
  <c r="BG83" i="1"/>
  <c r="BG230" i="1"/>
  <c r="BG208" i="1"/>
  <c r="BG274" i="1"/>
  <c r="BG239" i="1"/>
  <c r="BG114" i="1"/>
  <c r="BG109" i="1"/>
  <c r="BG110" i="1"/>
  <c r="BG104" i="1"/>
  <c r="BG82" i="1"/>
  <c r="BG62" i="1"/>
  <c r="BG64" i="1"/>
  <c r="BG135" i="1"/>
  <c r="BG243" i="1"/>
  <c r="BG178" i="1"/>
  <c r="BG163" i="1"/>
  <c r="BG188" i="1"/>
  <c r="BG81" i="1"/>
  <c r="BG228" i="1"/>
  <c r="BG256" i="1"/>
  <c r="BG203" i="1"/>
  <c r="BG96" i="1"/>
  <c r="BG115" i="1"/>
  <c r="BG264" i="1"/>
  <c r="BG259" i="1"/>
  <c r="BG142" i="1"/>
  <c r="BG195" i="1"/>
  <c r="BG152" i="1"/>
  <c r="BG167" i="1"/>
  <c r="BG173" i="1"/>
  <c r="BG136" i="1"/>
  <c r="BG121" i="1"/>
  <c r="BG199" i="1"/>
  <c r="BG157" i="1"/>
  <c r="BG116" i="1"/>
  <c r="BG120" i="1"/>
  <c r="BG105" i="1"/>
  <c r="BG266" i="1"/>
  <c r="BG207" i="1"/>
  <c r="BG137" i="1"/>
  <c r="BG117" i="1"/>
  <c r="BG88" i="1"/>
  <c r="BG95" i="1"/>
  <c r="BG164" i="1"/>
  <c r="BG147" i="1"/>
  <c r="BG100" i="1"/>
  <c r="BG216" i="1"/>
  <c r="BG153" i="1"/>
  <c r="BG270" i="1"/>
  <c r="BG174" i="1"/>
  <c r="BG197" i="1"/>
  <c r="BG186" i="1"/>
  <c r="BG148" i="1"/>
  <c r="BG277" i="1"/>
  <c r="BG107" i="1"/>
  <c r="BG106" i="1"/>
  <c r="BG124" i="1"/>
  <c r="BG271" i="1"/>
  <c r="BG257" i="1"/>
  <c r="BG50" i="1"/>
  <c r="BG55" i="1"/>
  <c r="BG202" i="1"/>
  <c r="BG236" i="1"/>
  <c r="BG252" i="1"/>
  <c r="BG281" i="1"/>
  <c r="BF23" i="1"/>
  <c r="BF25" i="1"/>
  <c r="BF26" i="1"/>
  <c r="BF27" i="1"/>
  <c r="BF32" i="1"/>
  <c r="BF33" i="1"/>
  <c r="BF37" i="1"/>
  <c r="BF40" i="1"/>
  <c r="BF41" i="1"/>
  <c r="BF43" i="1"/>
  <c r="BF46" i="1"/>
  <c r="BF57" i="1"/>
  <c r="BF59" i="1"/>
  <c r="BF60" i="1"/>
  <c r="BF63" i="1"/>
  <c r="BF67" i="1"/>
  <c r="BF71" i="1"/>
  <c r="BF86" i="1"/>
  <c r="BF91" i="1"/>
  <c r="BF93" i="1"/>
  <c r="BF97" i="1"/>
  <c r="BF145" i="1"/>
  <c r="BF170" i="1"/>
  <c r="BF179" i="1"/>
  <c r="BF189" i="1"/>
  <c r="BF191" i="1"/>
  <c r="BF209" i="1"/>
  <c r="BF222" i="1"/>
  <c r="BF227" i="1"/>
  <c r="BF250" i="1"/>
  <c r="BF17" i="1"/>
  <c r="BF80" i="1"/>
  <c r="BF224" i="1"/>
  <c r="BF261" i="1"/>
  <c r="BF272" i="1"/>
  <c r="BF165" i="1"/>
  <c r="BF282" i="1"/>
  <c r="BF288" i="1"/>
  <c r="BF293" i="1"/>
  <c r="BF119" i="1"/>
  <c r="BF242" i="1"/>
  <c r="BF258" i="1"/>
  <c r="BF254" i="1"/>
  <c r="BF275" i="1"/>
  <c r="BF235" i="1"/>
  <c r="BF74" i="1"/>
  <c r="BF21" i="1"/>
  <c r="BF226" i="1"/>
  <c r="BF265" i="1"/>
  <c r="BF200" i="1"/>
  <c r="BF73" i="1"/>
  <c r="BF48" i="1"/>
  <c r="BF20" i="1"/>
  <c r="BF279" i="1"/>
  <c r="BF70" i="1"/>
  <c r="BF53" i="1"/>
  <c r="BF144" i="1"/>
  <c r="BF10" i="1"/>
  <c r="BF28" i="1"/>
  <c r="BF160" i="1"/>
  <c r="BF77" i="1"/>
  <c r="BF65" i="1"/>
  <c r="BF168" i="1"/>
  <c r="BF201" i="1"/>
  <c r="BF221" i="1"/>
  <c r="BF237" i="1"/>
  <c r="BF246" i="1"/>
  <c r="BF248" i="1"/>
  <c r="BF310" i="1"/>
  <c r="BF309" i="1"/>
  <c r="BF311" i="1"/>
  <c r="BF294" i="1"/>
  <c r="BF231" i="1"/>
  <c r="BF299" i="1"/>
  <c r="BF301" i="1"/>
  <c r="BF306" i="1"/>
  <c r="BF305" i="1"/>
  <c r="BF44" i="1"/>
  <c r="BF113" i="1"/>
  <c r="BF154" i="1"/>
  <c r="BF125" i="1"/>
  <c r="BF85" i="1"/>
  <c r="BF180" i="1"/>
  <c r="BF131" i="1"/>
  <c r="BF213" i="1"/>
  <c r="BF232" i="1"/>
  <c r="BF169" i="1"/>
  <c r="BF141" i="1"/>
  <c r="BF101" i="1"/>
  <c r="BF177" i="1"/>
  <c r="BF217" i="1"/>
  <c r="BF204" i="1"/>
  <c r="BF75" i="1"/>
  <c r="BF175" i="1"/>
  <c r="BF184" i="1"/>
  <c r="BF31" i="1"/>
  <c r="BF108" i="1"/>
  <c r="BF47" i="1"/>
  <c r="BF58" i="1"/>
  <c r="BF162" i="1"/>
  <c r="BF51" i="1"/>
  <c r="BF24" i="1"/>
  <c r="BF285" i="1"/>
  <c r="BF298" i="1"/>
  <c r="BF223" i="1"/>
  <c r="BF255" i="1"/>
  <c r="BF238" i="1"/>
  <c r="BF290" i="1"/>
  <c r="BF296" i="1"/>
  <c r="BF192" i="1"/>
  <c r="BF210" i="1"/>
  <c r="BF158" i="1"/>
  <c r="BF181" i="1"/>
  <c r="BF198" i="1"/>
  <c r="BF176" i="1"/>
  <c r="BF129" i="1"/>
  <c r="BF89" i="1"/>
  <c r="BF155" i="1"/>
  <c r="BF194" i="1"/>
  <c r="BF122" i="1"/>
  <c r="BF138" i="1"/>
  <c r="BF90" i="1"/>
  <c r="BF211" i="1"/>
  <c r="BF247" i="1"/>
  <c r="BF253" i="1"/>
  <c r="BF42" i="1"/>
  <c r="BF52" i="1"/>
  <c r="BF297" i="1"/>
  <c r="BF291" i="1"/>
  <c r="BF308" i="1"/>
  <c r="BF303" i="1"/>
  <c r="BF193" i="1"/>
  <c r="BF278" i="1"/>
  <c r="BF102" i="1"/>
  <c r="BF218" i="1"/>
  <c r="BF233" i="1"/>
  <c r="BF49" i="1"/>
  <c r="BF78" i="1"/>
  <c r="BF68" i="1"/>
  <c r="BF156" i="1"/>
  <c r="BF183" i="1"/>
  <c r="BF312" i="1"/>
  <c r="BF22" i="1"/>
  <c r="BF292" i="1"/>
  <c r="BF219" i="1"/>
  <c r="BF302" i="1"/>
  <c r="BF220" i="1"/>
  <c r="BF39" i="1"/>
  <c r="BF118" i="1"/>
  <c r="BF225" i="1"/>
  <c r="BF300" i="1"/>
  <c r="BF8" i="1"/>
  <c r="BF307" i="1"/>
  <c r="BF304" i="1"/>
  <c r="BF35" i="1"/>
  <c r="BF212" i="1"/>
  <c r="BF79" i="1"/>
  <c r="BF149" i="1"/>
  <c r="BF161" i="1"/>
  <c r="BF12" i="1"/>
  <c r="BF244" i="1"/>
  <c r="BF273" i="1"/>
  <c r="BF295" i="1"/>
  <c r="BF190" i="1"/>
  <c r="BF18" i="1"/>
  <c r="BF69" i="1"/>
  <c r="BF260" i="1"/>
  <c r="BF2" i="1"/>
  <c r="BF61" i="1"/>
  <c r="BF3" i="1"/>
  <c r="BF13" i="1"/>
  <c r="BF6" i="1"/>
  <c r="BF15" i="1"/>
  <c r="BF7" i="1"/>
  <c r="BF128" i="1"/>
  <c r="BF9" i="1"/>
  <c r="BF29" i="1"/>
  <c r="BF187" i="1"/>
  <c r="BF4" i="1"/>
  <c r="BF5" i="1"/>
  <c r="BF14" i="1"/>
  <c r="BF166" i="1"/>
  <c r="BF72" i="1"/>
  <c r="BF214" i="1"/>
  <c r="BF150" i="1"/>
  <c r="BF268" i="1"/>
  <c r="BF280" i="1"/>
  <c r="BF286" i="1"/>
  <c r="BF205" i="1"/>
  <c r="BF283" i="1"/>
  <c r="BF182" i="1"/>
  <c r="BF19" i="1"/>
  <c r="BF92" i="1"/>
  <c r="BF123" i="1"/>
  <c r="BF134" i="1"/>
  <c r="BF240" i="1"/>
  <c r="BF267" i="1"/>
  <c r="BF54" i="1"/>
  <c r="BF38" i="1"/>
  <c r="BF34" i="1"/>
  <c r="BF87" i="1"/>
  <c r="BF130" i="1"/>
  <c r="BF103" i="1"/>
  <c r="BF132" i="1"/>
  <c r="BF126" i="1"/>
  <c r="BF143" i="1"/>
  <c r="BF234" i="1"/>
  <c r="BF245" i="1"/>
  <c r="BF36" i="1"/>
  <c r="BF45" i="1"/>
  <c r="BF94" i="1"/>
  <c r="BF111" i="1"/>
  <c r="BF159" i="1"/>
  <c r="BF56" i="1"/>
  <c r="BF84" i="1"/>
  <c r="BF127" i="1"/>
  <c r="BF287" i="1"/>
  <c r="BF206" i="1"/>
  <c r="BF284" i="1"/>
  <c r="BF171" i="1"/>
  <c r="BF99" i="1"/>
  <c r="BF215" i="1"/>
  <c r="BF151" i="1"/>
  <c r="BF269" i="1"/>
  <c r="BF172" i="1"/>
  <c r="BF196" i="1"/>
  <c r="BF185" i="1"/>
  <c r="BF146" i="1"/>
  <c r="BF276" i="1"/>
  <c r="BF98" i="1"/>
  <c r="BF11" i="1"/>
  <c r="BF16" i="1"/>
  <c r="BF30" i="1"/>
  <c r="BF241" i="1"/>
  <c r="BF251" i="1"/>
  <c r="BF140" i="1"/>
  <c r="BF133" i="1"/>
  <c r="BF112" i="1"/>
  <c r="BF66" i="1"/>
  <c r="BF76" i="1"/>
  <c r="BF139" i="1"/>
  <c r="BF263" i="1"/>
  <c r="BF249" i="1"/>
  <c r="BF229" i="1"/>
  <c r="BF289" i="1"/>
  <c r="BF262" i="1"/>
  <c r="BF83" i="1"/>
  <c r="BF230" i="1"/>
  <c r="BF208" i="1"/>
  <c r="BF274" i="1"/>
  <c r="BF239" i="1"/>
  <c r="BF114" i="1"/>
  <c r="BF109" i="1"/>
  <c r="BF110" i="1"/>
  <c r="BF104" i="1"/>
  <c r="BF82" i="1"/>
  <c r="BF62" i="1"/>
  <c r="BF64" i="1"/>
  <c r="BF135" i="1"/>
  <c r="BF243" i="1"/>
  <c r="BF178" i="1"/>
  <c r="BF163" i="1"/>
  <c r="BF188" i="1"/>
  <c r="BF81" i="1"/>
  <c r="BF228" i="1"/>
  <c r="BF256" i="1"/>
  <c r="BF203" i="1"/>
  <c r="BF96" i="1"/>
  <c r="BF115" i="1"/>
  <c r="BF264" i="1"/>
  <c r="BF259" i="1"/>
  <c r="BF142" i="1"/>
  <c r="BF195" i="1"/>
  <c r="BF152" i="1"/>
  <c r="BF167" i="1"/>
  <c r="BF173" i="1"/>
  <c r="BF136" i="1"/>
  <c r="BF121" i="1"/>
  <c r="BF199" i="1"/>
  <c r="BF157" i="1"/>
  <c r="BF116" i="1"/>
  <c r="BF120" i="1"/>
  <c r="BF105" i="1"/>
  <c r="BF266" i="1"/>
  <c r="BF207" i="1"/>
  <c r="BF137" i="1"/>
  <c r="BF117" i="1"/>
  <c r="BF88" i="1"/>
  <c r="BF95" i="1"/>
  <c r="BF164" i="1"/>
  <c r="BF147" i="1"/>
  <c r="BF100" i="1"/>
  <c r="BF216" i="1"/>
  <c r="BF153" i="1"/>
  <c r="BF270" i="1"/>
  <c r="BF174" i="1"/>
  <c r="BF197" i="1"/>
  <c r="BF186" i="1"/>
  <c r="BF148" i="1"/>
  <c r="BF277" i="1"/>
  <c r="BF107" i="1"/>
  <c r="BF106" i="1"/>
  <c r="BF124" i="1"/>
  <c r="BF271" i="1"/>
  <c r="BF257" i="1"/>
  <c r="BF50" i="1"/>
  <c r="BF55" i="1"/>
  <c r="BF202" i="1"/>
  <c r="BF236" i="1"/>
  <c r="BF252" i="1"/>
  <c r="BF281" i="1"/>
  <c r="BE23" i="1"/>
  <c r="BE25" i="1"/>
  <c r="BE26" i="1"/>
  <c r="BE27" i="1"/>
  <c r="BE32" i="1"/>
  <c r="BE33" i="1"/>
  <c r="BE37" i="1"/>
  <c r="BE40" i="1"/>
  <c r="BE41" i="1"/>
  <c r="BE43" i="1"/>
  <c r="BE46" i="1"/>
  <c r="BE57" i="1"/>
  <c r="BE59" i="1"/>
  <c r="BE60" i="1"/>
  <c r="BE63" i="1"/>
  <c r="BE67" i="1"/>
  <c r="BE71" i="1"/>
  <c r="BE86" i="1"/>
  <c r="BE91" i="1"/>
  <c r="BE93" i="1"/>
  <c r="BE97" i="1"/>
  <c r="BE145" i="1"/>
  <c r="BE170" i="1"/>
  <c r="BE179" i="1"/>
  <c r="BE189" i="1"/>
  <c r="BE191" i="1"/>
  <c r="BE209" i="1"/>
  <c r="BE222" i="1"/>
  <c r="BE227" i="1"/>
  <c r="BE250" i="1"/>
  <c r="BE17" i="1"/>
  <c r="BE80" i="1"/>
  <c r="BE224" i="1"/>
  <c r="BE261" i="1"/>
  <c r="BE272" i="1"/>
  <c r="BE165" i="1"/>
  <c r="BE282" i="1"/>
  <c r="BE288" i="1"/>
  <c r="BE293" i="1"/>
  <c r="BE119" i="1"/>
  <c r="BE242" i="1"/>
  <c r="BE258" i="1"/>
  <c r="BE254" i="1"/>
  <c r="BE275" i="1"/>
  <c r="BE235" i="1"/>
  <c r="BE74" i="1"/>
  <c r="BE21" i="1"/>
  <c r="BE226" i="1"/>
  <c r="BE265" i="1"/>
  <c r="BE200" i="1"/>
  <c r="BE73" i="1"/>
  <c r="BE48" i="1"/>
  <c r="BE20" i="1"/>
  <c r="BE279" i="1"/>
  <c r="BE70" i="1"/>
  <c r="BE53" i="1"/>
  <c r="BE144" i="1"/>
  <c r="BE10" i="1"/>
  <c r="BE28" i="1"/>
  <c r="BE160" i="1"/>
  <c r="BE77" i="1"/>
  <c r="BE65" i="1"/>
  <c r="BE168" i="1"/>
  <c r="BE201" i="1"/>
  <c r="BE221" i="1"/>
  <c r="BE237" i="1"/>
  <c r="BE246" i="1"/>
  <c r="BE248" i="1"/>
  <c r="BE310" i="1"/>
  <c r="BE309" i="1"/>
  <c r="BE311" i="1"/>
  <c r="BE294" i="1"/>
  <c r="BE231" i="1"/>
  <c r="BE299" i="1"/>
  <c r="BE301" i="1"/>
  <c r="BE306" i="1"/>
  <c r="BE305" i="1"/>
  <c r="BE44" i="1"/>
  <c r="BE113" i="1"/>
  <c r="BE154" i="1"/>
  <c r="BE125" i="1"/>
  <c r="BE85" i="1"/>
  <c r="BE180" i="1"/>
  <c r="BE131" i="1"/>
  <c r="BE213" i="1"/>
  <c r="BE232" i="1"/>
  <c r="BE169" i="1"/>
  <c r="BE141" i="1"/>
  <c r="BE101" i="1"/>
  <c r="BE177" i="1"/>
  <c r="BE217" i="1"/>
  <c r="BE204" i="1"/>
  <c r="BE75" i="1"/>
  <c r="BE175" i="1"/>
  <c r="BE184" i="1"/>
  <c r="BE31" i="1"/>
  <c r="BE108" i="1"/>
  <c r="BE47" i="1"/>
  <c r="BE58" i="1"/>
  <c r="BE162" i="1"/>
  <c r="BE51" i="1"/>
  <c r="BE24" i="1"/>
  <c r="BE285" i="1"/>
  <c r="BE298" i="1"/>
  <c r="BE223" i="1"/>
  <c r="BE255" i="1"/>
  <c r="BE238" i="1"/>
  <c r="BE290" i="1"/>
  <c r="BE296" i="1"/>
  <c r="BE192" i="1"/>
  <c r="BE210" i="1"/>
  <c r="BE158" i="1"/>
  <c r="BE181" i="1"/>
  <c r="BE198" i="1"/>
  <c r="BE176" i="1"/>
  <c r="BE129" i="1"/>
  <c r="BE89" i="1"/>
  <c r="BE155" i="1"/>
  <c r="BE194" i="1"/>
  <c r="BE122" i="1"/>
  <c r="BE138" i="1"/>
  <c r="BE90" i="1"/>
  <c r="BE211" i="1"/>
  <c r="BE247" i="1"/>
  <c r="BE253" i="1"/>
  <c r="BE42" i="1"/>
  <c r="BE52" i="1"/>
  <c r="BE297" i="1"/>
  <c r="BE291" i="1"/>
  <c r="BE308" i="1"/>
  <c r="BE303" i="1"/>
  <c r="BE193" i="1"/>
  <c r="BE278" i="1"/>
  <c r="BE102" i="1"/>
  <c r="BE218" i="1"/>
  <c r="BE233" i="1"/>
  <c r="BE49" i="1"/>
  <c r="BE78" i="1"/>
  <c r="BE68" i="1"/>
  <c r="BE156" i="1"/>
  <c r="BE183" i="1"/>
  <c r="BE312" i="1"/>
  <c r="BE22" i="1"/>
  <c r="BE292" i="1"/>
  <c r="BE219" i="1"/>
  <c r="BE302" i="1"/>
  <c r="BE220" i="1"/>
  <c r="BE39" i="1"/>
  <c r="BE118" i="1"/>
  <c r="BE225" i="1"/>
  <c r="BE300" i="1"/>
  <c r="BE8" i="1"/>
  <c r="BE307" i="1"/>
  <c r="BE304" i="1"/>
  <c r="BE35" i="1"/>
  <c r="BE212" i="1"/>
  <c r="BE79" i="1"/>
  <c r="BE149" i="1"/>
  <c r="BE161" i="1"/>
  <c r="BE12" i="1"/>
  <c r="BE244" i="1"/>
  <c r="BE273" i="1"/>
  <c r="BE295" i="1"/>
  <c r="BE190" i="1"/>
  <c r="BE18" i="1"/>
  <c r="BE69" i="1"/>
  <c r="BE260" i="1"/>
  <c r="BE2" i="1"/>
  <c r="BE61" i="1"/>
  <c r="BE3" i="1"/>
  <c r="BE13" i="1"/>
  <c r="BE6" i="1"/>
  <c r="BE15" i="1"/>
  <c r="BE7" i="1"/>
  <c r="BE128" i="1"/>
  <c r="BE9" i="1"/>
  <c r="BE29" i="1"/>
  <c r="BE187" i="1"/>
  <c r="BE4" i="1"/>
  <c r="BE5" i="1"/>
  <c r="BE14" i="1"/>
  <c r="BE166" i="1"/>
  <c r="BE72" i="1"/>
  <c r="BE214" i="1"/>
  <c r="BE150" i="1"/>
  <c r="BE268" i="1"/>
  <c r="BE280" i="1"/>
  <c r="BE286" i="1"/>
  <c r="BE205" i="1"/>
  <c r="BE283" i="1"/>
  <c r="BE182" i="1"/>
  <c r="BE19" i="1"/>
  <c r="BE92" i="1"/>
  <c r="BE123" i="1"/>
  <c r="BE134" i="1"/>
  <c r="BE240" i="1"/>
  <c r="BE267" i="1"/>
  <c r="BE54" i="1"/>
  <c r="BE38" i="1"/>
  <c r="BE34" i="1"/>
  <c r="BE87" i="1"/>
  <c r="BE130" i="1"/>
  <c r="BE103" i="1"/>
  <c r="BE132" i="1"/>
  <c r="BE126" i="1"/>
  <c r="BE143" i="1"/>
  <c r="BE234" i="1"/>
  <c r="BE245" i="1"/>
  <c r="BE36" i="1"/>
  <c r="BE45" i="1"/>
  <c r="BE94" i="1"/>
  <c r="BE111" i="1"/>
  <c r="BE159" i="1"/>
  <c r="BE56" i="1"/>
  <c r="BE84" i="1"/>
  <c r="BE127" i="1"/>
  <c r="BE287" i="1"/>
  <c r="BE206" i="1"/>
  <c r="BE284" i="1"/>
  <c r="BE171" i="1"/>
  <c r="BE99" i="1"/>
  <c r="BE215" i="1"/>
  <c r="BE151" i="1"/>
  <c r="BE269" i="1"/>
  <c r="BE172" i="1"/>
  <c r="BE196" i="1"/>
  <c r="BE185" i="1"/>
  <c r="BE146" i="1"/>
  <c r="BE276" i="1"/>
  <c r="BE98" i="1"/>
  <c r="BE11" i="1"/>
  <c r="BE16" i="1"/>
  <c r="BE30" i="1"/>
  <c r="BE241" i="1"/>
  <c r="BE251" i="1"/>
  <c r="BE140" i="1"/>
  <c r="BE133" i="1"/>
  <c r="BE112" i="1"/>
  <c r="BE66" i="1"/>
  <c r="BE76" i="1"/>
  <c r="BE139" i="1"/>
  <c r="BE263" i="1"/>
  <c r="BE249" i="1"/>
  <c r="BE229" i="1"/>
  <c r="BE289" i="1"/>
  <c r="BE262" i="1"/>
  <c r="BE83" i="1"/>
  <c r="BE230" i="1"/>
  <c r="BE208" i="1"/>
  <c r="BE274" i="1"/>
  <c r="BE239" i="1"/>
  <c r="BE114" i="1"/>
  <c r="BE109" i="1"/>
  <c r="BE110" i="1"/>
  <c r="BE104" i="1"/>
  <c r="BE82" i="1"/>
  <c r="BE62" i="1"/>
  <c r="BE64" i="1"/>
  <c r="BE135" i="1"/>
  <c r="BE243" i="1"/>
  <c r="BE178" i="1"/>
  <c r="BE163" i="1"/>
  <c r="BE188" i="1"/>
  <c r="BE81" i="1"/>
  <c r="BE228" i="1"/>
  <c r="BE256" i="1"/>
  <c r="BE203" i="1"/>
  <c r="BE96" i="1"/>
  <c r="BE115" i="1"/>
  <c r="BE264" i="1"/>
  <c r="BE259" i="1"/>
  <c r="BE142" i="1"/>
  <c r="BE195" i="1"/>
  <c r="BE152" i="1"/>
  <c r="BE167" i="1"/>
  <c r="BE173" i="1"/>
  <c r="BE136" i="1"/>
  <c r="BE121" i="1"/>
  <c r="BE199" i="1"/>
  <c r="BE157" i="1"/>
  <c r="BE116" i="1"/>
  <c r="BE120" i="1"/>
  <c r="BE105" i="1"/>
  <c r="BE266" i="1"/>
  <c r="BE207" i="1"/>
  <c r="BE137" i="1"/>
  <c r="BE117" i="1"/>
  <c r="BE88" i="1"/>
  <c r="BE95" i="1"/>
  <c r="BE164" i="1"/>
  <c r="BE147" i="1"/>
  <c r="BE100" i="1"/>
  <c r="BE216" i="1"/>
  <c r="BE153" i="1"/>
  <c r="BE270" i="1"/>
  <c r="BE174" i="1"/>
  <c r="BE197" i="1"/>
  <c r="BE186" i="1"/>
  <c r="BE148" i="1"/>
  <c r="BE277" i="1"/>
  <c r="BE107" i="1"/>
  <c r="BE106" i="1"/>
  <c r="BE124" i="1"/>
  <c r="BE271" i="1"/>
  <c r="BE257" i="1"/>
  <c r="BE50" i="1"/>
  <c r="BE55" i="1"/>
  <c r="BE202" i="1"/>
  <c r="BE236" i="1"/>
  <c r="BE252" i="1"/>
  <c r="BE281" i="1"/>
  <c r="BD23" i="1"/>
  <c r="BD25" i="1"/>
  <c r="BD26" i="1"/>
  <c r="BD27" i="1"/>
  <c r="BD32" i="1"/>
  <c r="BD33" i="1"/>
  <c r="BD37" i="1"/>
  <c r="BD40" i="1"/>
  <c r="BD41" i="1"/>
  <c r="BD43" i="1"/>
  <c r="BD46" i="1"/>
  <c r="BD57" i="1"/>
  <c r="BD59" i="1"/>
  <c r="BD60" i="1"/>
  <c r="BD63" i="1"/>
  <c r="BD67" i="1"/>
  <c r="BD71" i="1"/>
  <c r="BD86" i="1"/>
  <c r="BD91" i="1"/>
  <c r="BD93" i="1"/>
  <c r="BD97" i="1"/>
  <c r="BD145" i="1"/>
  <c r="BD170" i="1"/>
  <c r="BD179" i="1"/>
  <c r="BD189" i="1"/>
  <c r="BD191" i="1"/>
  <c r="BD209" i="1"/>
  <c r="BD222" i="1"/>
  <c r="BD227" i="1"/>
  <c r="BD250" i="1"/>
  <c r="BD17" i="1"/>
  <c r="BD80" i="1"/>
  <c r="BD224" i="1"/>
  <c r="BD261" i="1"/>
  <c r="BD272" i="1"/>
  <c r="BD165" i="1"/>
  <c r="BD282" i="1"/>
  <c r="BD288" i="1"/>
  <c r="BD293" i="1"/>
  <c r="BD119" i="1"/>
  <c r="BD242" i="1"/>
  <c r="BD258" i="1"/>
  <c r="BD254" i="1"/>
  <c r="BD275" i="1"/>
  <c r="BD235" i="1"/>
  <c r="BD74" i="1"/>
  <c r="BD21" i="1"/>
  <c r="BD226" i="1"/>
  <c r="BD265" i="1"/>
  <c r="BD200" i="1"/>
  <c r="BD73" i="1"/>
  <c r="BD48" i="1"/>
  <c r="BD20" i="1"/>
  <c r="BD279" i="1"/>
  <c r="BD70" i="1"/>
  <c r="BD53" i="1"/>
  <c r="BD144" i="1"/>
  <c r="BD10" i="1"/>
  <c r="BD28" i="1"/>
  <c r="BD160" i="1"/>
  <c r="BD77" i="1"/>
  <c r="BD65" i="1"/>
  <c r="BD168" i="1"/>
  <c r="BD201" i="1"/>
  <c r="BD221" i="1"/>
  <c r="BD237" i="1"/>
  <c r="BD246" i="1"/>
  <c r="BD248" i="1"/>
  <c r="BD310" i="1"/>
  <c r="BD309" i="1"/>
  <c r="BD311" i="1"/>
  <c r="BD294" i="1"/>
  <c r="BD231" i="1"/>
  <c r="BD299" i="1"/>
  <c r="BD301" i="1"/>
  <c r="BD306" i="1"/>
  <c r="BD305" i="1"/>
  <c r="BD44" i="1"/>
  <c r="BD113" i="1"/>
  <c r="BD154" i="1"/>
  <c r="BD125" i="1"/>
  <c r="BD85" i="1"/>
  <c r="BD180" i="1"/>
  <c r="BD131" i="1"/>
  <c r="BD213" i="1"/>
  <c r="BD232" i="1"/>
  <c r="BD169" i="1"/>
  <c r="BD141" i="1"/>
  <c r="BD101" i="1"/>
  <c r="BD177" i="1"/>
  <c r="BD217" i="1"/>
  <c r="BD204" i="1"/>
  <c r="BD75" i="1"/>
  <c r="BD175" i="1"/>
  <c r="BD184" i="1"/>
  <c r="BD31" i="1"/>
  <c r="BD108" i="1"/>
  <c r="BD47" i="1"/>
  <c r="BD58" i="1"/>
  <c r="BD162" i="1"/>
  <c r="BD51" i="1"/>
  <c r="BD24" i="1"/>
  <c r="BD285" i="1"/>
  <c r="BD298" i="1"/>
  <c r="BD223" i="1"/>
  <c r="BD255" i="1"/>
  <c r="BD238" i="1"/>
  <c r="BD290" i="1"/>
  <c r="BD296" i="1"/>
  <c r="BD192" i="1"/>
  <c r="BD210" i="1"/>
  <c r="BD158" i="1"/>
  <c r="BD181" i="1"/>
  <c r="BD198" i="1"/>
  <c r="BD176" i="1"/>
  <c r="BD129" i="1"/>
  <c r="BD89" i="1"/>
  <c r="BD155" i="1"/>
  <c r="BD194" i="1"/>
  <c r="BD122" i="1"/>
  <c r="BD138" i="1"/>
  <c r="BD90" i="1"/>
  <c r="BD211" i="1"/>
  <c r="BD247" i="1"/>
  <c r="BD253" i="1"/>
  <c r="BD42" i="1"/>
  <c r="BD52" i="1"/>
  <c r="BD297" i="1"/>
  <c r="BD291" i="1"/>
  <c r="BD308" i="1"/>
  <c r="BD303" i="1"/>
  <c r="BD193" i="1"/>
  <c r="BD278" i="1"/>
  <c r="BD102" i="1"/>
  <c r="BD218" i="1"/>
  <c r="BD233" i="1"/>
  <c r="BD49" i="1"/>
  <c r="BD78" i="1"/>
  <c r="BD68" i="1"/>
  <c r="BD156" i="1"/>
  <c r="BD183" i="1"/>
  <c r="BD312" i="1"/>
  <c r="BD22" i="1"/>
  <c r="BD292" i="1"/>
  <c r="BD219" i="1"/>
  <c r="BD302" i="1"/>
  <c r="BD220" i="1"/>
  <c r="BD39" i="1"/>
  <c r="BD118" i="1"/>
  <c r="BD225" i="1"/>
  <c r="BD300" i="1"/>
  <c r="BD8" i="1"/>
  <c r="BD307" i="1"/>
  <c r="BD304" i="1"/>
  <c r="BD35" i="1"/>
  <c r="BD212" i="1"/>
  <c r="BD79" i="1"/>
  <c r="BD149" i="1"/>
  <c r="BD161" i="1"/>
  <c r="BD12" i="1"/>
  <c r="BD244" i="1"/>
  <c r="BD273" i="1"/>
  <c r="BD295" i="1"/>
  <c r="BD190" i="1"/>
  <c r="BD18" i="1"/>
  <c r="BD69" i="1"/>
  <c r="BD260" i="1"/>
  <c r="BD2" i="1"/>
  <c r="BD61" i="1"/>
  <c r="BD3" i="1"/>
  <c r="BD13" i="1"/>
  <c r="BD6" i="1"/>
  <c r="BD15" i="1"/>
  <c r="BD7" i="1"/>
  <c r="BD128" i="1"/>
  <c r="BD9" i="1"/>
  <c r="BD29" i="1"/>
  <c r="BD187" i="1"/>
  <c r="BD4" i="1"/>
  <c r="BD5" i="1"/>
  <c r="BD14" i="1"/>
  <c r="BD166" i="1"/>
  <c r="BD72" i="1"/>
  <c r="BD214" i="1"/>
  <c r="BD150" i="1"/>
  <c r="BD268" i="1"/>
  <c r="BD280" i="1"/>
  <c r="BD286" i="1"/>
  <c r="BD205" i="1"/>
  <c r="BD283" i="1"/>
  <c r="BD182" i="1"/>
  <c r="BD19" i="1"/>
  <c r="BD92" i="1"/>
  <c r="BD123" i="1"/>
  <c r="BD134" i="1"/>
  <c r="BD240" i="1"/>
  <c r="BD267" i="1"/>
  <c r="BD54" i="1"/>
  <c r="BD38" i="1"/>
  <c r="BD34" i="1"/>
  <c r="BD87" i="1"/>
  <c r="BD130" i="1"/>
  <c r="BD103" i="1"/>
  <c r="BD132" i="1"/>
  <c r="BD126" i="1"/>
  <c r="BD143" i="1"/>
  <c r="BD234" i="1"/>
  <c r="BD245" i="1"/>
  <c r="BD36" i="1"/>
  <c r="BD45" i="1"/>
  <c r="BD94" i="1"/>
  <c r="BD111" i="1"/>
  <c r="BD159" i="1"/>
  <c r="BD56" i="1"/>
  <c r="BD84" i="1"/>
  <c r="BD127" i="1"/>
  <c r="BD287" i="1"/>
  <c r="BD206" i="1"/>
  <c r="BD284" i="1"/>
  <c r="BD171" i="1"/>
  <c r="BD99" i="1"/>
  <c r="BD215" i="1"/>
  <c r="BD151" i="1"/>
  <c r="BD269" i="1"/>
  <c r="BD172" i="1"/>
  <c r="BD196" i="1"/>
  <c r="BD185" i="1"/>
  <c r="BD146" i="1"/>
  <c r="BD276" i="1"/>
  <c r="BD98" i="1"/>
  <c r="BD11" i="1"/>
  <c r="BD16" i="1"/>
  <c r="BD30" i="1"/>
  <c r="BD241" i="1"/>
  <c r="BD251" i="1"/>
  <c r="BD140" i="1"/>
  <c r="BD133" i="1"/>
  <c r="BD112" i="1"/>
  <c r="BD66" i="1"/>
  <c r="BD76" i="1"/>
  <c r="BD139" i="1"/>
  <c r="BD263" i="1"/>
  <c r="BD249" i="1"/>
  <c r="BD229" i="1"/>
  <c r="BD289" i="1"/>
  <c r="BD262" i="1"/>
  <c r="BD83" i="1"/>
  <c r="BD230" i="1"/>
  <c r="BD208" i="1"/>
  <c r="BD274" i="1"/>
  <c r="BD239" i="1"/>
  <c r="BD114" i="1"/>
  <c r="BD109" i="1"/>
  <c r="BD110" i="1"/>
  <c r="BD104" i="1"/>
  <c r="BD82" i="1"/>
  <c r="BD62" i="1"/>
  <c r="BD64" i="1"/>
  <c r="BD135" i="1"/>
  <c r="BD243" i="1"/>
  <c r="BD178" i="1"/>
  <c r="BD163" i="1"/>
  <c r="BD188" i="1"/>
  <c r="BD81" i="1"/>
  <c r="BD228" i="1"/>
  <c r="BD256" i="1"/>
  <c r="BD203" i="1"/>
  <c r="BD96" i="1"/>
  <c r="BD115" i="1"/>
  <c r="BD264" i="1"/>
  <c r="BD259" i="1"/>
  <c r="BD142" i="1"/>
  <c r="BD195" i="1"/>
  <c r="BD152" i="1"/>
  <c r="BD167" i="1"/>
  <c r="BD173" i="1"/>
  <c r="BD136" i="1"/>
  <c r="BD121" i="1"/>
  <c r="BD199" i="1"/>
  <c r="BD157" i="1"/>
  <c r="BD116" i="1"/>
  <c r="BD120" i="1"/>
  <c r="BD105" i="1"/>
  <c r="BD266" i="1"/>
  <c r="BD207" i="1"/>
  <c r="BD137" i="1"/>
  <c r="BD117" i="1"/>
  <c r="BD88" i="1"/>
  <c r="BD95" i="1"/>
  <c r="BD164" i="1"/>
  <c r="BD147" i="1"/>
  <c r="BD100" i="1"/>
  <c r="BD216" i="1"/>
  <c r="BD153" i="1"/>
  <c r="BD270" i="1"/>
  <c r="BD174" i="1"/>
  <c r="BD197" i="1"/>
  <c r="BD186" i="1"/>
  <c r="BD148" i="1"/>
  <c r="BD277" i="1"/>
  <c r="BD107" i="1"/>
  <c r="BD106" i="1"/>
  <c r="BD124" i="1"/>
  <c r="BD271" i="1"/>
  <c r="BD257" i="1"/>
  <c r="BD50" i="1"/>
  <c r="BD55" i="1"/>
  <c r="BD202" i="1"/>
  <c r="BD236" i="1"/>
  <c r="BD252" i="1"/>
  <c r="BD281" i="1"/>
  <c r="BC23" i="1"/>
  <c r="BC25" i="1"/>
  <c r="BC26" i="1"/>
  <c r="BC27" i="1"/>
  <c r="BC32" i="1"/>
  <c r="BC33" i="1"/>
  <c r="BC37" i="1"/>
  <c r="BC40" i="1"/>
  <c r="BC41" i="1"/>
  <c r="BC43" i="1"/>
  <c r="BC46" i="1"/>
  <c r="BC57" i="1"/>
  <c r="BC59" i="1"/>
  <c r="BC60" i="1"/>
  <c r="BC63" i="1"/>
  <c r="BC67" i="1"/>
  <c r="BC71" i="1"/>
  <c r="BC86" i="1"/>
  <c r="BC91" i="1"/>
  <c r="BC93" i="1"/>
  <c r="BC97" i="1"/>
  <c r="BC145" i="1"/>
  <c r="BC170" i="1"/>
  <c r="BC179" i="1"/>
  <c r="BC189" i="1"/>
  <c r="BC191" i="1"/>
  <c r="BC209" i="1"/>
  <c r="BC222" i="1"/>
  <c r="BC227" i="1"/>
  <c r="BC250" i="1"/>
  <c r="BC17" i="1"/>
  <c r="BC80" i="1"/>
  <c r="BC224" i="1"/>
  <c r="BC261" i="1"/>
  <c r="BC272" i="1"/>
  <c r="BC165" i="1"/>
  <c r="BC282" i="1"/>
  <c r="BC288" i="1"/>
  <c r="BC293" i="1"/>
  <c r="BC119" i="1"/>
  <c r="BC242" i="1"/>
  <c r="BC258" i="1"/>
  <c r="BC254" i="1"/>
  <c r="BC275" i="1"/>
  <c r="BC235" i="1"/>
  <c r="BC74" i="1"/>
  <c r="BC21" i="1"/>
  <c r="BC226" i="1"/>
  <c r="BC265" i="1"/>
  <c r="BC200" i="1"/>
  <c r="BC73" i="1"/>
  <c r="BC48" i="1"/>
  <c r="BC20" i="1"/>
  <c r="BC279" i="1"/>
  <c r="BC70" i="1"/>
  <c r="BC53" i="1"/>
  <c r="BC144" i="1"/>
  <c r="BC10" i="1"/>
  <c r="BC28" i="1"/>
  <c r="BC160" i="1"/>
  <c r="BC77" i="1"/>
  <c r="BC65" i="1"/>
  <c r="BC168" i="1"/>
  <c r="BC201" i="1"/>
  <c r="BC221" i="1"/>
  <c r="BC237" i="1"/>
  <c r="BC246" i="1"/>
  <c r="BC248" i="1"/>
  <c r="BC310" i="1"/>
  <c r="BC309" i="1"/>
  <c r="BC311" i="1"/>
  <c r="BC294" i="1"/>
  <c r="BC231" i="1"/>
  <c r="BC299" i="1"/>
  <c r="BC301" i="1"/>
  <c r="BC306" i="1"/>
  <c r="BC305" i="1"/>
  <c r="BC44" i="1"/>
  <c r="BC113" i="1"/>
  <c r="BC154" i="1"/>
  <c r="BC125" i="1"/>
  <c r="BC85" i="1"/>
  <c r="BC180" i="1"/>
  <c r="BC131" i="1"/>
  <c r="BC213" i="1"/>
  <c r="BC232" i="1"/>
  <c r="BC169" i="1"/>
  <c r="BC141" i="1"/>
  <c r="BC101" i="1"/>
  <c r="BC177" i="1"/>
  <c r="BC217" i="1"/>
  <c r="BC204" i="1"/>
  <c r="BC75" i="1"/>
  <c r="BC175" i="1"/>
  <c r="BC184" i="1"/>
  <c r="BC31" i="1"/>
  <c r="BC108" i="1"/>
  <c r="BC47" i="1"/>
  <c r="BC58" i="1"/>
  <c r="BC162" i="1"/>
  <c r="BC51" i="1"/>
  <c r="BC24" i="1"/>
  <c r="BC285" i="1"/>
  <c r="BC298" i="1"/>
  <c r="BC223" i="1"/>
  <c r="BC255" i="1"/>
  <c r="BC238" i="1"/>
  <c r="BC290" i="1"/>
  <c r="BC296" i="1"/>
  <c r="BC192" i="1"/>
  <c r="BC210" i="1"/>
  <c r="BC158" i="1"/>
  <c r="BC181" i="1"/>
  <c r="BC198" i="1"/>
  <c r="BC176" i="1"/>
  <c r="BC129" i="1"/>
  <c r="BC89" i="1"/>
  <c r="BC155" i="1"/>
  <c r="BC194" i="1"/>
  <c r="BC122" i="1"/>
  <c r="BC138" i="1"/>
  <c r="BC90" i="1"/>
  <c r="BC211" i="1"/>
  <c r="BC247" i="1"/>
  <c r="BC253" i="1"/>
  <c r="BC42" i="1"/>
  <c r="BC52" i="1"/>
  <c r="BC297" i="1"/>
  <c r="BC291" i="1"/>
  <c r="BC308" i="1"/>
  <c r="BC303" i="1"/>
  <c r="BC193" i="1"/>
  <c r="BC278" i="1"/>
  <c r="BC102" i="1"/>
  <c r="BC218" i="1"/>
  <c r="BC233" i="1"/>
  <c r="BC49" i="1"/>
  <c r="BC78" i="1"/>
  <c r="BC68" i="1"/>
  <c r="BC156" i="1"/>
  <c r="BC183" i="1"/>
  <c r="BC312" i="1"/>
  <c r="BC22" i="1"/>
  <c r="BC292" i="1"/>
  <c r="BC219" i="1"/>
  <c r="BC302" i="1"/>
  <c r="BC220" i="1"/>
  <c r="BC39" i="1"/>
  <c r="BC118" i="1"/>
  <c r="BC225" i="1"/>
  <c r="BC300" i="1"/>
  <c r="BC8" i="1"/>
  <c r="BC307" i="1"/>
  <c r="BC304" i="1"/>
  <c r="BC35" i="1"/>
  <c r="BC212" i="1"/>
  <c r="BC79" i="1"/>
  <c r="BC149" i="1"/>
  <c r="BC161" i="1"/>
  <c r="BC12" i="1"/>
  <c r="BC244" i="1"/>
  <c r="BC273" i="1"/>
  <c r="BC295" i="1"/>
  <c r="BC190" i="1"/>
  <c r="BC18" i="1"/>
  <c r="BC69" i="1"/>
  <c r="BC260" i="1"/>
  <c r="BC2" i="1"/>
  <c r="BC61" i="1"/>
  <c r="BC3" i="1"/>
  <c r="BC13" i="1"/>
  <c r="BC6" i="1"/>
  <c r="BC15" i="1"/>
  <c r="BC7" i="1"/>
  <c r="BC128" i="1"/>
  <c r="BC9" i="1"/>
  <c r="BC29" i="1"/>
  <c r="BC187" i="1"/>
  <c r="BC4" i="1"/>
  <c r="BC5" i="1"/>
  <c r="BC14" i="1"/>
  <c r="BC166" i="1"/>
  <c r="BC72" i="1"/>
  <c r="BC214" i="1"/>
  <c r="BC150" i="1"/>
  <c r="BC268" i="1"/>
  <c r="BC280" i="1"/>
  <c r="BC286" i="1"/>
  <c r="BC205" i="1"/>
  <c r="BC283" i="1"/>
  <c r="BC182" i="1"/>
  <c r="BC19" i="1"/>
  <c r="BC92" i="1"/>
  <c r="BC123" i="1"/>
  <c r="BC134" i="1"/>
  <c r="BC240" i="1"/>
  <c r="BC267" i="1"/>
  <c r="BC54" i="1"/>
  <c r="BC38" i="1"/>
  <c r="BC34" i="1"/>
  <c r="BC87" i="1"/>
  <c r="BC130" i="1"/>
  <c r="BC103" i="1"/>
  <c r="BC132" i="1"/>
  <c r="BC126" i="1"/>
  <c r="BC143" i="1"/>
  <c r="BC234" i="1"/>
  <c r="BC245" i="1"/>
  <c r="BC36" i="1"/>
  <c r="BC45" i="1"/>
  <c r="BC94" i="1"/>
  <c r="BC111" i="1"/>
  <c r="BC159" i="1"/>
  <c r="BC56" i="1"/>
  <c r="BC84" i="1"/>
  <c r="BC127" i="1"/>
  <c r="BC287" i="1"/>
  <c r="BC206" i="1"/>
  <c r="BC284" i="1"/>
  <c r="BC171" i="1"/>
  <c r="BC99" i="1"/>
  <c r="BC215" i="1"/>
  <c r="BC151" i="1"/>
  <c r="BC269" i="1"/>
  <c r="BC172" i="1"/>
  <c r="BC196" i="1"/>
  <c r="BC185" i="1"/>
  <c r="BC146" i="1"/>
  <c r="BC276" i="1"/>
  <c r="BC98" i="1"/>
  <c r="BC11" i="1"/>
  <c r="BC16" i="1"/>
  <c r="BC30" i="1"/>
  <c r="BC241" i="1"/>
  <c r="BC251" i="1"/>
  <c r="BC140" i="1"/>
  <c r="BC133" i="1"/>
  <c r="BC112" i="1"/>
  <c r="BC66" i="1"/>
  <c r="BC76" i="1"/>
  <c r="BC139" i="1"/>
  <c r="BC263" i="1"/>
  <c r="BC249" i="1"/>
  <c r="BC229" i="1"/>
  <c r="BC289" i="1"/>
  <c r="BC262" i="1"/>
  <c r="BC83" i="1"/>
  <c r="BC230" i="1"/>
  <c r="BC208" i="1"/>
  <c r="BC274" i="1"/>
  <c r="BC239" i="1"/>
  <c r="BC114" i="1"/>
  <c r="BC109" i="1"/>
  <c r="BC110" i="1"/>
  <c r="BC104" i="1"/>
  <c r="BC82" i="1"/>
  <c r="BC62" i="1"/>
  <c r="BC64" i="1"/>
  <c r="BC135" i="1"/>
  <c r="BC243" i="1"/>
  <c r="BC178" i="1"/>
  <c r="BC163" i="1"/>
  <c r="BC188" i="1"/>
  <c r="BC81" i="1"/>
  <c r="BC228" i="1"/>
  <c r="BC256" i="1"/>
  <c r="BC203" i="1"/>
  <c r="BC96" i="1"/>
  <c r="BC115" i="1"/>
  <c r="BC264" i="1"/>
  <c r="BC259" i="1"/>
  <c r="BC142" i="1"/>
  <c r="BC195" i="1"/>
  <c r="BC152" i="1"/>
  <c r="BC167" i="1"/>
  <c r="BC173" i="1"/>
  <c r="BC136" i="1"/>
  <c r="BC121" i="1"/>
  <c r="BC199" i="1"/>
  <c r="BC157" i="1"/>
  <c r="BC116" i="1"/>
  <c r="BC120" i="1"/>
  <c r="BC105" i="1"/>
  <c r="BC266" i="1"/>
  <c r="BC207" i="1"/>
  <c r="BC137" i="1"/>
  <c r="BC117" i="1"/>
  <c r="BC88" i="1"/>
  <c r="BC95" i="1"/>
  <c r="BC164" i="1"/>
  <c r="BC147" i="1"/>
  <c r="BC100" i="1"/>
  <c r="BC216" i="1"/>
  <c r="BC153" i="1"/>
  <c r="BC270" i="1"/>
  <c r="BC174" i="1"/>
  <c r="BC197" i="1"/>
  <c r="BC186" i="1"/>
  <c r="BC148" i="1"/>
  <c r="BC277" i="1"/>
  <c r="BC107" i="1"/>
  <c r="BC106" i="1"/>
  <c r="BC124" i="1"/>
  <c r="BC271" i="1"/>
  <c r="BC257" i="1"/>
  <c r="BC50" i="1"/>
  <c r="BC55" i="1"/>
  <c r="BC202" i="1"/>
  <c r="BC236" i="1"/>
  <c r="BC252" i="1"/>
  <c r="BC281" i="1"/>
  <c r="P74" i="1"/>
  <c r="P293" i="1"/>
  <c r="P165" i="1"/>
  <c r="P119" i="1"/>
  <c r="P242" i="1"/>
  <c r="P258" i="1"/>
  <c r="P254" i="1"/>
  <c r="P272" i="1"/>
  <c r="P275" i="1"/>
  <c r="P235" i="1"/>
  <c r="P261" i="1"/>
  <c r="P288" i="1"/>
  <c r="P21" i="1" l="1"/>
  <c r="P273" i="1"/>
  <c r="P149" i="1"/>
  <c r="P304" i="1"/>
  <c r="P225" i="1"/>
  <c r="P302" i="1"/>
  <c r="P312" i="1"/>
  <c r="P78" i="1"/>
  <c r="P102" i="1"/>
  <c r="P308" i="1"/>
  <c r="P42" i="1"/>
  <c r="P90" i="1"/>
  <c r="P155" i="1"/>
  <c r="P198" i="1"/>
  <c r="P192" i="1"/>
  <c r="P255" i="1"/>
  <c r="P24" i="1"/>
  <c r="P47" i="1"/>
  <c r="P175" i="1"/>
  <c r="P177" i="1"/>
  <c r="P232" i="1"/>
  <c r="P85" i="1"/>
  <c r="P44" i="1"/>
  <c r="P299" i="1"/>
  <c r="P309" i="1"/>
  <c r="P237" i="1"/>
  <c r="P65" i="1"/>
  <c r="P10" i="1"/>
  <c r="P279" i="1"/>
  <c r="P200" i="1"/>
  <c r="P69" i="1"/>
  <c r="P18" i="1"/>
  <c r="P295" i="1"/>
  <c r="P244" i="1"/>
  <c r="P161" i="1"/>
  <c r="P79" i="1"/>
  <c r="P35" i="1"/>
  <c r="P307" i="1"/>
  <c r="P300" i="1"/>
  <c r="P118" i="1"/>
  <c r="P220" i="1"/>
  <c r="P219" i="1"/>
  <c r="P22" i="1"/>
  <c r="P183" i="1"/>
  <c r="P68" i="1"/>
  <c r="P49" i="1"/>
  <c r="P218" i="1"/>
  <c r="P278" i="1"/>
  <c r="P303" i="1"/>
  <c r="P291" i="1"/>
  <c r="P52" i="1"/>
  <c r="P253" i="1"/>
  <c r="P211" i="1"/>
  <c r="P138" i="1"/>
  <c r="P194" i="1"/>
  <c r="P89" i="1"/>
  <c r="P176" i="1"/>
  <c r="P181" i="1"/>
  <c r="P210" i="1"/>
  <c r="P296" i="1"/>
  <c r="P238" i="1"/>
  <c r="P223" i="1"/>
  <c r="P285" i="1"/>
  <c r="P51" i="1"/>
  <c r="P58" i="1"/>
  <c r="P108" i="1"/>
  <c r="P184" i="1"/>
  <c r="P75" i="1"/>
  <c r="P217" i="1"/>
  <c r="P101" i="1"/>
  <c r="P169" i="1"/>
  <c r="P213" i="1"/>
  <c r="P180" i="1"/>
  <c r="P125" i="1"/>
  <c r="P113" i="1"/>
  <c r="P305" i="1"/>
  <c r="P301" i="1"/>
  <c r="P231" i="1"/>
  <c r="P311" i="1"/>
  <c r="P310" i="1"/>
  <c r="P246" i="1"/>
  <c r="P221" i="1"/>
  <c r="P168" i="1"/>
  <c r="P77" i="1"/>
  <c r="P28" i="1"/>
  <c r="P144" i="1"/>
  <c r="P70" i="1"/>
  <c r="P20" i="1"/>
  <c r="P73" i="1"/>
  <c r="P265" i="1"/>
  <c r="P260" i="1"/>
  <c r="P190" i="1"/>
  <c r="P12" i="1"/>
  <c r="P212" i="1"/>
  <c r="P8" i="1"/>
  <c r="P39" i="1"/>
  <c r="P292" i="1"/>
  <c r="P156" i="1"/>
  <c r="P233" i="1"/>
  <c r="P193" i="1"/>
  <c r="P297" i="1"/>
  <c r="P247" i="1"/>
  <c r="P122" i="1"/>
  <c r="P129" i="1"/>
  <c r="P158" i="1"/>
  <c r="P290" i="1"/>
  <c r="P298" i="1"/>
  <c r="P162" i="1"/>
  <c r="P31" i="1"/>
  <c r="P204" i="1"/>
  <c r="P141" i="1"/>
  <c r="P131" i="1"/>
  <c r="P154" i="1"/>
  <c r="P306" i="1"/>
  <c r="P294" i="1"/>
  <c r="P248" i="1"/>
  <c r="P201" i="1"/>
  <c r="P160" i="1"/>
  <c r="P53" i="1"/>
  <c r="P48" i="1"/>
  <c r="P226" i="1"/>
</calcChain>
</file>

<file path=xl/sharedStrings.xml><?xml version="1.0" encoding="utf-8"?>
<sst xmlns="http://schemas.openxmlformats.org/spreadsheetml/2006/main" count="1708" uniqueCount="383">
  <si>
    <t>Sample</t>
  </si>
  <si>
    <t>UTME</t>
  </si>
  <si>
    <t>UTMN</t>
  </si>
  <si>
    <t>Reference</t>
  </si>
  <si>
    <t>Rock</t>
  </si>
  <si>
    <t>SiO2</t>
  </si>
  <si>
    <t>TiO2</t>
  </si>
  <si>
    <t>Al2O3</t>
  </si>
  <si>
    <t>FeOt</t>
  </si>
  <si>
    <t>MnO</t>
  </si>
  <si>
    <t>MgO</t>
  </si>
  <si>
    <t>CaO</t>
  </si>
  <si>
    <t>Na2O</t>
  </si>
  <si>
    <t>K2O</t>
  </si>
  <si>
    <t>P2O5</t>
  </si>
  <si>
    <t>Total</t>
  </si>
  <si>
    <t>As</t>
  </si>
  <si>
    <t>Ba</t>
  </si>
  <si>
    <t>Co</t>
  </si>
  <si>
    <t>Cr</t>
  </si>
  <si>
    <t>Cu</t>
  </si>
  <si>
    <t>Hf</t>
  </si>
  <si>
    <t>Nb</t>
  </si>
  <si>
    <t>Ni</t>
  </si>
  <si>
    <t>Pb</t>
  </si>
  <si>
    <t>Rb</t>
  </si>
  <si>
    <t>Sc</t>
  </si>
  <si>
    <t>Se</t>
  </si>
  <si>
    <t>Sr</t>
  </si>
  <si>
    <t>Ta</t>
  </si>
  <si>
    <t>Th</t>
  </si>
  <si>
    <t>U</t>
  </si>
  <si>
    <t>V</t>
  </si>
  <si>
    <t>Y</t>
  </si>
  <si>
    <t>Zn</t>
  </si>
  <si>
    <t>Zr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</si>
  <si>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</si>
  <si>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</si>
  <si>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</si>
  <si>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</si>
  <si>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</si>
  <si>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</si>
  <si>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</si>
  <si>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</si>
  <si>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</si>
  <si>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</si>
  <si>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</si>
  <si>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</si>
  <si>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</si>
  <si>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</si>
  <si>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Pd</t>
  </si>
  <si>
    <t>Pt</t>
  </si>
  <si>
    <t>Au</t>
  </si>
  <si>
    <t>PGEAu</t>
  </si>
  <si>
    <t>NiCu</t>
  </si>
  <si>
    <t>PdPt</t>
  </si>
  <si>
    <t>CrV</t>
  </si>
  <si>
    <t>CuPd</t>
  </si>
  <si>
    <t>Sse</t>
  </si>
  <si>
    <t>ThYb</t>
  </si>
  <si>
    <t>LaSm</t>
  </si>
  <si>
    <t>LaNb</t>
  </si>
  <si>
    <t>16HK-04C</t>
  </si>
  <si>
    <t>Basalt</t>
  </si>
  <si>
    <t>MMLT07-44</t>
  </si>
  <si>
    <t>Ciborowski</t>
  </si>
  <si>
    <t>MMLT07-42</t>
  </si>
  <si>
    <t>MMLT07-45</t>
  </si>
  <si>
    <t>MMLT07-23</t>
  </si>
  <si>
    <t>MMLT07-29</t>
  </si>
  <si>
    <t>MMLT07-41</t>
  </si>
  <si>
    <t>MMLT07-40</t>
  </si>
  <si>
    <t>MMLT07-24</t>
  </si>
  <si>
    <t>MMLT07-13</t>
  </si>
  <si>
    <t>MMLT07-39</t>
  </si>
  <si>
    <t>MMLT07-35</t>
  </si>
  <si>
    <t>MMLT07-38</t>
  </si>
  <si>
    <t>MMLT07-28</t>
  </si>
  <si>
    <t>MMLT07-18</t>
  </si>
  <si>
    <t>MMLT07-34</t>
  </si>
  <si>
    <t>MMLT07-31</t>
  </si>
  <si>
    <t>MMLT07-37</t>
  </si>
  <si>
    <t>16HK-04D</t>
  </si>
  <si>
    <t>MMLT07-36</t>
  </si>
  <si>
    <t>MMLT07-20</t>
  </si>
  <si>
    <t>MMLT07-22</t>
  </si>
  <si>
    <t>MMLT07-26</t>
  </si>
  <si>
    <t>LT12-285B</t>
  </si>
  <si>
    <t>MMLT07-11</t>
  </si>
  <si>
    <t>MMLT07-6</t>
  </si>
  <si>
    <t>MMLT07-33</t>
  </si>
  <si>
    <t>MMLT07-3</t>
  </si>
  <si>
    <t>MMLT07-14</t>
  </si>
  <si>
    <t>MMLT07-7</t>
  </si>
  <si>
    <t>MMLT07-1</t>
  </si>
  <si>
    <t>16HK-04E</t>
  </si>
  <si>
    <t>MMLT07-12</t>
  </si>
  <si>
    <t>MMLT07-9</t>
  </si>
  <si>
    <t>16HK-04L</t>
  </si>
  <si>
    <t>Hellancourt Basalt</t>
  </si>
  <si>
    <t>LT12-044A</t>
  </si>
  <si>
    <t>LT12-521</t>
  </si>
  <si>
    <t>LT12-3178A</t>
  </si>
  <si>
    <t>LT12-3180A</t>
  </si>
  <si>
    <t>LT15-0014A</t>
  </si>
  <si>
    <t>LT15-0027A</t>
  </si>
  <si>
    <t>LT15-2009A</t>
  </si>
  <si>
    <t>LT15-2011A</t>
  </si>
  <si>
    <t>LT15-2012A</t>
  </si>
  <si>
    <t>LT15-2023A</t>
  </si>
  <si>
    <t>LT15-2024A</t>
  </si>
  <si>
    <t>LT14-5033A</t>
  </si>
  <si>
    <t>HK16-2066B</t>
  </si>
  <si>
    <t>HK16-2073A</t>
  </si>
  <si>
    <t>HK16-2079A</t>
  </si>
  <si>
    <t>HK16-2080A</t>
  </si>
  <si>
    <t>HK16-2080B</t>
  </si>
  <si>
    <t>HK16-2081B</t>
  </si>
  <si>
    <t>HK16-2082A</t>
  </si>
  <si>
    <t>HK16-2087A</t>
  </si>
  <si>
    <t>HK16-3062A</t>
  </si>
  <si>
    <t>HK16-4121A</t>
  </si>
  <si>
    <t>HK16-4125B</t>
  </si>
  <si>
    <t>HK17-2017A</t>
  </si>
  <si>
    <t>HK17-2017B</t>
  </si>
  <si>
    <t>LT12-072</t>
  </si>
  <si>
    <t>LT12-514</t>
  </si>
  <si>
    <t>LT12-515</t>
  </si>
  <si>
    <t>LT12-516</t>
  </si>
  <si>
    <t>LT12-517</t>
  </si>
  <si>
    <t>LT14-3047A</t>
  </si>
  <si>
    <t>LT14-5000A</t>
  </si>
  <si>
    <t>LT12-052</t>
  </si>
  <si>
    <t>ARES11-01</t>
  </si>
  <si>
    <t>LT12-1026A</t>
  </si>
  <si>
    <t>LT12-323</t>
  </si>
  <si>
    <t>LT12-328B</t>
  </si>
  <si>
    <t>LT12-010</t>
  </si>
  <si>
    <t>LT12-120</t>
  </si>
  <si>
    <t>LT12-320(WR)</t>
  </si>
  <si>
    <t>LT12-412</t>
  </si>
  <si>
    <t>LT12-3046A</t>
  </si>
  <si>
    <t>LT12-3048A</t>
  </si>
  <si>
    <t>LT12-130</t>
  </si>
  <si>
    <t>LT12-131</t>
  </si>
  <si>
    <t>LT12-137A</t>
  </si>
  <si>
    <t>LT12-137B</t>
  </si>
  <si>
    <t>LT14-1014A</t>
  </si>
  <si>
    <t>LT17-0016A</t>
  </si>
  <si>
    <t>LT17-1039A</t>
  </si>
  <si>
    <t>LT17-2009A</t>
  </si>
  <si>
    <t>LT17-2011A</t>
  </si>
  <si>
    <t>LT17-2031A</t>
  </si>
  <si>
    <t>SL16-0030A</t>
  </si>
  <si>
    <t>SL16-5002B</t>
  </si>
  <si>
    <t>LT12-3055A</t>
  </si>
  <si>
    <t>LT12-3066A</t>
  </si>
  <si>
    <t>LT12-3079A</t>
  </si>
  <si>
    <t>SL14-3008A</t>
  </si>
  <si>
    <t>SL14-3010A</t>
  </si>
  <si>
    <t>This study</t>
  </si>
  <si>
    <t>Mafic Dike</t>
  </si>
  <si>
    <t>&lt;10</t>
  </si>
  <si>
    <t>&lt;1</t>
  </si>
  <si>
    <t>&lt;0.01</t>
  </si>
  <si>
    <t>&lt;0.05</t>
  </si>
  <si>
    <t>S</t>
  </si>
  <si>
    <t>Mg#</t>
  </si>
  <si>
    <t>Olv-phyric average</t>
  </si>
  <si>
    <t>Pyx-phyric average</t>
  </si>
  <si>
    <t>Plg-phyric average</t>
  </si>
  <si>
    <t>Spinifix</t>
  </si>
  <si>
    <t>Olv-phyric</t>
  </si>
  <si>
    <t>Pyx-phyric</t>
  </si>
  <si>
    <t>Plg-phyric</t>
  </si>
  <si>
    <t>Barnes&amp;Picard</t>
  </si>
  <si>
    <t>1159A-86</t>
  </si>
  <si>
    <t>1156B-86</t>
  </si>
  <si>
    <t>1160B-86</t>
  </si>
  <si>
    <t>1165-86</t>
  </si>
  <si>
    <t>SY-10-573</t>
  </si>
  <si>
    <t>1265-86</t>
  </si>
  <si>
    <t>1271C-86</t>
  </si>
  <si>
    <t>4049B-86</t>
  </si>
  <si>
    <t>387-2-262</t>
  </si>
  <si>
    <t>387-7-379</t>
  </si>
  <si>
    <t>387-8-397</t>
  </si>
  <si>
    <t>FeO</t>
  </si>
  <si>
    <t>-</t>
  </si>
  <si>
    <t>Fe2O3</t>
  </si>
  <si>
    <t>Skulski</t>
  </si>
  <si>
    <t>Diabase dyke</t>
  </si>
  <si>
    <t>Hellancourt aphyric basalt</t>
  </si>
  <si>
    <t>Hellancourt porphyritic basalt</t>
  </si>
  <si>
    <t>Baby basalt</t>
  </si>
  <si>
    <t>Porphyritic basalt</t>
  </si>
  <si>
    <t>Aphyric basalt</t>
  </si>
  <si>
    <t>Gabbro chill</t>
  </si>
  <si>
    <t>4062-86</t>
  </si>
  <si>
    <t>89B-86</t>
  </si>
  <si>
    <t>SY-33-208</t>
  </si>
  <si>
    <t>0002A-87</t>
  </si>
  <si>
    <t>GP gabbro chill</t>
  </si>
  <si>
    <t>14.I</t>
  </si>
  <si>
    <t>I.OJ</t>
  </si>
  <si>
    <t>0. 13</t>
  </si>
  <si>
    <t>43. l</t>
  </si>
  <si>
    <t>l l.O</t>
  </si>
  <si>
    <t>l.20</t>
  </si>
  <si>
    <t>F90-78A</t>
  </si>
  <si>
    <t>F90-78B1</t>
  </si>
  <si>
    <t>F90-78B2</t>
  </si>
  <si>
    <t>F90-70A</t>
  </si>
  <si>
    <t>F90-70B</t>
  </si>
  <si>
    <t>F90-70C</t>
  </si>
  <si>
    <t>F20-7B</t>
  </si>
  <si>
    <t>F90-75</t>
  </si>
  <si>
    <t>F90-7A</t>
  </si>
  <si>
    <t>F90-72A</t>
  </si>
  <si>
    <t>F90-72B</t>
  </si>
  <si>
    <t>B88-22</t>
  </si>
  <si>
    <t>B88-24</t>
  </si>
  <si>
    <t>B88-25</t>
  </si>
  <si>
    <t>B88-25a</t>
  </si>
  <si>
    <t>B88-26</t>
  </si>
  <si>
    <t>B88-30</t>
  </si>
  <si>
    <t>B88-31</t>
  </si>
  <si>
    <t>W29-2</t>
  </si>
  <si>
    <t>F90-124</t>
  </si>
  <si>
    <t>F90-125</t>
  </si>
  <si>
    <t>F90-126</t>
  </si>
  <si>
    <t>F90-3</t>
  </si>
  <si>
    <t>F90-119</t>
  </si>
  <si>
    <t>F90-120</t>
  </si>
  <si>
    <t>F90-121</t>
  </si>
  <si>
    <t>F90-122</t>
  </si>
  <si>
    <t>F90-94</t>
  </si>
  <si>
    <t>F90-95</t>
  </si>
  <si>
    <t>F90-96</t>
  </si>
  <si>
    <t>F90-97</t>
  </si>
  <si>
    <t>F90-98</t>
  </si>
  <si>
    <t>F90-99</t>
  </si>
  <si>
    <t>F90-CL2</t>
  </si>
  <si>
    <t>F90-CL3</t>
  </si>
  <si>
    <t>F90-CL4</t>
  </si>
  <si>
    <t>F90-CL5</t>
  </si>
  <si>
    <t>F90-85A</t>
  </si>
  <si>
    <t>F90-127</t>
  </si>
  <si>
    <t>F90-128</t>
  </si>
  <si>
    <t>F90-129</t>
  </si>
  <si>
    <t>F90-19</t>
  </si>
  <si>
    <t>F90-86A</t>
  </si>
  <si>
    <t>F90-86B</t>
  </si>
  <si>
    <t>F90-85B</t>
  </si>
  <si>
    <t>F90-85C</t>
  </si>
  <si>
    <t>F90-85D</t>
  </si>
  <si>
    <t>F90-85F</t>
  </si>
  <si>
    <t>F90-85G</t>
  </si>
  <si>
    <t>F90-100</t>
  </si>
  <si>
    <t>F90-101</t>
  </si>
  <si>
    <t>F90-104</t>
  </si>
  <si>
    <t>F90-105</t>
  </si>
  <si>
    <t>F90-106</t>
  </si>
  <si>
    <t>F90-107</t>
  </si>
  <si>
    <t>F90-108</t>
  </si>
  <si>
    <t>B88-36</t>
  </si>
  <si>
    <t>B88-37</t>
  </si>
  <si>
    <t>F90-10</t>
  </si>
  <si>
    <t>F90-11</t>
  </si>
  <si>
    <t>F90-12</t>
  </si>
  <si>
    <t>F90-13</t>
  </si>
  <si>
    <t>F90-14</t>
  </si>
  <si>
    <t>F90-21A1</t>
  </si>
  <si>
    <t>F90-21A2</t>
  </si>
  <si>
    <t>F90-21B</t>
  </si>
  <si>
    <t>B23-5B</t>
  </si>
  <si>
    <t>F18.25</t>
  </si>
  <si>
    <t>F18-26</t>
  </si>
  <si>
    <t>F20-9</t>
  </si>
  <si>
    <t>F90-31</t>
  </si>
  <si>
    <t>F90-50</t>
  </si>
  <si>
    <t>F90-53</t>
  </si>
  <si>
    <t>F90-53A</t>
  </si>
  <si>
    <t>F90-20</t>
  </si>
  <si>
    <t>F90-87</t>
  </si>
  <si>
    <t>F90-88</t>
  </si>
  <si>
    <t>F90-89</t>
  </si>
  <si>
    <t>F90-891</t>
  </si>
  <si>
    <t>F90-90</t>
  </si>
  <si>
    <t>F90-91</t>
  </si>
  <si>
    <t>F90-92</t>
  </si>
  <si>
    <t>F90-93</t>
  </si>
  <si>
    <t>F90-80A</t>
  </si>
  <si>
    <t>F90-109</t>
  </si>
  <si>
    <t>F90-110</t>
  </si>
  <si>
    <t>F90-111</t>
  </si>
  <si>
    <t>F90-112</t>
  </si>
  <si>
    <t>F90-113</t>
  </si>
  <si>
    <t>F90-114</t>
  </si>
  <si>
    <t>F90-115</t>
  </si>
  <si>
    <t>F90-116</t>
  </si>
  <si>
    <t>F90-117</t>
  </si>
  <si>
    <t>F90-118</t>
  </si>
  <si>
    <t>F90-99A</t>
  </si>
  <si>
    <t>F87-100</t>
  </si>
  <si>
    <t>F8722-15</t>
  </si>
  <si>
    <t>F8722-2</t>
  </si>
  <si>
    <t>F8723-18</t>
  </si>
  <si>
    <t>F8723-23</t>
  </si>
  <si>
    <t>F8733-17</t>
  </si>
  <si>
    <t>F8735-6</t>
  </si>
  <si>
    <t>F8736-1</t>
  </si>
  <si>
    <t>F90-123</t>
  </si>
  <si>
    <t>Findlay</t>
  </si>
  <si>
    <t>Menihek Gabbro chill</t>
  </si>
  <si>
    <t>Menihek Chill</t>
  </si>
  <si>
    <t>Menihek GP chill</t>
  </si>
  <si>
    <t>Le Fer Chill</t>
  </si>
  <si>
    <t>Le Fer Basalt</t>
  </si>
  <si>
    <t>Lower Menihek Basalt</t>
  </si>
  <si>
    <t>Willbob Basalt</t>
  </si>
  <si>
    <t>Murdoch Basalt</t>
  </si>
  <si>
    <t>Upper Menihek Basalt</t>
  </si>
  <si>
    <t>Cr2O3</t>
  </si>
  <si>
    <t>Column1</t>
  </si>
  <si>
    <t>Column2</t>
  </si>
  <si>
    <t>SiO22</t>
  </si>
  <si>
    <t>TiO23</t>
  </si>
  <si>
    <t>Al2O34</t>
  </si>
  <si>
    <t>Cr2O35</t>
  </si>
  <si>
    <t>FeOt6</t>
  </si>
  <si>
    <t>MnO7</t>
  </si>
  <si>
    <t>MgO8</t>
  </si>
  <si>
    <t>CaO9</t>
  </si>
  <si>
    <t>Na2O10</t>
  </si>
  <si>
    <t>K2O11</t>
  </si>
  <si>
    <t>T Putirka 2005 NaK model C</t>
  </si>
  <si>
    <t>P Lee</t>
  </si>
  <si>
    <t>P Albarede</t>
  </si>
  <si>
    <t>T Putirka 2005 no comp model A</t>
  </si>
  <si>
    <t>T Sugawara</t>
  </si>
  <si>
    <t>T Lee (no P dependence)</t>
  </si>
  <si>
    <t>P Lee (with T Lee)</t>
  </si>
  <si>
    <t>Sample Name</t>
  </si>
  <si>
    <t>elevation</t>
  </si>
  <si>
    <t>FeO*</t>
  </si>
  <si>
    <t>Fo</t>
  </si>
  <si>
    <t>final Kd</t>
  </si>
  <si>
    <t>Celsius</t>
  </si>
  <si>
    <t>Gpa</t>
  </si>
  <si>
    <t xml:space="preserve">C </t>
  </si>
  <si>
    <t>T</t>
  </si>
  <si>
    <t>Input</t>
  </si>
  <si>
    <t>Primary magma</t>
  </si>
  <si>
    <t>P2O52</t>
  </si>
  <si>
    <t>NiO</t>
  </si>
  <si>
    <t>NiO2</t>
  </si>
  <si>
    <t>T (°C)</t>
  </si>
  <si>
    <t>TP</t>
  </si>
  <si>
    <t>TP new</t>
  </si>
  <si>
    <t>KD</t>
  </si>
  <si>
    <t>Xfo</t>
  </si>
  <si>
    <t>F (Fe/Mg)</t>
  </si>
  <si>
    <t>Proj F1</t>
  </si>
  <si>
    <t>Proj F2</t>
  </si>
  <si>
    <t>Proj F3</t>
  </si>
  <si>
    <t>Batch primary</t>
  </si>
  <si>
    <t>%ol addition</t>
  </si>
  <si>
    <t>TP_AFM</t>
  </si>
  <si>
    <t>F_AFM</t>
  </si>
  <si>
    <t>Residual Lithology</t>
  </si>
  <si>
    <t>Accumulated fractional</t>
  </si>
  <si>
    <t>%olv_addition</t>
  </si>
  <si>
    <t>Garnet Peridotite</t>
  </si>
  <si>
    <t>Harzburgite</t>
  </si>
  <si>
    <t>NO SOLUTION</t>
  </si>
  <si>
    <t>Spinel Peridotite</t>
  </si>
  <si>
    <t>Depth @ 1 Gpa/40 km</t>
  </si>
  <si>
    <t>Smith in-prep</t>
  </si>
  <si>
    <t>Findlay 1996</t>
  </si>
  <si>
    <t>Ciborowski et al 2017</t>
  </si>
  <si>
    <t>Barnes et al 1993</t>
  </si>
  <si>
    <t>Skulski et al 1993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</si>
</sst>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sz val="12"/>
      <name val="Calibri"/>
      <family val="2"/>
      <scheme val="minor"/>
    </font>
    <font>
      <sz val="12"/>
      <color rgb="FF000000"/>
      <name val="Calibri"/>
      <family val="2"/>
      <charset val="204"/>
      <scheme val="minor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8">
    <xf numFmtId="0" fontId="0" fillId="0" borderId="0" xfId="0"/>
    <xf numFmtId="0" fontId="2" fillId="0" borderId="0" xfId="0" applyFont="1"/>
    <xf numFmtId="2" fontId="2" fillId="0" borderId="0" xfId="1" applyNumberFormat="1" applyFont="1"/>
    <xf numFmtId="2" fontId="2" fillId="0" borderId="0" xfId="0" applyNumberFormat="1" applyFont="1"/>
    <xf numFmtId="0" fontId="2" fillId="0" borderId="0" xfId="1" applyFont="1"/>
    <xf numFmtId="165" fontId="2" fillId="0" borderId="0" xfId="0" applyNumberFormat="1" applyFont="1"/>
    <xf numFmtId="0" fontId="4" fillId="0" borderId="0" xfId="0" applyFont="1"/>
    <xf numFmtId="0" fontId="0" fillId="0" borderId="0" xfId="0" applyAlignment="1">
      <alignment horizontal="right"/>
    </xf>
    <xf numFmtId="0" fontId="5" fillId="0" borderId="0" xfId="0" applyFont="1"/>
    <xf numFmtId="2" fontId="0" fillId="0" borderId="0" xfId="0" applyNumberFormat="1"/>
    <xf numFmtId="0" fontId="6" fillId="0" borderId="0" xfId="0" applyFont="1"/>
    <xf numFmtId="2" fontId="6" fillId="0" borderId="0" xfId="0" applyNumberFormat="1" applyFont="1"/>
    <xf numFmtId="164" fontId="6" fillId="0" borderId="0" xfId="0" applyNumberFormat="1" applyFont="1"/>
    <xf numFmtId="2" fontId="6" fillId="0" borderId="0" xfId="0" applyNumberFormat="1" applyFont="1" applyAlignment="1">
      <alignment horizontal="right"/>
    </xf>
    <xf numFmtId="0" fontId="8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center"/>
    </xf>
    <xf numFmtId="2" fontId="6" fillId="0" borderId="0" xfId="0" applyNumberFormat="1" applyFont="1" applyAlignment="1">
      <alignment horizontal="right" vertical="center"/>
    </xf>
    <xf numFmtId="164" fontId="6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2" fontId="2" fillId="0" borderId="0" xfId="0" applyNumberFormat="1" applyFont="1" applyAlignment="1">
      <alignment horizontal="right" vertical="center"/>
    </xf>
    <xf numFmtId="2" fontId="2" fillId="0" borderId="0" xfId="1" applyNumberFormat="1" applyFont="1" applyAlignment="1">
      <alignment horizontal="right" vertical="center"/>
    </xf>
    <xf numFmtId="165" fontId="2" fillId="0" borderId="0" xfId="0" applyNumberFormat="1" applyFont="1" applyAlignment="1">
      <alignment horizontal="right" vertical="center"/>
    </xf>
    <xf numFmtId="2" fontId="6" fillId="0" borderId="0" xfId="0" applyNumberFormat="1" applyFont="1" applyBorder="1" applyAlignment="1">
      <alignment horizontal="right" vertical="center" wrapText="1"/>
    </xf>
    <xf numFmtId="2" fontId="6" fillId="0" borderId="0" xfId="0" applyNumberFormat="1" applyFont="1" applyAlignment="1">
      <alignment horizontal="right" vertical="center" wrapText="1"/>
    </xf>
    <xf numFmtId="2" fontId="7" fillId="0" borderId="0" xfId="0" applyNumberFormat="1" applyFont="1" applyAlignment="1">
      <alignment horizontal="right" vertical="center" wrapText="1"/>
    </xf>
    <xf numFmtId="2" fontId="8" fillId="0" borderId="0" xfId="0" applyNumberFormat="1" applyFont="1" applyAlignment="1">
      <alignment horizontal="right" vertical="center"/>
    </xf>
    <xf numFmtId="165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1" fontId="6" fillId="0" borderId="0" xfId="0" applyNumberFormat="1" applyFont="1" applyAlignment="1">
      <alignment horizontal="right" vertical="center"/>
    </xf>
    <xf numFmtId="1" fontId="2" fillId="0" borderId="0" xfId="0" applyNumberFormat="1" applyFont="1" applyAlignment="1">
      <alignment horizontal="right" vertical="center"/>
    </xf>
    <xf numFmtId="165" fontId="6" fillId="0" borderId="0" xfId="0" applyNumberFormat="1" applyFont="1"/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Normal 2" xfId="1" xr:uid="{F38EAB84-36C3-4C78-BC21-D719869787E5}"/>
  </cellStyles>
  <dxfs count="148"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numFmt numFmtId="165" formatCode="0.0"/>
      <alignment horizontal="righ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numFmt numFmtId="2" formatCode="0.00"/>
      <alignment horizontal="righ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numFmt numFmtId="2" formatCode="0.00"/>
      <alignment horizontal="righ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numFmt numFmtId="2" formatCode="0.00"/>
      <alignment horizontal="righ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numFmt numFmtId="2" formatCode="0.00"/>
      <alignment horizontal="righ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numFmt numFmtId="1" formatCode="0"/>
      <alignment horizontal="righ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numFmt numFmtId="2" formatCode="0.00"/>
      <alignment horizontal="righ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numFmt numFmtId="2" formatCode="0.00"/>
      <alignment horizontal="righ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numFmt numFmtId="2" formatCode="0.00"/>
      <alignment horizontal="righ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numFmt numFmtId="2" formatCode="0.00"/>
      <alignment horizontal="righ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alignment horizontal="righ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alignment horizontal="righ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alignment horizontal="righ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alignment horizontal="righ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alignment horizontal="righ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alignment horizontal="righ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alignment horizontal="righ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alignment horizontal="righ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alignment horizontal="righ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alignment horizontal="righ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alignment horizontal="righ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alignment horizontal="righ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alignment horizontal="righ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alignment horizontal="righ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alignment horizontal="righ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alignment horizontal="righ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alignment horizontal="righ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alignment horizontal="righ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alignment horizontal="righ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alignment horizontal="righ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alignment horizontal="righ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alignment horizontal="righ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alignment horizontal="righ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alignment horizontal="righ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alignment horizontal="righ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alignment horizontal="righ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alignment horizontal="righ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alignment horizontal="righ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alignment horizontal="righ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alignment horizontal="righ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alignment horizontal="righ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alignment horizontal="righ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alignment horizontal="righ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alignment horizontal="righ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alignment horizontal="righ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alignment horizontal="righ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alignment horizontal="righ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alignment horizontal="righ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alignment horizontal="righ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alignment horizontal="righ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alignment horizontal="righ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alignment horizontal="righ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alignment horizontal="righ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alignment horizontal="righ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alignment horizontal="righ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alignment horizontal="righ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alignment horizontal="righ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alignment horizontal="righ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alignment horizontal="righ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618005637734415"/>
          <c:y val="0.25316455696202533"/>
          <c:w val="0.66067488223630866"/>
          <c:h val="0.68860759493670887"/>
        </c:manualLayout>
      </c:layout>
      <c:scatterChart>
        <c:scatterStyle val="lineMarker"/>
        <c:varyColors val="0"/>
        <c:ser>
          <c:idx val="1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[1]XX!$A$6:$A$39</c:f>
              <c:numCache>
                <c:formatCode>General</c:formatCode>
                <c:ptCount val="34"/>
                <c:pt idx="0">
                  <c:v>1085.7</c:v>
                </c:pt>
                <c:pt idx="1">
                  <c:v>1112.076</c:v>
                </c:pt>
                <c:pt idx="2">
                  <c:v>1138.0440000000001</c:v>
                </c:pt>
                <c:pt idx="3">
                  <c:v>1163.604</c:v>
                </c:pt>
                <c:pt idx="4">
                  <c:v>1188.7560000000001</c:v>
                </c:pt>
                <c:pt idx="5">
                  <c:v>1213.5</c:v>
                </c:pt>
                <c:pt idx="6">
                  <c:v>1237.836</c:v>
                </c:pt>
                <c:pt idx="7">
                  <c:v>1261.7640000000001</c:v>
                </c:pt>
                <c:pt idx="8">
                  <c:v>1285.2840000000001</c:v>
                </c:pt>
                <c:pt idx="9">
                  <c:v>1308.396</c:v>
                </c:pt>
                <c:pt idx="10">
                  <c:v>1331.1</c:v>
                </c:pt>
                <c:pt idx="11">
                  <c:v>1353.3960000000002</c:v>
                </c:pt>
                <c:pt idx="12">
                  <c:v>1375.2840000000001</c:v>
                </c:pt>
                <c:pt idx="13">
                  <c:v>1396.7640000000001</c:v>
                </c:pt>
                <c:pt idx="14">
                  <c:v>1417.8360000000002</c:v>
                </c:pt>
                <c:pt idx="15">
                  <c:v>1438.5</c:v>
                </c:pt>
                <c:pt idx="16">
                  <c:v>1458.7560000000001</c:v>
                </c:pt>
                <c:pt idx="17">
                  <c:v>1478.6040000000003</c:v>
                </c:pt>
                <c:pt idx="18">
                  <c:v>1498.0440000000003</c:v>
                </c:pt>
                <c:pt idx="19">
                  <c:v>1517.076</c:v>
                </c:pt>
                <c:pt idx="20">
                  <c:v>1535.7000000000003</c:v>
                </c:pt>
                <c:pt idx="21">
                  <c:v>1553.9160000000002</c:v>
                </c:pt>
                <c:pt idx="22">
                  <c:v>1571.7240000000002</c:v>
                </c:pt>
                <c:pt idx="23">
                  <c:v>1589.1240000000003</c:v>
                </c:pt>
                <c:pt idx="24">
                  <c:v>1606.1160000000002</c:v>
                </c:pt>
                <c:pt idx="25">
                  <c:v>1622.7000000000003</c:v>
                </c:pt>
                <c:pt idx="26">
                  <c:v>1638.8760000000002</c:v>
                </c:pt>
                <c:pt idx="27">
                  <c:v>1654.6440000000002</c:v>
                </c:pt>
                <c:pt idx="28">
                  <c:v>1670.0040000000004</c:v>
                </c:pt>
                <c:pt idx="29">
                  <c:v>1684.9560000000004</c:v>
                </c:pt>
                <c:pt idx="30">
                  <c:v>1699.5000000000005</c:v>
                </c:pt>
                <c:pt idx="31">
                  <c:v>1713.6360000000002</c:v>
                </c:pt>
                <c:pt idx="32">
                  <c:v>1727.3640000000003</c:v>
                </c:pt>
                <c:pt idx="33">
                  <c:v>1740.6840000000002</c:v>
                </c:pt>
              </c:numCache>
            </c:numRef>
          </c:xVal>
          <c:yVal>
            <c:numRef>
              <c:f>[1]XX!$B$6:$B$39</c:f>
              <c:numCache>
                <c:formatCode>General</c:formatCode>
                <c:ptCount val="3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8C-4C88-8395-2C76776886AE}"/>
            </c:ext>
          </c:extLst>
        </c:ser>
        <c:ser>
          <c:idx val="2"/>
          <c:order val="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[1]XX!$F$6:$F$39</c:f>
              <c:numCache>
                <c:formatCode>General</c:formatCode>
                <c:ptCount val="34"/>
                <c:pt idx="0">
                  <c:v>1780</c:v>
                </c:pt>
                <c:pt idx="1">
                  <c:v>1788.6</c:v>
                </c:pt>
                <c:pt idx="2">
                  <c:v>1797.2</c:v>
                </c:pt>
                <c:pt idx="3">
                  <c:v>1805.8</c:v>
                </c:pt>
                <c:pt idx="4">
                  <c:v>1814.4</c:v>
                </c:pt>
                <c:pt idx="5">
                  <c:v>1823</c:v>
                </c:pt>
                <c:pt idx="6">
                  <c:v>1831.6</c:v>
                </c:pt>
                <c:pt idx="7">
                  <c:v>1840.2</c:v>
                </c:pt>
                <c:pt idx="8">
                  <c:v>1848.8</c:v>
                </c:pt>
                <c:pt idx="9">
                  <c:v>1857.4</c:v>
                </c:pt>
                <c:pt idx="10">
                  <c:v>1866</c:v>
                </c:pt>
                <c:pt idx="11">
                  <c:v>1874.6</c:v>
                </c:pt>
                <c:pt idx="12">
                  <c:v>1883.2</c:v>
                </c:pt>
                <c:pt idx="13">
                  <c:v>1891.8</c:v>
                </c:pt>
                <c:pt idx="14">
                  <c:v>1900.4</c:v>
                </c:pt>
                <c:pt idx="15">
                  <c:v>1909</c:v>
                </c:pt>
                <c:pt idx="16">
                  <c:v>1917.6</c:v>
                </c:pt>
                <c:pt idx="17">
                  <c:v>1926.2</c:v>
                </c:pt>
                <c:pt idx="18">
                  <c:v>1934.8</c:v>
                </c:pt>
                <c:pt idx="19">
                  <c:v>1943.4</c:v>
                </c:pt>
                <c:pt idx="20">
                  <c:v>1952</c:v>
                </c:pt>
                <c:pt idx="21">
                  <c:v>1960.6</c:v>
                </c:pt>
                <c:pt idx="22">
                  <c:v>1969.2</c:v>
                </c:pt>
                <c:pt idx="23">
                  <c:v>1977.8</c:v>
                </c:pt>
                <c:pt idx="24">
                  <c:v>1986.4</c:v>
                </c:pt>
                <c:pt idx="25">
                  <c:v>1995</c:v>
                </c:pt>
                <c:pt idx="26">
                  <c:v>2003.6</c:v>
                </c:pt>
                <c:pt idx="27">
                  <c:v>2012.2</c:v>
                </c:pt>
                <c:pt idx="28">
                  <c:v>2020.8</c:v>
                </c:pt>
                <c:pt idx="29">
                  <c:v>2029.4</c:v>
                </c:pt>
                <c:pt idx="30">
                  <c:v>2038</c:v>
                </c:pt>
                <c:pt idx="31">
                  <c:v>2046.6</c:v>
                </c:pt>
                <c:pt idx="32">
                  <c:v>2055.1999999999998</c:v>
                </c:pt>
                <c:pt idx="33">
                  <c:v>2063.8000000000002</c:v>
                </c:pt>
              </c:numCache>
            </c:numRef>
          </c:xVal>
          <c:yVal>
            <c:numRef>
              <c:f>[1]XX!$G$6:$G$39</c:f>
              <c:numCache>
                <c:formatCode>General</c:formatCode>
                <c:ptCount val="3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8C-4C88-8395-2C76776886AE}"/>
            </c:ext>
          </c:extLst>
        </c:ser>
        <c:ser>
          <c:idx val="0"/>
          <c:order val="2"/>
          <c:spPr>
            <a:ln w="3175">
              <a:solidFill>
                <a:srgbClr val="969696"/>
              </a:solidFill>
              <a:prstDash val="solid"/>
            </a:ln>
          </c:spPr>
          <c:marker>
            <c:symbol val="none"/>
          </c:marker>
          <c:xVal>
            <c:numRef>
              <c:f>[1]XX!$K$6:$K$39</c:f>
              <c:numCache>
                <c:formatCode>General</c:formatCode>
                <c:ptCount val="34"/>
                <c:pt idx="0">
                  <c:v>1300</c:v>
                </c:pt>
                <c:pt idx="1">
                  <c:v>1301.8540235252046</c:v>
                </c:pt>
                <c:pt idx="2">
                  <c:v>1303.7106912067416</c:v>
                </c:pt>
                <c:pt idx="3">
                  <c:v>1305.5700068156325</c:v>
                </c:pt>
                <c:pt idx="4">
                  <c:v>1307.431974128277</c:v>
                </c:pt>
                <c:pt idx="5">
                  <c:v>1309.2965969264606</c:v>
                </c:pt>
                <c:pt idx="6">
                  <c:v>1311.1638789973622</c:v>
                </c:pt>
                <c:pt idx="7">
                  <c:v>1313.0338241335619</c:v>
                </c:pt>
                <c:pt idx="8">
                  <c:v>1314.9064361330488</c:v>
                </c:pt>
                <c:pt idx="9">
                  <c:v>1316.7817187992287</c:v>
                </c:pt>
                <c:pt idx="10">
                  <c:v>1318.6596759409313</c:v>
                </c:pt>
                <c:pt idx="11">
                  <c:v>1320.5403113724183</c:v>
                </c:pt>
                <c:pt idx="12">
                  <c:v>1322.4236289133917</c:v>
                </c:pt>
                <c:pt idx="13">
                  <c:v>1324.3096323890011</c:v>
                </c:pt>
                <c:pt idx="14">
                  <c:v>1326.1983256298504</c:v>
                </c:pt>
                <c:pt idx="15">
                  <c:v>1328.0897124720079</c:v>
                </c:pt>
                <c:pt idx="16">
                  <c:v>1329.9837967570122</c:v>
                </c:pt>
                <c:pt idx="17">
                  <c:v>1331.8805823318803</c:v>
                </c:pt>
                <c:pt idx="18">
                  <c:v>1333.780073049116</c:v>
                </c:pt>
                <c:pt idx="19">
                  <c:v>1335.6822727667179</c:v>
                </c:pt>
                <c:pt idx="20">
                  <c:v>1337.5871853481856</c:v>
                </c:pt>
                <c:pt idx="21">
                  <c:v>1339.4948146625302</c:v>
                </c:pt>
                <c:pt idx="22">
                  <c:v>1341.4051645842796</c:v>
                </c:pt>
                <c:pt idx="23">
                  <c:v>1343.3182389934875</c:v>
                </c:pt>
                <c:pt idx="24">
                  <c:v>1345.2340417757416</c:v>
                </c:pt>
                <c:pt idx="25">
                  <c:v>1347.1525768221711</c:v>
                </c:pt>
                <c:pt idx="26">
                  <c:v>1349.0738480294544</c:v>
                </c:pt>
                <c:pt idx="27">
                  <c:v>1350.9978592998277</c:v>
                </c:pt>
                <c:pt idx="28">
                  <c:v>1352.9246145410916</c:v>
                </c:pt>
                <c:pt idx="29">
                  <c:v>1354.8541176666206</c:v>
                </c:pt>
                <c:pt idx="30">
                  <c:v>1356.78637259537</c:v>
                </c:pt>
                <c:pt idx="31">
                  <c:v>1358.7213832518844</c:v>
                </c:pt>
                <c:pt idx="32">
                  <c:v>1360.6591535663056</c:v>
                </c:pt>
                <c:pt idx="33">
                  <c:v>1362.5996874743803</c:v>
                </c:pt>
              </c:numCache>
            </c:numRef>
          </c:xVal>
          <c:yVal>
            <c:numRef>
              <c:f>[1]XX!$O$6:$O$39</c:f>
              <c:numCache>
                <c:formatCode>General</c:formatCode>
                <c:ptCount val="3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8C-4C88-8395-2C76776886AE}"/>
            </c:ext>
          </c:extLst>
        </c:ser>
        <c:ser>
          <c:idx val="1"/>
          <c:order val="3"/>
          <c:spPr>
            <a:ln w="3175">
              <a:solidFill>
                <a:srgbClr val="969696"/>
              </a:solidFill>
              <a:prstDash val="solid"/>
            </a:ln>
          </c:spPr>
          <c:marker>
            <c:symbol val="none"/>
          </c:marker>
          <c:xVal>
            <c:numRef>
              <c:f>[1]XX!$L$6:$L$39</c:f>
              <c:numCache>
                <c:formatCode>General</c:formatCode>
                <c:ptCount val="34"/>
                <c:pt idx="0">
                  <c:v>1400</c:v>
                </c:pt>
                <c:pt idx="1">
                  <c:v>1401.9966407194511</c:v>
                </c:pt>
                <c:pt idx="2">
                  <c:v>1403.9961289918756</c:v>
                </c:pt>
                <c:pt idx="3">
                  <c:v>1405.9984688783734</c:v>
                </c:pt>
                <c:pt idx="4">
                  <c:v>1408.0036644458369</c:v>
                </c:pt>
                <c:pt idx="5">
                  <c:v>1410.0117197669576</c:v>
                </c:pt>
                <c:pt idx="6">
                  <c:v>1412.0226389202362</c:v>
                </c:pt>
                <c:pt idx="7">
                  <c:v>1414.0364259899898</c:v>
                </c:pt>
                <c:pt idx="8">
                  <c:v>1416.0530850663602</c:v>
                </c:pt>
                <c:pt idx="9">
                  <c:v>1418.0726202453232</c:v>
                </c:pt>
                <c:pt idx="10">
                  <c:v>1420.0950356286951</c:v>
                </c:pt>
                <c:pt idx="11">
                  <c:v>1422.1203353241426</c:v>
                </c:pt>
                <c:pt idx="12">
                  <c:v>1424.1485234451911</c:v>
                </c:pt>
                <c:pt idx="13">
                  <c:v>1426.1796041112318</c:v>
                </c:pt>
                <c:pt idx="14">
                  <c:v>1428.2135814475312</c:v>
                </c:pt>
                <c:pt idx="15">
                  <c:v>1430.2504595852392</c:v>
                </c:pt>
                <c:pt idx="16">
                  <c:v>1432.2902426613978</c:v>
                </c:pt>
                <c:pt idx="17">
                  <c:v>1434.3329348189482</c:v>
                </c:pt>
                <c:pt idx="18">
                  <c:v>1436.3785402067404</c:v>
                </c:pt>
                <c:pt idx="19">
                  <c:v>1438.4270629795424</c:v>
                </c:pt>
                <c:pt idx="20">
                  <c:v>1440.4785072980462</c:v>
                </c:pt>
                <c:pt idx="21">
                  <c:v>1442.5328773288786</c:v>
                </c:pt>
                <c:pt idx="22">
                  <c:v>1444.5901772446089</c:v>
                </c:pt>
                <c:pt idx="23">
                  <c:v>1446.6504112237558</c:v>
                </c:pt>
                <c:pt idx="24">
                  <c:v>1448.7135834507985</c:v>
                </c:pt>
                <c:pt idx="25">
                  <c:v>1450.7796981161844</c:v>
                </c:pt>
                <c:pt idx="26">
                  <c:v>1452.8487594163355</c:v>
                </c:pt>
                <c:pt idx="27">
                  <c:v>1454.9207715536606</c:v>
                </c:pt>
                <c:pt idx="28">
                  <c:v>1456.99573873656</c:v>
                </c:pt>
                <c:pt idx="29">
                  <c:v>1459.0736651794375</c:v>
                </c:pt>
                <c:pt idx="30">
                  <c:v>1461.1545551027061</c:v>
                </c:pt>
                <c:pt idx="31">
                  <c:v>1463.2384127327987</c:v>
                </c:pt>
                <c:pt idx="32">
                  <c:v>1465.3252423021754</c:v>
                </c:pt>
                <c:pt idx="33">
                  <c:v>1467.4150480493327</c:v>
                </c:pt>
              </c:numCache>
            </c:numRef>
          </c:xVal>
          <c:yVal>
            <c:numRef>
              <c:f>[1]XX!$O$6:$O$39</c:f>
              <c:numCache>
                <c:formatCode>General</c:formatCode>
                <c:ptCount val="3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8C-4C88-8395-2C76776886AE}"/>
            </c:ext>
          </c:extLst>
        </c:ser>
        <c:ser>
          <c:idx val="2"/>
          <c:order val="4"/>
          <c:spPr>
            <a:ln w="3175">
              <a:solidFill>
                <a:srgbClr val="969696"/>
              </a:solidFill>
              <a:prstDash val="solid"/>
            </a:ln>
          </c:spPr>
          <c:marker>
            <c:symbol val="none"/>
          </c:marker>
          <c:xVal>
            <c:numRef>
              <c:f>[1]XX!$M$6:$M$39</c:f>
              <c:numCache>
                <c:formatCode>General</c:formatCode>
                <c:ptCount val="34"/>
                <c:pt idx="0">
                  <c:v>1500</c:v>
                </c:pt>
                <c:pt idx="1">
                  <c:v>1502.1392579136975</c:v>
                </c:pt>
                <c:pt idx="2">
                  <c:v>1504.2815667770096</c:v>
                </c:pt>
                <c:pt idx="3">
                  <c:v>1506.4269309411145</c:v>
                </c:pt>
                <c:pt idx="4">
                  <c:v>1508.5753547633965</c:v>
                </c:pt>
                <c:pt idx="5">
                  <c:v>1510.7268426074545</c:v>
                </c:pt>
                <c:pt idx="6">
                  <c:v>1512.8813988431102</c:v>
                </c:pt>
                <c:pt idx="7">
                  <c:v>1515.0390278464176</c:v>
                </c:pt>
                <c:pt idx="8">
                  <c:v>1517.1997339996717</c:v>
                </c:pt>
                <c:pt idx="9">
                  <c:v>1519.3635216914176</c:v>
                </c:pt>
                <c:pt idx="10">
                  <c:v>1521.5303953164591</c:v>
                </c:pt>
                <c:pt idx="11">
                  <c:v>1523.7003592758672</c:v>
                </c:pt>
                <c:pt idx="12">
                  <c:v>1525.8734179769904</c:v>
                </c:pt>
                <c:pt idx="13">
                  <c:v>1528.0495758334628</c:v>
                </c:pt>
                <c:pt idx="14">
                  <c:v>1530.2288372652122</c:v>
                </c:pt>
                <c:pt idx="15">
                  <c:v>1532.4112066984706</c:v>
                </c:pt>
                <c:pt idx="16">
                  <c:v>1534.5966885657833</c:v>
                </c:pt>
                <c:pt idx="17">
                  <c:v>1536.7852873060158</c:v>
                </c:pt>
                <c:pt idx="18">
                  <c:v>1538.9770073643647</c:v>
                </c:pt>
                <c:pt idx="19">
                  <c:v>1541.1718531923668</c:v>
                </c:pt>
                <c:pt idx="20">
                  <c:v>1543.3698292479066</c:v>
                </c:pt>
                <c:pt idx="21">
                  <c:v>1545.570939995227</c:v>
                </c:pt>
                <c:pt idx="22">
                  <c:v>1547.7751899049381</c:v>
                </c:pt>
                <c:pt idx="23">
                  <c:v>1549.9825834540241</c:v>
                </c:pt>
                <c:pt idx="24">
                  <c:v>1552.1931251258557</c:v>
                </c:pt>
                <c:pt idx="25">
                  <c:v>1554.4068194101976</c:v>
                </c:pt>
                <c:pt idx="26">
                  <c:v>1556.6236708032166</c:v>
                </c:pt>
                <c:pt idx="27">
                  <c:v>1558.8436838074936</c:v>
                </c:pt>
                <c:pt idx="28">
                  <c:v>1561.0668629320287</c:v>
                </c:pt>
                <c:pt idx="29">
                  <c:v>1563.2932126922544</c:v>
                </c:pt>
                <c:pt idx="30">
                  <c:v>1565.5227376100422</c:v>
                </c:pt>
                <c:pt idx="31">
                  <c:v>1567.755442213713</c:v>
                </c:pt>
                <c:pt idx="32">
                  <c:v>1569.991331038045</c:v>
                </c:pt>
                <c:pt idx="33">
                  <c:v>1572.230408624285</c:v>
                </c:pt>
              </c:numCache>
            </c:numRef>
          </c:xVal>
          <c:yVal>
            <c:numRef>
              <c:f>[1]XX!$O$6:$O$39</c:f>
              <c:numCache>
                <c:formatCode>General</c:formatCode>
                <c:ptCount val="3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8C-4C88-8395-2C76776886AE}"/>
            </c:ext>
          </c:extLst>
        </c:ser>
        <c:ser>
          <c:idx val="3"/>
          <c:order val="5"/>
          <c:spPr>
            <a:ln w="3175">
              <a:solidFill>
                <a:srgbClr val="969696"/>
              </a:solidFill>
              <a:prstDash val="solid"/>
            </a:ln>
          </c:spPr>
          <c:marker>
            <c:symbol val="none"/>
          </c:marker>
          <c:xVal>
            <c:numRef>
              <c:f>[1]XX!$N$6:$N$39</c:f>
              <c:numCache>
                <c:formatCode>General</c:formatCode>
                <c:ptCount val="34"/>
                <c:pt idx="0">
                  <c:v>1600</c:v>
                </c:pt>
                <c:pt idx="1">
                  <c:v>1602.2818751079442</c:v>
                </c:pt>
                <c:pt idx="2">
                  <c:v>1604.5670045621434</c:v>
                </c:pt>
                <c:pt idx="3">
                  <c:v>1606.8553930038554</c:v>
                </c:pt>
                <c:pt idx="4">
                  <c:v>1609.1470450809563</c:v>
                </c:pt>
                <c:pt idx="5">
                  <c:v>1611.4419654479516</c:v>
                </c:pt>
                <c:pt idx="6">
                  <c:v>1613.7401587659842</c:v>
                </c:pt>
                <c:pt idx="7">
                  <c:v>1616.0416297028455</c:v>
                </c:pt>
                <c:pt idx="8">
                  <c:v>1618.346382932983</c:v>
                </c:pt>
                <c:pt idx="9">
                  <c:v>1620.6544231375124</c:v>
                </c:pt>
                <c:pt idx="10">
                  <c:v>1622.965755004223</c:v>
                </c:pt>
                <c:pt idx="11">
                  <c:v>1625.2803832275915</c:v>
                </c:pt>
                <c:pt idx="12">
                  <c:v>1627.5983125087898</c:v>
                </c:pt>
                <c:pt idx="13">
                  <c:v>1629.9195475556935</c:v>
                </c:pt>
                <c:pt idx="14">
                  <c:v>1632.244093082893</c:v>
                </c:pt>
                <c:pt idx="15">
                  <c:v>1634.5719538117021</c:v>
                </c:pt>
                <c:pt idx="16">
                  <c:v>1636.9031344701689</c:v>
                </c:pt>
                <c:pt idx="17">
                  <c:v>1639.2376397930836</c:v>
                </c:pt>
                <c:pt idx="18">
                  <c:v>1641.575474521989</c:v>
                </c:pt>
                <c:pt idx="19">
                  <c:v>1643.9166434051913</c:v>
                </c:pt>
                <c:pt idx="20">
                  <c:v>1646.261151197767</c:v>
                </c:pt>
                <c:pt idx="21">
                  <c:v>1648.6090026615757</c:v>
                </c:pt>
                <c:pt idx="22">
                  <c:v>1650.9602025652673</c:v>
                </c:pt>
                <c:pt idx="23">
                  <c:v>1653.3147556842923</c:v>
                </c:pt>
                <c:pt idx="24">
                  <c:v>1655.6726668009126</c:v>
                </c:pt>
                <c:pt idx="25">
                  <c:v>1658.0339407042106</c:v>
                </c:pt>
                <c:pt idx="26">
                  <c:v>1660.3985821900978</c:v>
                </c:pt>
                <c:pt idx="27">
                  <c:v>1662.7665960613265</c:v>
                </c:pt>
                <c:pt idx="28">
                  <c:v>1665.1379871274974</c:v>
                </c:pt>
                <c:pt idx="29">
                  <c:v>1667.5127602050716</c:v>
                </c:pt>
                <c:pt idx="30">
                  <c:v>1669.8909201173783</c:v>
                </c:pt>
                <c:pt idx="31">
                  <c:v>1672.272471694627</c:v>
                </c:pt>
                <c:pt idx="32">
                  <c:v>1674.6574197739146</c:v>
                </c:pt>
                <c:pt idx="33">
                  <c:v>1677.0457691992374</c:v>
                </c:pt>
              </c:numCache>
            </c:numRef>
          </c:xVal>
          <c:yVal>
            <c:numRef>
              <c:f>[1]XX!$O$6:$O$39</c:f>
              <c:numCache>
                <c:formatCode>General</c:formatCode>
                <c:ptCount val="3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8C-4C88-8395-2C76776886AE}"/>
            </c:ext>
          </c:extLst>
        </c:ser>
        <c:ser>
          <c:idx val="10"/>
          <c:order val="6"/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[1]FractionatePT!$DC$17:$DC$1600</c:f>
              <c:numCache>
                <c:formatCode>General</c:formatCode>
                <c:ptCount val="1584"/>
                <c:pt idx="0">
                  <c:v>1642.5215635376398</c:v>
                </c:pt>
                <c:pt idx="1">
                  <c:v>1586.6935022454418</c:v>
                </c:pt>
                <c:pt idx="2">
                  <c:v>1437.2558714577613</c:v>
                </c:pt>
                <c:pt idx="3">
                  <c:v>1506.3248508546803</c:v>
                </c:pt>
                <c:pt idx="4">
                  <c:v>1564.505928656876</c:v>
                </c:pt>
                <c:pt idx="5">
                  <c:v>1466.1329363134837</c:v>
                </c:pt>
                <c:pt idx="6">
                  <c:v>1607.6089277114286</c:v>
                </c:pt>
                <c:pt idx="7">
                  <c:v>1426.0307779020109</c:v>
                </c:pt>
                <c:pt idx="8">
                  <c:v>1473.3302161702356</c:v>
                </c:pt>
                <c:pt idx="9">
                  <c:v>1611.04007039731</c:v>
                </c:pt>
                <c:pt idx="10">
                  <c:v>1343.7008276625374</c:v>
                </c:pt>
                <c:pt idx="11">
                  <c:v>1485.5864937339629</c:v>
                </c:pt>
                <c:pt idx="12">
                  <c:v>1510.9860196221866</c:v>
                </c:pt>
                <c:pt idx="13">
                  <c:v>1554.9331270325174</c:v>
                </c:pt>
                <c:pt idx="14">
                  <c:v>1756.9812630007618</c:v>
                </c:pt>
                <c:pt idx="15">
                  <c:v>1606.5420247757729</c:v>
                </c:pt>
                <c:pt idx="16">
                  <c:v>1746.8913030699466</c:v>
                </c:pt>
                <c:pt idx="17">
                  <c:v>1508.5525441009452</c:v>
                </c:pt>
                <c:pt idx="18">
                  <c:v>1184.4371799671758</c:v>
                </c:pt>
                <c:pt idx="20">
                  <c:v>1396.1720327733199</c:v>
                </c:pt>
                <c:pt idx="21">
                  <c:v>1578.978717489837</c:v>
                </c:pt>
                <c:pt idx="22">
                  <c:v>1506.4279345708755</c:v>
                </c:pt>
                <c:pt idx="23">
                  <c:v>1552.7886120587259</c:v>
                </c:pt>
                <c:pt idx="24">
                  <c:v>1586.4830169342913</c:v>
                </c:pt>
                <c:pt idx="25">
                  <c:v>1500.9433389183102</c:v>
                </c:pt>
                <c:pt idx="26">
                  <c:v>1424.979972398696</c:v>
                </c:pt>
                <c:pt idx="27">
                  <c:v>1522.7338458274855</c:v>
                </c:pt>
                <c:pt idx="28">
                  <c:v>1694.9038371320594</c:v>
                </c:pt>
                <c:pt idx="29">
                  <c:v>1683.808754047097</c:v>
                </c:pt>
                <c:pt idx="30">
                  <c:v>1487.8692297785838</c:v>
                </c:pt>
                <c:pt idx="31">
                  <c:v>1536.658346316643</c:v>
                </c:pt>
                <c:pt idx="32">
                  <c:v>1543.412759908143</c:v>
                </c:pt>
                <c:pt idx="33">
                  <c:v>1468.0180718566482</c:v>
                </c:pt>
                <c:pt idx="34">
                  <c:v>1548.1299960602025</c:v>
                </c:pt>
                <c:pt idx="35">
                  <c:v>1489.004360310578</c:v>
                </c:pt>
                <c:pt idx="36">
                  <c:v>1367.9777604651561</c:v>
                </c:pt>
                <c:pt idx="37">
                  <c:v>1502.0518090561382</c:v>
                </c:pt>
                <c:pt idx="38">
                  <c:v>1358.4564733255165</c:v>
                </c:pt>
                <c:pt idx="39">
                  <c:v>1700.561482234398</c:v>
                </c:pt>
                <c:pt idx="40">
                  <c:v>1557.3632198054613</c:v>
                </c:pt>
                <c:pt idx="41">
                  <c:v>1511.0195707493458</c:v>
                </c:pt>
                <c:pt idx="42">
                  <c:v>1396.3099697061398</c:v>
                </c:pt>
                <c:pt idx="43">
                  <c:v>1568.7736364618968</c:v>
                </c:pt>
                <c:pt idx="44">
                  <c:v>1542.6069033124479</c:v>
                </c:pt>
                <c:pt idx="45">
                  <c:v>1497.141785304374</c:v>
                </c:pt>
                <c:pt idx="46">
                  <c:v>1437.9904697097988</c:v>
                </c:pt>
                <c:pt idx="47">
                  <c:v>1575.1310366951509</c:v>
                </c:pt>
                <c:pt idx="48">
                  <c:v>1515.7952900446865</c:v>
                </c:pt>
                <c:pt idx="49">
                  <c:v>1720.6506409976569</c:v>
                </c:pt>
                <c:pt idx="50">
                  <c:v>1538.25839282682</c:v>
                </c:pt>
                <c:pt idx="51">
                  <c:v>1635.4689581649714</c:v>
                </c:pt>
                <c:pt idx="52">
                  <c:v>1572.8147599599185</c:v>
                </c:pt>
                <c:pt idx="53">
                  <c:v>1612.1073500983007</c:v>
                </c:pt>
                <c:pt idx="54">
                  <c:v>1493.5852677407986</c:v>
                </c:pt>
                <c:pt idx="55">
                  <c:v>1754.8762813983603</c:v>
                </c:pt>
                <c:pt idx="56">
                  <c:v>1667.7307305193403</c:v>
                </c:pt>
                <c:pt idx="57">
                  <c:v>1615.5367610031999</c:v>
                </c:pt>
                <c:pt idx="58">
                  <c:v>1428.4682667312748</c:v>
                </c:pt>
                <c:pt idx="59">
                  <c:v>1553.0846179067887</c:v>
                </c:pt>
                <c:pt idx="60">
                  <c:v>1608.7630888537365</c:v>
                </c:pt>
                <c:pt idx="61">
                  <c:v>1537.3486700093636</c:v>
                </c:pt>
                <c:pt idx="62">
                  <c:v>1503.4551992218619</c:v>
                </c:pt>
                <c:pt idx="63">
                  <c:v>1503.4551992218619</c:v>
                </c:pt>
              </c:numCache>
            </c:numRef>
          </c:xVal>
          <c:yVal>
            <c:numRef>
              <c:f>[1]FractionatePT!$DD$17:$DD$1600</c:f>
              <c:numCache>
                <c:formatCode>General</c:formatCode>
                <c:ptCount val="1584"/>
                <c:pt idx="0">
                  <c:v>3.9694506661593572</c:v>
                </c:pt>
                <c:pt idx="1">
                  <c:v>2.8485389245397776</c:v>
                </c:pt>
                <c:pt idx="2">
                  <c:v>1.4945956274072785</c:v>
                </c:pt>
                <c:pt idx="3">
                  <c:v>2.0200193788203515</c:v>
                </c:pt>
                <c:pt idx="4">
                  <c:v>2.7254321993828077</c:v>
                </c:pt>
                <c:pt idx="5">
                  <c:v>1.3241595405789035</c:v>
                </c:pt>
                <c:pt idx="6">
                  <c:v>3.4213690182116681</c:v>
                </c:pt>
                <c:pt idx="7">
                  <c:v>1.4120501535590559</c:v>
                </c:pt>
                <c:pt idx="8">
                  <c:v>2.1316504933206515</c:v>
                </c:pt>
                <c:pt idx="9">
                  <c:v>4.0657338596433554</c:v>
                </c:pt>
                <c:pt idx="10">
                  <c:v>0.89468613080000647</c:v>
                </c:pt>
                <c:pt idx="11">
                  <c:v>1.9042152967222614</c:v>
                </c:pt>
                <c:pt idx="12">
                  <c:v>2.192106149147647</c:v>
                </c:pt>
                <c:pt idx="13">
                  <c:v>3.021416640262915</c:v>
                </c:pt>
                <c:pt idx="14">
                  <c:v>7.1651183333484454</c:v>
                </c:pt>
                <c:pt idx="15">
                  <c:v>3.1913381322225103</c:v>
                </c:pt>
                <c:pt idx="16">
                  <c:v>5.8273984944363368</c:v>
                </c:pt>
                <c:pt idx="17">
                  <c:v>2.2165403917639064</c:v>
                </c:pt>
                <c:pt idx="18">
                  <c:v>-1.1989077382102779E-2</c:v>
                </c:pt>
                <c:pt idx="20">
                  <c:v>1.1381890166321023</c:v>
                </c:pt>
                <c:pt idx="21">
                  <c:v>3.6252705338872304</c:v>
                </c:pt>
                <c:pt idx="22">
                  <c:v>1.5230176540967575</c:v>
                </c:pt>
                <c:pt idx="23">
                  <c:v>2.9204929692985084</c:v>
                </c:pt>
                <c:pt idx="24">
                  <c:v>4.0499690774668853</c:v>
                </c:pt>
                <c:pt idx="25">
                  <c:v>2.2443418006906493</c:v>
                </c:pt>
                <c:pt idx="26">
                  <c:v>0.51595497311856475</c:v>
                </c:pt>
                <c:pt idx="27">
                  <c:v>2.2972248052434532</c:v>
                </c:pt>
                <c:pt idx="28">
                  <c:v>5.5893743123107065</c:v>
                </c:pt>
                <c:pt idx="29">
                  <c:v>3.600282074159721</c:v>
                </c:pt>
                <c:pt idx="30">
                  <c:v>2.4206572232503341</c:v>
                </c:pt>
                <c:pt idx="31">
                  <c:v>2.7072498447854723</c:v>
                </c:pt>
                <c:pt idx="32">
                  <c:v>2.998714810121808</c:v>
                </c:pt>
                <c:pt idx="33">
                  <c:v>1.9576302789306836</c:v>
                </c:pt>
                <c:pt idx="34">
                  <c:v>2.8673282757317278</c:v>
                </c:pt>
                <c:pt idx="35">
                  <c:v>2.32475790981831</c:v>
                </c:pt>
                <c:pt idx="36">
                  <c:v>1.0924039648365327</c:v>
                </c:pt>
                <c:pt idx="37">
                  <c:v>2.0010992475070686</c:v>
                </c:pt>
                <c:pt idx="38">
                  <c:v>0.78150211784898449</c:v>
                </c:pt>
                <c:pt idx="39">
                  <c:v>3.8459189969012426</c:v>
                </c:pt>
                <c:pt idx="40">
                  <c:v>3.2975380520854074</c:v>
                </c:pt>
                <c:pt idx="41">
                  <c:v>1.9652531416787697</c:v>
                </c:pt>
                <c:pt idx="42">
                  <c:v>1.555177963456509</c:v>
                </c:pt>
                <c:pt idx="43">
                  <c:v>3.1650348582533869</c:v>
                </c:pt>
                <c:pt idx="44">
                  <c:v>2.2817817542982355</c:v>
                </c:pt>
                <c:pt idx="45">
                  <c:v>1.2442681470573806</c:v>
                </c:pt>
                <c:pt idx="46">
                  <c:v>1.5088559173014939</c:v>
                </c:pt>
                <c:pt idx="47">
                  <c:v>3.1251837553486443</c:v>
                </c:pt>
                <c:pt idx="48">
                  <c:v>1.9400751739083206</c:v>
                </c:pt>
                <c:pt idx="49">
                  <c:v>4.093029890121219</c:v>
                </c:pt>
                <c:pt idx="50">
                  <c:v>1.7832750834430704</c:v>
                </c:pt>
                <c:pt idx="51">
                  <c:v>4.0235550789692409</c:v>
                </c:pt>
                <c:pt idx="52">
                  <c:v>3.0409558610695937</c:v>
                </c:pt>
                <c:pt idx="53">
                  <c:v>3.550927501138943</c:v>
                </c:pt>
                <c:pt idx="54">
                  <c:v>1.991586784002757</c:v>
                </c:pt>
                <c:pt idx="55">
                  <c:v>4.8714242838524413</c:v>
                </c:pt>
                <c:pt idx="56">
                  <c:v>4.8192839716412452</c:v>
                </c:pt>
                <c:pt idx="57">
                  <c:v>3.6955439755880466</c:v>
                </c:pt>
                <c:pt idx="58">
                  <c:v>1.2555484904666117</c:v>
                </c:pt>
                <c:pt idx="59">
                  <c:v>2.6408687368567172</c:v>
                </c:pt>
                <c:pt idx="60">
                  <c:v>3.6288162122046255</c:v>
                </c:pt>
                <c:pt idx="61">
                  <c:v>2.6101922866218117</c:v>
                </c:pt>
                <c:pt idx="62">
                  <c:v>1.6566742729668069</c:v>
                </c:pt>
                <c:pt idx="63">
                  <c:v>1.6566742729668069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78C-4C88-8395-2C76776886AE}"/>
            </c:ext>
          </c:extLst>
        </c:ser>
        <c:ser>
          <c:idx val="1"/>
          <c:order val="7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[1]XX!$A$6:$A$39</c:f>
              <c:numCache>
                <c:formatCode>General</c:formatCode>
                <c:ptCount val="34"/>
                <c:pt idx="0">
                  <c:v>1085.7</c:v>
                </c:pt>
                <c:pt idx="1">
                  <c:v>1112.076</c:v>
                </c:pt>
                <c:pt idx="2">
                  <c:v>1138.0440000000001</c:v>
                </c:pt>
                <c:pt idx="3">
                  <c:v>1163.604</c:v>
                </c:pt>
                <c:pt idx="4">
                  <c:v>1188.7560000000001</c:v>
                </c:pt>
                <c:pt idx="5">
                  <c:v>1213.5</c:v>
                </c:pt>
                <c:pt idx="6">
                  <c:v>1237.836</c:v>
                </c:pt>
                <c:pt idx="7">
                  <c:v>1261.7640000000001</c:v>
                </c:pt>
                <c:pt idx="8">
                  <c:v>1285.2840000000001</c:v>
                </c:pt>
                <c:pt idx="9">
                  <c:v>1308.396</c:v>
                </c:pt>
                <c:pt idx="10">
                  <c:v>1331.1</c:v>
                </c:pt>
                <c:pt idx="11">
                  <c:v>1353.3960000000002</c:v>
                </c:pt>
                <c:pt idx="12">
                  <c:v>1375.2840000000001</c:v>
                </c:pt>
                <c:pt idx="13">
                  <c:v>1396.7640000000001</c:v>
                </c:pt>
                <c:pt idx="14">
                  <c:v>1417.8360000000002</c:v>
                </c:pt>
                <c:pt idx="15">
                  <c:v>1438.5</c:v>
                </c:pt>
                <c:pt idx="16">
                  <c:v>1458.7560000000001</c:v>
                </c:pt>
                <c:pt idx="17">
                  <c:v>1478.6040000000003</c:v>
                </c:pt>
                <c:pt idx="18">
                  <c:v>1498.0440000000003</c:v>
                </c:pt>
                <c:pt idx="19">
                  <c:v>1517.076</c:v>
                </c:pt>
                <c:pt idx="20">
                  <c:v>1535.7000000000003</c:v>
                </c:pt>
                <c:pt idx="21">
                  <c:v>1553.9160000000002</c:v>
                </c:pt>
                <c:pt idx="22">
                  <c:v>1571.7240000000002</c:v>
                </c:pt>
                <c:pt idx="23">
                  <c:v>1589.1240000000003</c:v>
                </c:pt>
                <c:pt idx="24">
                  <c:v>1606.1160000000002</c:v>
                </c:pt>
                <c:pt idx="25">
                  <c:v>1622.7000000000003</c:v>
                </c:pt>
                <c:pt idx="26">
                  <c:v>1638.8760000000002</c:v>
                </c:pt>
                <c:pt idx="27">
                  <c:v>1654.6440000000002</c:v>
                </c:pt>
                <c:pt idx="28">
                  <c:v>1670.0040000000004</c:v>
                </c:pt>
                <c:pt idx="29">
                  <c:v>1684.9560000000004</c:v>
                </c:pt>
                <c:pt idx="30">
                  <c:v>1699.5000000000005</c:v>
                </c:pt>
                <c:pt idx="31">
                  <c:v>1713.6360000000002</c:v>
                </c:pt>
                <c:pt idx="32">
                  <c:v>1727.3640000000003</c:v>
                </c:pt>
                <c:pt idx="33">
                  <c:v>1740.6840000000002</c:v>
                </c:pt>
              </c:numCache>
            </c:numRef>
          </c:xVal>
          <c:yVal>
            <c:numRef>
              <c:f>[1]XX!$B$6:$B$39</c:f>
              <c:numCache>
                <c:formatCode>General</c:formatCode>
                <c:ptCount val="3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78C-4C88-8395-2C76776886AE}"/>
            </c:ext>
          </c:extLst>
        </c:ser>
        <c:ser>
          <c:idx val="2"/>
          <c:order val="8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[1]XX!$F$6:$F$39</c:f>
              <c:numCache>
                <c:formatCode>General</c:formatCode>
                <c:ptCount val="34"/>
                <c:pt idx="0">
                  <c:v>1780</c:v>
                </c:pt>
                <c:pt idx="1">
                  <c:v>1788.6</c:v>
                </c:pt>
                <c:pt idx="2">
                  <c:v>1797.2</c:v>
                </c:pt>
                <c:pt idx="3">
                  <c:v>1805.8</c:v>
                </c:pt>
                <c:pt idx="4">
                  <c:v>1814.4</c:v>
                </c:pt>
                <c:pt idx="5">
                  <c:v>1823</c:v>
                </c:pt>
                <c:pt idx="6">
                  <c:v>1831.6</c:v>
                </c:pt>
                <c:pt idx="7">
                  <c:v>1840.2</c:v>
                </c:pt>
                <c:pt idx="8">
                  <c:v>1848.8</c:v>
                </c:pt>
                <c:pt idx="9">
                  <c:v>1857.4</c:v>
                </c:pt>
                <c:pt idx="10">
                  <c:v>1866</c:v>
                </c:pt>
                <c:pt idx="11">
                  <c:v>1874.6</c:v>
                </c:pt>
                <c:pt idx="12">
                  <c:v>1883.2</c:v>
                </c:pt>
                <c:pt idx="13">
                  <c:v>1891.8</c:v>
                </c:pt>
                <c:pt idx="14">
                  <c:v>1900.4</c:v>
                </c:pt>
                <c:pt idx="15">
                  <c:v>1909</c:v>
                </c:pt>
                <c:pt idx="16">
                  <c:v>1917.6</c:v>
                </c:pt>
                <c:pt idx="17">
                  <c:v>1926.2</c:v>
                </c:pt>
                <c:pt idx="18">
                  <c:v>1934.8</c:v>
                </c:pt>
                <c:pt idx="19">
                  <c:v>1943.4</c:v>
                </c:pt>
                <c:pt idx="20">
                  <c:v>1952</c:v>
                </c:pt>
                <c:pt idx="21">
                  <c:v>1960.6</c:v>
                </c:pt>
                <c:pt idx="22">
                  <c:v>1969.2</c:v>
                </c:pt>
                <c:pt idx="23">
                  <c:v>1977.8</c:v>
                </c:pt>
                <c:pt idx="24">
                  <c:v>1986.4</c:v>
                </c:pt>
                <c:pt idx="25">
                  <c:v>1995</c:v>
                </c:pt>
                <c:pt idx="26">
                  <c:v>2003.6</c:v>
                </c:pt>
                <c:pt idx="27">
                  <c:v>2012.2</c:v>
                </c:pt>
                <c:pt idx="28">
                  <c:v>2020.8</c:v>
                </c:pt>
                <c:pt idx="29">
                  <c:v>2029.4</c:v>
                </c:pt>
                <c:pt idx="30">
                  <c:v>2038</c:v>
                </c:pt>
                <c:pt idx="31">
                  <c:v>2046.6</c:v>
                </c:pt>
                <c:pt idx="32">
                  <c:v>2055.1999999999998</c:v>
                </c:pt>
                <c:pt idx="33">
                  <c:v>2063.8000000000002</c:v>
                </c:pt>
              </c:numCache>
            </c:numRef>
          </c:xVal>
          <c:yVal>
            <c:numRef>
              <c:f>[1]XX!$G$6:$G$39</c:f>
              <c:numCache>
                <c:formatCode>General</c:formatCode>
                <c:ptCount val="3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78C-4C88-8395-2C76776886AE}"/>
            </c:ext>
          </c:extLst>
        </c:ser>
        <c:ser>
          <c:idx val="0"/>
          <c:order val="9"/>
          <c:spPr>
            <a:ln w="3175">
              <a:solidFill>
                <a:srgbClr val="969696"/>
              </a:solidFill>
              <a:prstDash val="solid"/>
            </a:ln>
          </c:spPr>
          <c:marker>
            <c:symbol val="none"/>
          </c:marker>
          <c:xVal>
            <c:numRef>
              <c:f>[1]XX!$K$6:$K$39</c:f>
              <c:numCache>
                <c:formatCode>General</c:formatCode>
                <c:ptCount val="34"/>
                <c:pt idx="0">
                  <c:v>1300</c:v>
                </c:pt>
                <c:pt idx="1">
                  <c:v>1301.8540235252046</c:v>
                </c:pt>
                <c:pt idx="2">
                  <c:v>1303.7106912067416</c:v>
                </c:pt>
                <c:pt idx="3">
                  <c:v>1305.5700068156325</c:v>
                </c:pt>
                <c:pt idx="4">
                  <c:v>1307.431974128277</c:v>
                </c:pt>
                <c:pt idx="5">
                  <c:v>1309.2965969264606</c:v>
                </c:pt>
                <c:pt idx="6">
                  <c:v>1311.1638789973622</c:v>
                </c:pt>
                <c:pt idx="7">
                  <c:v>1313.0338241335619</c:v>
                </c:pt>
                <c:pt idx="8">
                  <c:v>1314.9064361330488</c:v>
                </c:pt>
                <c:pt idx="9">
                  <c:v>1316.7817187992287</c:v>
                </c:pt>
                <c:pt idx="10">
                  <c:v>1318.6596759409313</c:v>
                </c:pt>
                <c:pt idx="11">
                  <c:v>1320.5403113724183</c:v>
                </c:pt>
                <c:pt idx="12">
                  <c:v>1322.4236289133917</c:v>
                </c:pt>
                <c:pt idx="13">
                  <c:v>1324.3096323890011</c:v>
                </c:pt>
                <c:pt idx="14">
                  <c:v>1326.1983256298504</c:v>
                </c:pt>
                <c:pt idx="15">
                  <c:v>1328.0897124720079</c:v>
                </c:pt>
                <c:pt idx="16">
                  <c:v>1329.9837967570122</c:v>
                </c:pt>
                <c:pt idx="17">
                  <c:v>1331.8805823318803</c:v>
                </c:pt>
                <c:pt idx="18">
                  <c:v>1333.780073049116</c:v>
                </c:pt>
                <c:pt idx="19">
                  <c:v>1335.6822727667179</c:v>
                </c:pt>
                <c:pt idx="20">
                  <c:v>1337.5871853481856</c:v>
                </c:pt>
                <c:pt idx="21">
                  <c:v>1339.4948146625302</c:v>
                </c:pt>
                <c:pt idx="22">
                  <c:v>1341.4051645842796</c:v>
                </c:pt>
                <c:pt idx="23">
                  <c:v>1343.3182389934875</c:v>
                </c:pt>
                <c:pt idx="24">
                  <c:v>1345.2340417757416</c:v>
                </c:pt>
                <c:pt idx="25">
                  <c:v>1347.1525768221711</c:v>
                </c:pt>
                <c:pt idx="26">
                  <c:v>1349.0738480294544</c:v>
                </c:pt>
                <c:pt idx="27">
                  <c:v>1350.9978592998277</c:v>
                </c:pt>
                <c:pt idx="28">
                  <c:v>1352.9246145410916</c:v>
                </c:pt>
                <c:pt idx="29">
                  <c:v>1354.8541176666206</c:v>
                </c:pt>
                <c:pt idx="30">
                  <c:v>1356.78637259537</c:v>
                </c:pt>
                <c:pt idx="31">
                  <c:v>1358.7213832518844</c:v>
                </c:pt>
                <c:pt idx="32">
                  <c:v>1360.6591535663056</c:v>
                </c:pt>
                <c:pt idx="33">
                  <c:v>1362.5996874743803</c:v>
                </c:pt>
              </c:numCache>
            </c:numRef>
          </c:xVal>
          <c:yVal>
            <c:numRef>
              <c:f>[1]XX!$O$6:$O$39</c:f>
              <c:numCache>
                <c:formatCode>General</c:formatCode>
                <c:ptCount val="3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78C-4C88-8395-2C76776886AE}"/>
            </c:ext>
          </c:extLst>
        </c:ser>
        <c:ser>
          <c:idx val="1"/>
          <c:order val="10"/>
          <c:spPr>
            <a:ln w="3175">
              <a:solidFill>
                <a:srgbClr val="969696"/>
              </a:solidFill>
              <a:prstDash val="solid"/>
            </a:ln>
          </c:spPr>
          <c:marker>
            <c:symbol val="none"/>
          </c:marker>
          <c:xVal>
            <c:numRef>
              <c:f>[1]XX!$L$6:$L$39</c:f>
              <c:numCache>
                <c:formatCode>General</c:formatCode>
                <c:ptCount val="34"/>
                <c:pt idx="0">
                  <c:v>1400</c:v>
                </c:pt>
                <c:pt idx="1">
                  <c:v>1401.9966407194511</c:v>
                </c:pt>
                <c:pt idx="2">
                  <c:v>1403.9961289918756</c:v>
                </c:pt>
                <c:pt idx="3">
                  <c:v>1405.9984688783734</c:v>
                </c:pt>
                <c:pt idx="4">
                  <c:v>1408.0036644458369</c:v>
                </c:pt>
                <c:pt idx="5">
                  <c:v>1410.0117197669576</c:v>
                </c:pt>
                <c:pt idx="6">
                  <c:v>1412.0226389202362</c:v>
                </c:pt>
                <c:pt idx="7">
                  <c:v>1414.0364259899898</c:v>
                </c:pt>
                <c:pt idx="8">
                  <c:v>1416.0530850663602</c:v>
                </c:pt>
                <c:pt idx="9">
                  <c:v>1418.0726202453232</c:v>
                </c:pt>
                <c:pt idx="10">
                  <c:v>1420.0950356286951</c:v>
                </c:pt>
                <c:pt idx="11">
                  <c:v>1422.1203353241426</c:v>
                </c:pt>
                <c:pt idx="12">
                  <c:v>1424.1485234451911</c:v>
                </c:pt>
                <c:pt idx="13">
                  <c:v>1426.1796041112318</c:v>
                </c:pt>
                <c:pt idx="14">
                  <c:v>1428.2135814475312</c:v>
                </c:pt>
                <c:pt idx="15">
                  <c:v>1430.2504595852392</c:v>
                </c:pt>
                <c:pt idx="16">
                  <c:v>1432.2902426613978</c:v>
                </c:pt>
                <c:pt idx="17">
                  <c:v>1434.3329348189482</c:v>
                </c:pt>
                <c:pt idx="18">
                  <c:v>1436.3785402067404</c:v>
                </c:pt>
                <c:pt idx="19">
                  <c:v>1438.4270629795424</c:v>
                </c:pt>
                <c:pt idx="20">
                  <c:v>1440.4785072980462</c:v>
                </c:pt>
                <c:pt idx="21">
                  <c:v>1442.5328773288786</c:v>
                </c:pt>
                <c:pt idx="22">
                  <c:v>1444.5901772446089</c:v>
                </c:pt>
                <c:pt idx="23">
                  <c:v>1446.6504112237558</c:v>
                </c:pt>
                <c:pt idx="24">
                  <c:v>1448.7135834507985</c:v>
                </c:pt>
                <c:pt idx="25">
                  <c:v>1450.7796981161844</c:v>
                </c:pt>
                <c:pt idx="26">
                  <c:v>1452.8487594163355</c:v>
                </c:pt>
                <c:pt idx="27">
                  <c:v>1454.9207715536606</c:v>
                </c:pt>
                <c:pt idx="28">
                  <c:v>1456.99573873656</c:v>
                </c:pt>
                <c:pt idx="29">
                  <c:v>1459.0736651794375</c:v>
                </c:pt>
                <c:pt idx="30">
                  <c:v>1461.1545551027061</c:v>
                </c:pt>
                <c:pt idx="31">
                  <c:v>1463.2384127327987</c:v>
                </c:pt>
                <c:pt idx="32">
                  <c:v>1465.3252423021754</c:v>
                </c:pt>
                <c:pt idx="33">
                  <c:v>1467.4150480493327</c:v>
                </c:pt>
              </c:numCache>
            </c:numRef>
          </c:xVal>
          <c:yVal>
            <c:numRef>
              <c:f>[1]XX!$O$6:$O$39</c:f>
              <c:numCache>
                <c:formatCode>General</c:formatCode>
                <c:ptCount val="3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78C-4C88-8395-2C76776886AE}"/>
            </c:ext>
          </c:extLst>
        </c:ser>
        <c:ser>
          <c:idx val="2"/>
          <c:order val="11"/>
          <c:spPr>
            <a:ln w="3175">
              <a:solidFill>
                <a:srgbClr val="969696"/>
              </a:solidFill>
              <a:prstDash val="solid"/>
            </a:ln>
          </c:spPr>
          <c:marker>
            <c:symbol val="none"/>
          </c:marker>
          <c:xVal>
            <c:numRef>
              <c:f>[1]XX!$M$6:$M$39</c:f>
              <c:numCache>
                <c:formatCode>General</c:formatCode>
                <c:ptCount val="34"/>
                <c:pt idx="0">
                  <c:v>1500</c:v>
                </c:pt>
                <c:pt idx="1">
                  <c:v>1502.1392579136975</c:v>
                </c:pt>
                <c:pt idx="2">
                  <c:v>1504.2815667770096</c:v>
                </c:pt>
                <c:pt idx="3">
                  <c:v>1506.4269309411145</c:v>
                </c:pt>
                <c:pt idx="4">
                  <c:v>1508.5753547633965</c:v>
                </c:pt>
                <c:pt idx="5">
                  <c:v>1510.7268426074545</c:v>
                </c:pt>
                <c:pt idx="6">
                  <c:v>1512.8813988431102</c:v>
                </c:pt>
                <c:pt idx="7">
                  <c:v>1515.0390278464176</c:v>
                </c:pt>
                <c:pt idx="8">
                  <c:v>1517.1997339996717</c:v>
                </c:pt>
                <c:pt idx="9">
                  <c:v>1519.3635216914176</c:v>
                </c:pt>
                <c:pt idx="10">
                  <c:v>1521.5303953164591</c:v>
                </c:pt>
                <c:pt idx="11">
                  <c:v>1523.7003592758672</c:v>
                </c:pt>
                <c:pt idx="12">
                  <c:v>1525.8734179769904</c:v>
                </c:pt>
                <c:pt idx="13">
                  <c:v>1528.0495758334628</c:v>
                </c:pt>
                <c:pt idx="14">
                  <c:v>1530.2288372652122</c:v>
                </c:pt>
                <c:pt idx="15">
                  <c:v>1532.4112066984706</c:v>
                </c:pt>
                <c:pt idx="16">
                  <c:v>1534.5966885657833</c:v>
                </c:pt>
                <c:pt idx="17">
                  <c:v>1536.7852873060158</c:v>
                </c:pt>
                <c:pt idx="18">
                  <c:v>1538.9770073643647</c:v>
                </c:pt>
                <c:pt idx="19">
                  <c:v>1541.1718531923668</c:v>
                </c:pt>
                <c:pt idx="20">
                  <c:v>1543.3698292479066</c:v>
                </c:pt>
                <c:pt idx="21">
                  <c:v>1545.570939995227</c:v>
                </c:pt>
                <c:pt idx="22">
                  <c:v>1547.7751899049381</c:v>
                </c:pt>
                <c:pt idx="23">
                  <c:v>1549.9825834540241</c:v>
                </c:pt>
                <c:pt idx="24">
                  <c:v>1552.1931251258557</c:v>
                </c:pt>
                <c:pt idx="25">
                  <c:v>1554.4068194101976</c:v>
                </c:pt>
                <c:pt idx="26">
                  <c:v>1556.6236708032166</c:v>
                </c:pt>
                <c:pt idx="27">
                  <c:v>1558.8436838074936</c:v>
                </c:pt>
                <c:pt idx="28">
                  <c:v>1561.0668629320287</c:v>
                </c:pt>
                <c:pt idx="29">
                  <c:v>1563.2932126922544</c:v>
                </c:pt>
                <c:pt idx="30">
                  <c:v>1565.5227376100422</c:v>
                </c:pt>
                <c:pt idx="31">
                  <c:v>1567.755442213713</c:v>
                </c:pt>
                <c:pt idx="32">
                  <c:v>1569.991331038045</c:v>
                </c:pt>
                <c:pt idx="33">
                  <c:v>1572.230408624285</c:v>
                </c:pt>
              </c:numCache>
            </c:numRef>
          </c:xVal>
          <c:yVal>
            <c:numRef>
              <c:f>[1]XX!$O$6:$O$39</c:f>
              <c:numCache>
                <c:formatCode>General</c:formatCode>
                <c:ptCount val="3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78C-4C88-8395-2C76776886AE}"/>
            </c:ext>
          </c:extLst>
        </c:ser>
        <c:ser>
          <c:idx val="3"/>
          <c:order val="12"/>
          <c:spPr>
            <a:ln w="3175">
              <a:solidFill>
                <a:srgbClr val="969696"/>
              </a:solidFill>
              <a:prstDash val="solid"/>
            </a:ln>
          </c:spPr>
          <c:marker>
            <c:symbol val="none"/>
          </c:marker>
          <c:xVal>
            <c:numRef>
              <c:f>[1]XX!$N$6:$N$39</c:f>
              <c:numCache>
                <c:formatCode>General</c:formatCode>
                <c:ptCount val="34"/>
                <c:pt idx="0">
                  <c:v>1600</c:v>
                </c:pt>
                <c:pt idx="1">
                  <c:v>1602.2818751079442</c:v>
                </c:pt>
                <c:pt idx="2">
                  <c:v>1604.5670045621434</c:v>
                </c:pt>
                <c:pt idx="3">
                  <c:v>1606.8553930038554</c:v>
                </c:pt>
                <c:pt idx="4">
                  <c:v>1609.1470450809563</c:v>
                </c:pt>
                <c:pt idx="5">
                  <c:v>1611.4419654479516</c:v>
                </c:pt>
                <c:pt idx="6">
                  <c:v>1613.7401587659842</c:v>
                </c:pt>
                <c:pt idx="7">
                  <c:v>1616.0416297028455</c:v>
                </c:pt>
                <c:pt idx="8">
                  <c:v>1618.346382932983</c:v>
                </c:pt>
                <c:pt idx="9">
                  <c:v>1620.6544231375124</c:v>
                </c:pt>
                <c:pt idx="10">
                  <c:v>1622.965755004223</c:v>
                </c:pt>
                <c:pt idx="11">
                  <c:v>1625.2803832275915</c:v>
                </c:pt>
                <c:pt idx="12">
                  <c:v>1627.5983125087898</c:v>
                </c:pt>
                <c:pt idx="13">
                  <c:v>1629.9195475556935</c:v>
                </c:pt>
                <c:pt idx="14">
                  <c:v>1632.244093082893</c:v>
                </c:pt>
                <c:pt idx="15">
                  <c:v>1634.5719538117021</c:v>
                </c:pt>
                <c:pt idx="16">
                  <c:v>1636.9031344701689</c:v>
                </c:pt>
                <c:pt idx="17">
                  <c:v>1639.2376397930836</c:v>
                </c:pt>
                <c:pt idx="18">
                  <c:v>1641.575474521989</c:v>
                </c:pt>
                <c:pt idx="19">
                  <c:v>1643.9166434051913</c:v>
                </c:pt>
                <c:pt idx="20">
                  <c:v>1646.261151197767</c:v>
                </c:pt>
                <c:pt idx="21">
                  <c:v>1648.6090026615757</c:v>
                </c:pt>
                <c:pt idx="22">
                  <c:v>1650.9602025652673</c:v>
                </c:pt>
                <c:pt idx="23">
                  <c:v>1653.3147556842923</c:v>
                </c:pt>
                <c:pt idx="24">
                  <c:v>1655.6726668009126</c:v>
                </c:pt>
                <c:pt idx="25">
                  <c:v>1658.0339407042106</c:v>
                </c:pt>
                <c:pt idx="26">
                  <c:v>1660.3985821900978</c:v>
                </c:pt>
                <c:pt idx="27">
                  <c:v>1662.7665960613265</c:v>
                </c:pt>
                <c:pt idx="28">
                  <c:v>1665.1379871274974</c:v>
                </c:pt>
                <c:pt idx="29">
                  <c:v>1667.5127602050716</c:v>
                </c:pt>
                <c:pt idx="30">
                  <c:v>1669.8909201173783</c:v>
                </c:pt>
                <c:pt idx="31">
                  <c:v>1672.272471694627</c:v>
                </c:pt>
                <c:pt idx="32">
                  <c:v>1674.6574197739146</c:v>
                </c:pt>
                <c:pt idx="33">
                  <c:v>1677.0457691992374</c:v>
                </c:pt>
              </c:numCache>
            </c:numRef>
          </c:xVal>
          <c:yVal>
            <c:numRef>
              <c:f>[1]XX!$O$6:$O$39</c:f>
              <c:numCache>
                <c:formatCode>General</c:formatCode>
                <c:ptCount val="3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78C-4C88-8395-2C7677688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23664"/>
        <c:axId val="1"/>
      </c:scatterChart>
      <c:valAx>
        <c:axId val="501123664"/>
        <c:scaling>
          <c:orientation val="minMax"/>
          <c:max val="1700"/>
          <c:min val="1200"/>
        </c:scaling>
        <c:delete val="0"/>
        <c:axPos val="t"/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00"/>
      </c:valAx>
      <c:valAx>
        <c:axId val="1"/>
        <c:scaling>
          <c:orientation val="maxMin"/>
          <c:max val="7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1123664"/>
        <c:crosses val="autoZero"/>
        <c:crossBetween val="midCat"/>
        <c:maj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99"/>
    </a:solidFill>
    <a:ln w="38100">
      <a:solidFill>
        <a:srgbClr val="FF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400050</xdr:colOff>
      <xdr:row>0</xdr:row>
      <xdr:rowOff>152400</xdr:rowOff>
    </xdr:from>
    <xdr:to>
      <xdr:col>57</xdr:col>
      <xdr:colOff>171450</xdr:colOff>
      <xdr:row>18</xdr:row>
      <xdr:rowOff>123825</xdr:rowOff>
    </xdr:to>
    <xdr:graphicFrame macro="">
      <xdr:nvGraphicFramePr>
        <xdr:cNvPr id="4" name="Chart 40">
          <a:extLst>
            <a:ext uri="{FF2B5EF4-FFF2-40B4-BE49-F238E27FC236}">
              <a16:creationId xmlns:a16="http://schemas.microsoft.com/office/drawing/2014/main" id="{853357D2-0141-44A4-88DE-A39603C0A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0.0597</cdr:x>
      <cdr:y>0.26989</cdr:y>
    </cdr:from>
    <cdr:to>
      <cdr:x>0.30422</cdr:x>
      <cdr:y>0.37899</cdr:y>
    </cdr:to>
    <cdr:sp macro="" textlink="">
      <cdr:nvSpPr>
        <cdr:cNvPr id="1177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3254" y="1071990"/>
          <a:ext cx="1037207" cy="4333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75" b="1" i="0" strike="noStrike">
              <a:solidFill>
                <a:srgbClr val="000000"/>
              </a:solidFill>
              <a:latin typeface="Arial"/>
              <a:cs typeface="Arial"/>
            </a:rPr>
            <a:t>Tlee vs Plee</a:t>
          </a:r>
        </a:p>
        <a:p xmlns:a="http://schemas.openxmlformats.org/drawingml/2006/main">
          <a:pPr algn="l" rtl="0">
            <a:defRPr sz="1000"/>
          </a:pPr>
          <a:endParaRPr lang="en-US" sz="1375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0.03719</cdr:x>
      <cdr:y>0.70426</cdr:y>
    </cdr:from>
    <cdr:to>
      <cdr:x>0.148</cdr:x>
      <cdr:y>0.74626</cdr:y>
    </cdr:to>
    <cdr:sp macro="" textlink="">
      <cdr:nvSpPr>
        <cdr:cNvPr id="242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7737" y="2797258"/>
          <a:ext cx="470065" cy="1668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1" i="0" strike="noStrike">
              <a:solidFill>
                <a:srgbClr val="000000"/>
              </a:solidFill>
              <a:latin typeface="Arial"/>
              <a:cs typeface="Arial"/>
            </a:rPr>
            <a:t>P (GPa)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1763471/OneDrive%20-%20Cardiff%20University/Cardiff%20University/PhD%20Cardiff/Regional_data/Geochemistry/Modelling/FRACTIONATEPT/FRACTIONATEPT_ALLBASAL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actionatePT"/>
      <sheetName val="RESULTS"/>
      <sheetName val="X"/>
      <sheetName val="XX"/>
    </sheetNames>
    <sheetDataSet>
      <sheetData sheetId="0">
        <row r="17">
          <cell r="DC17">
            <v>1642.5215635376398</v>
          </cell>
          <cell r="DD17">
            <v>3.9694506661593572</v>
          </cell>
        </row>
        <row r="18">
          <cell r="DC18">
            <v>1586.6935022454418</v>
          </cell>
          <cell r="DD18">
            <v>2.8485389245397776</v>
          </cell>
        </row>
        <row r="19">
          <cell r="DC19">
            <v>1437.2558714577613</v>
          </cell>
          <cell r="DD19">
            <v>1.4945956274072785</v>
          </cell>
        </row>
        <row r="20">
          <cell r="DC20">
            <v>1506.3248508546803</v>
          </cell>
          <cell r="DD20">
            <v>2.0200193788203515</v>
          </cell>
        </row>
        <row r="21">
          <cell r="DC21">
            <v>1564.505928656876</v>
          </cell>
          <cell r="DD21">
            <v>2.7254321993828077</v>
          </cell>
        </row>
        <row r="22">
          <cell r="DC22">
            <v>1466.1329363134837</v>
          </cell>
          <cell r="DD22">
            <v>1.3241595405789035</v>
          </cell>
        </row>
        <row r="23">
          <cell r="DC23">
            <v>1607.6089277114286</v>
          </cell>
          <cell r="DD23">
            <v>3.4213690182116681</v>
          </cell>
        </row>
        <row r="24">
          <cell r="DC24">
            <v>1426.0307779020109</v>
          </cell>
          <cell r="DD24">
            <v>1.4120501535590559</v>
          </cell>
        </row>
        <row r="25">
          <cell r="DC25">
            <v>1473.3302161702356</v>
          </cell>
          <cell r="DD25">
            <v>2.1316504933206515</v>
          </cell>
        </row>
        <row r="26">
          <cell r="DC26">
            <v>1611.04007039731</v>
          </cell>
          <cell r="DD26">
            <v>4.0657338596433554</v>
          </cell>
        </row>
        <row r="27">
          <cell r="DC27">
            <v>1343.7008276625374</v>
          </cell>
          <cell r="DD27">
            <v>0.89468613080000647</v>
          </cell>
        </row>
        <row r="28">
          <cell r="DC28">
            <v>1485.5864937339629</v>
          </cell>
          <cell r="DD28">
            <v>1.9042152967222614</v>
          </cell>
        </row>
        <row r="29">
          <cell r="DC29">
            <v>1510.9860196221866</v>
          </cell>
          <cell r="DD29">
            <v>2.192106149147647</v>
          </cell>
        </row>
        <row r="30">
          <cell r="DC30">
            <v>1554.9331270325174</v>
          </cell>
          <cell r="DD30">
            <v>3.021416640262915</v>
          </cell>
        </row>
        <row r="31">
          <cell r="DC31">
            <v>1756.9812630007618</v>
          </cell>
          <cell r="DD31">
            <v>7.1651183333484454</v>
          </cell>
        </row>
        <row r="32">
          <cell r="DC32">
            <v>1606.5420247757729</v>
          </cell>
          <cell r="DD32">
            <v>3.1913381322225103</v>
          </cell>
        </row>
        <row r="33">
          <cell r="DC33">
            <v>1746.8913030699466</v>
          </cell>
          <cell r="DD33">
            <v>5.8273984944363368</v>
          </cell>
        </row>
        <row r="34">
          <cell r="DC34">
            <v>1508.5525441009452</v>
          </cell>
          <cell r="DD34">
            <v>2.2165403917639064</v>
          </cell>
        </row>
        <row r="35">
          <cell r="DC35">
            <v>1184.4371799671758</v>
          </cell>
          <cell r="DD35">
            <v>-1.1989077382102779E-2</v>
          </cell>
        </row>
        <row r="37">
          <cell r="DC37">
            <v>1396.1720327733199</v>
          </cell>
          <cell r="DD37">
            <v>1.1381890166321023</v>
          </cell>
        </row>
        <row r="38">
          <cell r="DC38">
            <v>1578.978717489837</v>
          </cell>
          <cell r="DD38">
            <v>3.6252705338872304</v>
          </cell>
        </row>
        <row r="39">
          <cell r="DC39">
            <v>1506.4279345708755</v>
          </cell>
          <cell r="DD39">
            <v>1.5230176540967575</v>
          </cell>
        </row>
        <row r="40">
          <cell r="DC40">
            <v>1552.7886120587259</v>
          </cell>
          <cell r="DD40">
            <v>2.9204929692985084</v>
          </cell>
        </row>
        <row r="41">
          <cell r="DC41">
            <v>1586.4830169342913</v>
          </cell>
          <cell r="DD41">
            <v>4.0499690774668853</v>
          </cell>
        </row>
        <row r="42">
          <cell r="DC42">
            <v>1500.9433389183102</v>
          </cell>
          <cell r="DD42">
            <v>2.2443418006906493</v>
          </cell>
        </row>
        <row r="43">
          <cell r="DC43">
            <v>1424.979972398696</v>
          </cell>
          <cell r="DD43">
            <v>0.51595497311856475</v>
          </cell>
        </row>
        <row r="44">
          <cell r="DC44">
            <v>1522.7338458274855</v>
          </cell>
          <cell r="DD44">
            <v>2.2972248052434532</v>
          </cell>
        </row>
        <row r="45">
          <cell r="DC45">
            <v>1694.9038371320594</v>
          </cell>
          <cell r="DD45">
            <v>5.5893743123107065</v>
          </cell>
        </row>
        <row r="46">
          <cell r="DC46">
            <v>1683.808754047097</v>
          </cell>
          <cell r="DD46">
            <v>3.600282074159721</v>
          </cell>
        </row>
        <row r="47">
          <cell r="DC47">
            <v>1487.8692297785838</v>
          </cell>
          <cell r="DD47">
            <v>2.4206572232503341</v>
          </cell>
        </row>
        <row r="48">
          <cell r="DC48">
            <v>1536.658346316643</v>
          </cell>
          <cell r="DD48">
            <v>2.7072498447854723</v>
          </cell>
        </row>
        <row r="49">
          <cell r="DC49">
            <v>1543.412759908143</v>
          </cell>
          <cell r="DD49">
            <v>2.998714810121808</v>
          </cell>
        </row>
        <row r="50">
          <cell r="DC50">
            <v>1468.0180718566482</v>
          </cell>
          <cell r="DD50">
            <v>1.9576302789306836</v>
          </cell>
        </row>
        <row r="51">
          <cell r="DC51">
            <v>1548.1299960602025</v>
          </cell>
          <cell r="DD51">
            <v>2.8673282757317278</v>
          </cell>
        </row>
        <row r="52">
          <cell r="DC52">
            <v>1489.004360310578</v>
          </cell>
          <cell r="DD52">
            <v>2.32475790981831</v>
          </cell>
        </row>
        <row r="53">
          <cell r="DC53">
            <v>1367.9777604651561</v>
          </cell>
          <cell r="DD53">
            <v>1.0924039648365327</v>
          </cell>
        </row>
        <row r="54">
          <cell r="DC54">
            <v>1502.0518090561382</v>
          </cell>
          <cell r="DD54">
            <v>2.0010992475070686</v>
          </cell>
        </row>
        <row r="55">
          <cell r="DC55">
            <v>1358.4564733255165</v>
          </cell>
          <cell r="DD55">
            <v>0.78150211784898449</v>
          </cell>
        </row>
        <row r="56">
          <cell r="DC56">
            <v>1700.561482234398</v>
          </cell>
          <cell r="DD56">
            <v>3.8459189969012426</v>
          </cell>
        </row>
        <row r="57">
          <cell r="DC57">
            <v>1557.3632198054613</v>
          </cell>
          <cell r="DD57">
            <v>3.2975380520854074</v>
          </cell>
        </row>
        <row r="58">
          <cell r="DC58">
            <v>1511.0195707493458</v>
          </cell>
          <cell r="DD58">
            <v>1.9652531416787697</v>
          </cell>
        </row>
        <row r="59">
          <cell r="DC59">
            <v>1396.3099697061398</v>
          </cell>
          <cell r="DD59">
            <v>1.555177963456509</v>
          </cell>
        </row>
        <row r="60">
          <cell r="DC60">
            <v>1568.7736364618968</v>
          </cell>
          <cell r="DD60">
            <v>3.1650348582533869</v>
          </cell>
        </row>
        <row r="61">
          <cell r="DC61">
            <v>1542.6069033124479</v>
          </cell>
          <cell r="DD61">
            <v>2.2817817542982355</v>
          </cell>
        </row>
        <row r="62">
          <cell r="DC62">
            <v>1497.141785304374</v>
          </cell>
          <cell r="DD62">
            <v>1.2442681470573806</v>
          </cell>
        </row>
        <row r="63">
          <cell r="DC63">
            <v>1437.9904697097988</v>
          </cell>
          <cell r="DD63">
            <v>1.5088559173014939</v>
          </cell>
        </row>
        <row r="64">
          <cell r="DC64">
            <v>1575.1310366951509</v>
          </cell>
          <cell r="DD64">
            <v>3.1251837553486443</v>
          </cell>
        </row>
        <row r="65">
          <cell r="DC65">
            <v>1515.7952900446865</v>
          </cell>
          <cell r="DD65">
            <v>1.9400751739083206</v>
          </cell>
        </row>
        <row r="66">
          <cell r="DC66">
            <v>1720.6506409976569</v>
          </cell>
          <cell r="DD66">
            <v>4.093029890121219</v>
          </cell>
        </row>
        <row r="67">
          <cell r="DC67">
            <v>1538.25839282682</v>
          </cell>
          <cell r="DD67">
            <v>1.7832750834430704</v>
          </cell>
        </row>
        <row r="68">
          <cell r="DC68">
            <v>1635.4689581649714</v>
          </cell>
          <cell r="DD68">
            <v>4.0235550789692409</v>
          </cell>
        </row>
        <row r="69">
          <cell r="DC69">
            <v>1572.8147599599185</v>
          </cell>
          <cell r="DD69">
            <v>3.0409558610695937</v>
          </cell>
        </row>
        <row r="70">
          <cell r="DC70">
            <v>1612.1073500983007</v>
          </cell>
          <cell r="DD70">
            <v>3.550927501138943</v>
          </cell>
        </row>
        <row r="71">
          <cell r="DC71">
            <v>1493.5852677407986</v>
          </cell>
          <cell r="DD71">
            <v>1.991586784002757</v>
          </cell>
        </row>
        <row r="72">
          <cell r="DC72">
            <v>1754.8762813983603</v>
          </cell>
          <cell r="DD72">
            <v>4.8714242838524413</v>
          </cell>
        </row>
        <row r="73">
          <cell r="DC73">
            <v>1667.7307305193403</v>
          </cell>
          <cell r="DD73">
            <v>4.8192839716412452</v>
          </cell>
        </row>
        <row r="74">
          <cell r="DC74">
            <v>1615.5367610031999</v>
          </cell>
          <cell r="DD74">
            <v>3.6955439755880466</v>
          </cell>
        </row>
        <row r="75">
          <cell r="DC75">
            <v>1428.4682667312748</v>
          </cell>
          <cell r="DD75">
            <v>1.2555484904666117</v>
          </cell>
        </row>
        <row r="76">
          <cell r="DC76">
            <v>1553.0846179067887</v>
          </cell>
          <cell r="DD76">
            <v>2.6408687368567172</v>
          </cell>
        </row>
        <row r="77">
          <cell r="DC77">
            <v>1608.7630888537365</v>
          </cell>
          <cell r="DD77">
            <v>3.6288162122046255</v>
          </cell>
        </row>
        <row r="78">
          <cell r="DC78">
            <v>1537.3486700093636</v>
          </cell>
          <cell r="DD78">
            <v>2.6101922866218117</v>
          </cell>
        </row>
        <row r="79">
          <cell r="DC79">
            <v>1503.4551992218619</v>
          </cell>
          <cell r="DD79">
            <v>1.6566742729668069</v>
          </cell>
        </row>
        <row r="80">
          <cell r="DC80">
            <v>1503.4551992218619</v>
          </cell>
          <cell r="DD80">
            <v>1.6566742729668069</v>
          </cell>
        </row>
      </sheetData>
      <sheetData sheetId="1" refreshError="1"/>
      <sheetData sheetId="2" refreshError="1"/>
      <sheetData sheetId="3">
        <row r="6">
          <cell r="A6">
            <v>1085.7</v>
          </cell>
          <cell r="B6">
            <v>0</v>
          </cell>
          <cell r="F6">
            <v>1780</v>
          </cell>
          <cell r="G6">
            <v>0</v>
          </cell>
          <cell r="K6">
            <v>1300</v>
          </cell>
          <cell r="L6">
            <v>1400</v>
          </cell>
          <cell r="M6">
            <v>1500</v>
          </cell>
          <cell r="N6">
            <v>1600</v>
          </cell>
          <cell r="O6">
            <v>0</v>
          </cell>
        </row>
        <row r="7">
          <cell r="A7">
            <v>1112.076</v>
          </cell>
          <cell r="B7">
            <v>0.2</v>
          </cell>
          <cell r="F7">
            <v>1788.6</v>
          </cell>
          <cell r="G7">
            <v>0.2</v>
          </cell>
          <cell r="K7">
            <v>1301.8540235252046</v>
          </cell>
          <cell r="L7">
            <v>1401.9966407194511</v>
          </cell>
          <cell r="M7">
            <v>1502.1392579136975</v>
          </cell>
          <cell r="N7">
            <v>1602.2818751079442</v>
          </cell>
          <cell r="O7">
            <v>0.2</v>
          </cell>
        </row>
        <row r="8">
          <cell r="A8">
            <v>1138.0440000000001</v>
          </cell>
          <cell r="B8">
            <v>0.4</v>
          </cell>
          <cell r="F8">
            <v>1797.2</v>
          </cell>
          <cell r="G8">
            <v>0.4</v>
          </cell>
          <cell r="K8">
            <v>1303.7106912067416</v>
          </cell>
          <cell r="L8">
            <v>1403.9961289918756</v>
          </cell>
          <cell r="M8">
            <v>1504.2815667770096</v>
          </cell>
          <cell r="N8">
            <v>1604.5670045621434</v>
          </cell>
          <cell r="O8">
            <v>0.4</v>
          </cell>
        </row>
        <row r="9">
          <cell r="A9">
            <v>1163.604</v>
          </cell>
          <cell r="B9">
            <v>0.60000000000000009</v>
          </cell>
          <cell r="F9">
            <v>1805.8</v>
          </cell>
          <cell r="G9">
            <v>0.60000000000000009</v>
          </cell>
          <cell r="K9">
            <v>1305.5700068156325</v>
          </cell>
          <cell r="L9">
            <v>1405.9984688783734</v>
          </cell>
          <cell r="M9">
            <v>1506.4269309411145</v>
          </cell>
          <cell r="N9">
            <v>1606.8553930038554</v>
          </cell>
          <cell r="O9">
            <v>0.60000000000000009</v>
          </cell>
        </row>
        <row r="10">
          <cell r="A10">
            <v>1188.7560000000001</v>
          </cell>
          <cell r="B10">
            <v>0.8</v>
          </cell>
          <cell r="F10">
            <v>1814.4</v>
          </cell>
          <cell r="G10">
            <v>0.8</v>
          </cell>
          <cell r="K10">
            <v>1307.431974128277</v>
          </cell>
          <cell r="L10">
            <v>1408.0036644458369</v>
          </cell>
          <cell r="M10">
            <v>1508.5753547633965</v>
          </cell>
          <cell r="N10">
            <v>1609.1470450809563</v>
          </cell>
          <cell r="O10">
            <v>0.8</v>
          </cell>
        </row>
        <row r="11">
          <cell r="A11">
            <v>1213.5</v>
          </cell>
          <cell r="B11">
            <v>1</v>
          </cell>
          <cell r="F11">
            <v>1823</v>
          </cell>
          <cell r="G11">
            <v>1</v>
          </cell>
          <cell r="K11">
            <v>1309.2965969264606</v>
          </cell>
          <cell r="L11">
            <v>1410.0117197669576</v>
          </cell>
          <cell r="M11">
            <v>1510.7268426074545</v>
          </cell>
          <cell r="N11">
            <v>1611.4419654479516</v>
          </cell>
          <cell r="O11">
            <v>1</v>
          </cell>
        </row>
        <row r="12">
          <cell r="A12">
            <v>1237.836</v>
          </cell>
          <cell r="B12">
            <v>1.2</v>
          </cell>
          <cell r="F12">
            <v>1831.6</v>
          </cell>
          <cell r="G12">
            <v>1.2</v>
          </cell>
          <cell r="K12">
            <v>1311.1638789973622</v>
          </cell>
          <cell r="L12">
            <v>1412.0226389202362</v>
          </cell>
          <cell r="M12">
            <v>1512.8813988431102</v>
          </cell>
          <cell r="N12">
            <v>1613.7401587659842</v>
          </cell>
          <cell r="O12">
            <v>1.2</v>
          </cell>
        </row>
        <row r="13">
          <cell r="A13">
            <v>1261.7640000000001</v>
          </cell>
          <cell r="B13">
            <v>1.4</v>
          </cell>
          <cell r="F13">
            <v>1840.2</v>
          </cell>
          <cell r="G13">
            <v>1.4</v>
          </cell>
          <cell r="K13">
            <v>1313.0338241335619</v>
          </cell>
          <cell r="L13">
            <v>1414.0364259899898</v>
          </cell>
          <cell r="M13">
            <v>1515.0390278464176</v>
          </cell>
          <cell r="N13">
            <v>1616.0416297028455</v>
          </cell>
          <cell r="O13">
            <v>1.4</v>
          </cell>
        </row>
        <row r="14">
          <cell r="A14">
            <v>1285.2840000000001</v>
          </cell>
          <cell r="B14">
            <v>1.5999999999999999</v>
          </cell>
          <cell r="F14">
            <v>1848.8</v>
          </cell>
          <cell r="G14">
            <v>1.5999999999999999</v>
          </cell>
          <cell r="K14">
            <v>1314.9064361330488</v>
          </cell>
          <cell r="L14">
            <v>1416.0530850663602</v>
          </cell>
          <cell r="M14">
            <v>1517.1997339996717</v>
          </cell>
          <cell r="N14">
            <v>1618.346382932983</v>
          </cell>
          <cell r="O14">
            <v>1.5999999999999999</v>
          </cell>
        </row>
        <row r="15">
          <cell r="A15">
            <v>1308.396</v>
          </cell>
          <cell r="B15">
            <v>1.7999999999999998</v>
          </cell>
          <cell r="F15">
            <v>1857.4</v>
          </cell>
          <cell r="G15">
            <v>1.7999999999999998</v>
          </cell>
          <cell r="K15">
            <v>1316.7817187992287</v>
          </cell>
          <cell r="L15">
            <v>1418.0726202453232</v>
          </cell>
          <cell r="M15">
            <v>1519.3635216914176</v>
          </cell>
          <cell r="N15">
            <v>1620.6544231375124</v>
          </cell>
          <cell r="O15">
            <v>1.7999999999999998</v>
          </cell>
        </row>
        <row r="16">
          <cell r="A16">
            <v>1331.1</v>
          </cell>
          <cell r="B16">
            <v>1.9999999999999998</v>
          </cell>
          <cell r="F16">
            <v>1866</v>
          </cell>
          <cell r="G16">
            <v>1.9999999999999998</v>
          </cell>
          <cell r="K16">
            <v>1318.6596759409313</v>
          </cell>
          <cell r="L16">
            <v>1420.0950356286951</v>
          </cell>
          <cell r="M16">
            <v>1521.5303953164591</v>
          </cell>
          <cell r="N16">
            <v>1622.965755004223</v>
          </cell>
          <cell r="O16">
            <v>1.9999999999999998</v>
          </cell>
        </row>
        <row r="17">
          <cell r="A17">
            <v>1353.3960000000002</v>
          </cell>
          <cell r="B17">
            <v>2.1999999999999997</v>
          </cell>
          <cell r="F17">
            <v>1874.6</v>
          </cell>
          <cell r="G17">
            <v>2.1999999999999997</v>
          </cell>
          <cell r="K17">
            <v>1320.5403113724183</v>
          </cell>
          <cell r="L17">
            <v>1422.1203353241426</v>
          </cell>
          <cell r="M17">
            <v>1523.7003592758672</v>
          </cell>
          <cell r="N17">
            <v>1625.2803832275915</v>
          </cell>
          <cell r="O17">
            <v>2.1999999999999997</v>
          </cell>
        </row>
        <row r="18">
          <cell r="A18">
            <v>1375.2840000000001</v>
          </cell>
          <cell r="B18">
            <v>2.4</v>
          </cell>
          <cell r="F18">
            <v>1883.2</v>
          </cell>
          <cell r="G18">
            <v>2.4</v>
          </cell>
          <cell r="K18">
            <v>1322.4236289133917</v>
          </cell>
          <cell r="L18">
            <v>1424.1485234451911</v>
          </cell>
          <cell r="M18">
            <v>1525.8734179769904</v>
          </cell>
          <cell r="N18">
            <v>1627.5983125087898</v>
          </cell>
          <cell r="O18">
            <v>2.4</v>
          </cell>
        </row>
        <row r="19">
          <cell r="A19">
            <v>1396.7640000000001</v>
          </cell>
          <cell r="B19">
            <v>2.6</v>
          </cell>
          <cell r="F19">
            <v>1891.8</v>
          </cell>
          <cell r="G19">
            <v>2.6</v>
          </cell>
          <cell r="K19">
            <v>1324.3096323890011</v>
          </cell>
          <cell r="L19">
            <v>1426.1796041112318</v>
          </cell>
          <cell r="M19">
            <v>1528.0495758334628</v>
          </cell>
          <cell r="N19">
            <v>1629.9195475556935</v>
          </cell>
          <cell r="O19">
            <v>2.6</v>
          </cell>
        </row>
        <row r="20">
          <cell r="A20">
            <v>1417.8360000000002</v>
          </cell>
          <cell r="B20">
            <v>2.8000000000000003</v>
          </cell>
          <cell r="F20">
            <v>1900.4</v>
          </cell>
          <cell r="G20">
            <v>2.8000000000000003</v>
          </cell>
          <cell r="K20">
            <v>1326.1983256298504</v>
          </cell>
          <cell r="L20">
            <v>1428.2135814475312</v>
          </cell>
          <cell r="M20">
            <v>1530.2288372652122</v>
          </cell>
          <cell r="N20">
            <v>1632.244093082893</v>
          </cell>
          <cell r="O20">
            <v>2.8000000000000003</v>
          </cell>
        </row>
        <row r="21">
          <cell r="A21">
            <v>1438.5</v>
          </cell>
          <cell r="B21">
            <v>3.0000000000000004</v>
          </cell>
          <cell r="F21">
            <v>1909</v>
          </cell>
          <cell r="G21">
            <v>3.0000000000000004</v>
          </cell>
          <cell r="K21">
            <v>1328.0897124720079</v>
          </cell>
          <cell r="L21">
            <v>1430.2504595852392</v>
          </cell>
          <cell r="M21">
            <v>1532.4112066984706</v>
          </cell>
          <cell r="N21">
            <v>1634.5719538117021</v>
          </cell>
          <cell r="O21">
            <v>3.0000000000000004</v>
          </cell>
        </row>
        <row r="22">
          <cell r="A22">
            <v>1458.7560000000001</v>
          </cell>
          <cell r="B22">
            <v>3.2000000000000006</v>
          </cell>
          <cell r="F22">
            <v>1917.6</v>
          </cell>
          <cell r="G22">
            <v>3.2000000000000006</v>
          </cell>
          <cell r="K22">
            <v>1329.9837967570122</v>
          </cell>
          <cell r="L22">
            <v>1432.2902426613978</v>
          </cell>
          <cell r="M22">
            <v>1534.5966885657833</v>
          </cell>
          <cell r="N22">
            <v>1636.9031344701689</v>
          </cell>
          <cell r="O22">
            <v>3.2000000000000006</v>
          </cell>
        </row>
        <row r="23">
          <cell r="A23">
            <v>1478.6040000000003</v>
          </cell>
          <cell r="B23">
            <v>3.4000000000000008</v>
          </cell>
          <cell r="F23">
            <v>1926.2</v>
          </cell>
          <cell r="G23">
            <v>3.4000000000000008</v>
          </cell>
          <cell r="K23">
            <v>1331.8805823318803</v>
          </cell>
          <cell r="L23">
            <v>1434.3329348189482</v>
          </cell>
          <cell r="M23">
            <v>1536.7852873060158</v>
          </cell>
          <cell r="N23">
            <v>1639.2376397930836</v>
          </cell>
          <cell r="O23">
            <v>3.4000000000000008</v>
          </cell>
        </row>
        <row r="24">
          <cell r="A24">
            <v>1498.0440000000003</v>
          </cell>
          <cell r="B24">
            <v>3.600000000000001</v>
          </cell>
          <cell r="F24">
            <v>1934.8</v>
          </cell>
          <cell r="G24">
            <v>3.600000000000001</v>
          </cell>
          <cell r="K24">
            <v>1333.780073049116</v>
          </cell>
          <cell r="L24">
            <v>1436.3785402067404</v>
          </cell>
          <cell r="M24">
            <v>1538.9770073643647</v>
          </cell>
          <cell r="N24">
            <v>1641.575474521989</v>
          </cell>
          <cell r="O24">
            <v>3.600000000000001</v>
          </cell>
        </row>
        <row r="25">
          <cell r="A25">
            <v>1517.076</v>
          </cell>
          <cell r="B25">
            <v>3.8000000000000012</v>
          </cell>
          <cell r="F25">
            <v>1943.4</v>
          </cell>
          <cell r="G25">
            <v>3.8000000000000012</v>
          </cell>
          <cell r="K25">
            <v>1335.6822727667179</v>
          </cell>
          <cell r="L25">
            <v>1438.4270629795424</v>
          </cell>
          <cell r="M25">
            <v>1541.1718531923668</v>
          </cell>
          <cell r="N25">
            <v>1643.9166434051913</v>
          </cell>
          <cell r="O25">
            <v>3.8000000000000012</v>
          </cell>
        </row>
        <row r="26">
          <cell r="A26">
            <v>1535.7000000000003</v>
          </cell>
          <cell r="B26">
            <v>4.0000000000000009</v>
          </cell>
          <cell r="F26">
            <v>1952</v>
          </cell>
          <cell r="G26">
            <v>4.0000000000000009</v>
          </cell>
          <cell r="K26">
            <v>1337.5871853481856</v>
          </cell>
          <cell r="L26">
            <v>1440.4785072980462</v>
          </cell>
          <cell r="M26">
            <v>1543.3698292479066</v>
          </cell>
          <cell r="N26">
            <v>1646.261151197767</v>
          </cell>
          <cell r="O26">
            <v>4.0000000000000009</v>
          </cell>
        </row>
        <row r="27">
          <cell r="A27">
            <v>1553.9160000000002</v>
          </cell>
          <cell r="B27">
            <v>4.2000000000000011</v>
          </cell>
          <cell r="F27">
            <v>1960.6</v>
          </cell>
          <cell r="G27">
            <v>4.2000000000000011</v>
          </cell>
          <cell r="K27">
            <v>1339.4948146625302</v>
          </cell>
          <cell r="L27">
            <v>1442.5328773288786</v>
          </cell>
          <cell r="M27">
            <v>1545.570939995227</v>
          </cell>
          <cell r="N27">
            <v>1648.6090026615757</v>
          </cell>
          <cell r="O27">
            <v>4.2000000000000011</v>
          </cell>
        </row>
        <row r="28">
          <cell r="A28">
            <v>1571.7240000000002</v>
          </cell>
          <cell r="B28">
            <v>4.4000000000000012</v>
          </cell>
          <cell r="F28">
            <v>1969.2</v>
          </cell>
          <cell r="G28">
            <v>4.4000000000000012</v>
          </cell>
          <cell r="K28">
            <v>1341.4051645842796</v>
          </cell>
          <cell r="L28">
            <v>1444.5901772446089</v>
          </cell>
          <cell r="M28">
            <v>1547.7751899049381</v>
          </cell>
          <cell r="N28">
            <v>1650.9602025652673</v>
          </cell>
          <cell r="O28">
            <v>4.4000000000000012</v>
          </cell>
        </row>
        <row r="29">
          <cell r="A29">
            <v>1589.1240000000003</v>
          </cell>
          <cell r="B29">
            <v>4.6000000000000014</v>
          </cell>
          <cell r="F29">
            <v>1977.8</v>
          </cell>
          <cell r="G29">
            <v>4.6000000000000014</v>
          </cell>
          <cell r="K29">
            <v>1343.3182389934875</v>
          </cell>
          <cell r="L29">
            <v>1446.6504112237558</v>
          </cell>
          <cell r="M29">
            <v>1549.9825834540241</v>
          </cell>
          <cell r="N29">
            <v>1653.3147556842923</v>
          </cell>
          <cell r="O29">
            <v>4.6000000000000014</v>
          </cell>
        </row>
        <row r="30">
          <cell r="A30">
            <v>1606.1160000000002</v>
          </cell>
          <cell r="B30">
            <v>4.8000000000000016</v>
          </cell>
          <cell r="F30">
            <v>1986.4</v>
          </cell>
          <cell r="G30">
            <v>4.8000000000000016</v>
          </cell>
          <cell r="K30">
            <v>1345.2340417757416</v>
          </cell>
          <cell r="L30">
            <v>1448.7135834507985</v>
          </cell>
          <cell r="M30">
            <v>1552.1931251258557</v>
          </cell>
          <cell r="N30">
            <v>1655.6726668009126</v>
          </cell>
          <cell r="O30">
            <v>4.8000000000000016</v>
          </cell>
        </row>
        <row r="31">
          <cell r="A31">
            <v>1622.7000000000003</v>
          </cell>
          <cell r="B31">
            <v>5.0000000000000018</v>
          </cell>
          <cell r="F31">
            <v>1995</v>
          </cell>
          <cell r="G31">
            <v>5.0000000000000018</v>
          </cell>
          <cell r="K31">
            <v>1347.1525768221711</v>
          </cell>
          <cell r="L31">
            <v>1450.7796981161844</v>
          </cell>
          <cell r="M31">
            <v>1554.4068194101976</v>
          </cell>
          <cell r="N31">
            <v>1658.0339407042106</v>
          </cell>
          <cell r="O31">
            <v>5.0000000000000018</v>
          </cell>
        </row>
        <row r="32">
          <cell r="A32">
            <v>1638.8760000000002</v>
          </cell>
          <cell r="B32">
            <v>5.200000000000002</v>
          </cell>
          <cell r="F32">
            <v>2003.6</v>
          </cell>
          <cell r="G32">
            <v>5.200000000000002</v>
          </cell>
          <cell r="K32">
            <v>1349.0738480294544</v>
          </cell>
          <cell r="L32">
            <v>1452.8487594163355</v>
          </cell>
          <cell r="M32">
            <v>1556.6236708032166</v>
          </cell>
          <cell r="N32">
            <v>1660.3985821900978</v>
          </cell>
          <cell r="O32">
            <v>5.200000000000002</v>
          </cell>
        </row>
        <row r="33">
          <cell r="A33">
            <v>1654.6440000000002</v>
          </cell>
          <cell r="B33">
            <v>5.4000000000000021</v>
          </cell>
          <cell r="F33">
            <v>2012.2</v>
          </cell>
          <cell r="G33">
            <v>5.4000000000000021</v>
          </cell>
          <cell r="K33">
            <v>1350.9978592998277</v>
          </cell>
          <cell r="L33">
            <v>1454.9207715536606</v>
          </cell>
          <cell r="M33">
            <v>1558.8436838074936</v>
          </cell>
          <cell r="N33">
            <v>1662.7665960613265</v>
          </cell>
          <cell r="O33">
            <v>5.4000000000000021</v>
          </cell>
        </row>
        <row r="34">
          <cell r="A34">
            <v>1670.0040000000004</v>
          </cell>
          <cell r="B34">
            <v>5.6000000000000023</v>
          </cell>
          <cell r="F34">
            <v>2020.8</v>
          </cell>
          <cell r="G34">
            <v>5.6000000000000023</v>
          </cell>
          <cell r="K34">
            <v>1352.9246145410916</v>
          </cell>
          <cell r="L34">
            <v>1456.99573873656</v>
          </cell>
          <cell r="M34">
            <v>1561.0668629320287</v>
          </cell>
          <cell r="N34">
            <v>1665.1379871274974</v>
          </cell>
          <cell r="O34">
            <v>5.6000000000000023</v>
          </cell>
        </row>
        <row r="35">
          <cell r="A35">
            <v>1684.9560000000004</v>
          </cell>
          <cell r="B35">
            <v>5.8000000000000025</v>
          </cell>
          <cell r="F35">
            <v>2029.4</v>
          </cell>
          <cell r="G35">
            <v>5.8000000000000025</v>
          </cell>
          <cell r="K35">
            <v>1354.8541176666206</v>
          </cell>
          <cell r="L35">
            <v>1459.0736651794375</v>
          </cell>
          <cell r="M35">
            <v>1563.2932126922544</v>
          </cell>
          <cell r="N35">
            <v>1667.5127602050716</v>
          </cell>
          <cell r="O35">
            <v>5.8000000000000025</v>
          </cell>
        </row>
        <row r="36">
          <cell r="A36">
            <v>1699.5000000000005</v>
          </cell>
          <cell r="B36">
            <v>6.0000000000000027</v>
          </cell>
          <cell r="F36">
            <v>2038</v>
          </cell>
          <cell r="G36">
            <v>6.0000000000000027</v>
          </cell>
          <cell r="K36">
            <v>1356.78637259537</v>
          </cell>
          <cell r="L36">
            <v>1461.1545551027061</v>
          </cell>
          <cell r="M36">
            <v>1565.5227376100422</v>
          </cell>
          <cell r="N36">
            <v>1669.8909201173783</v>
          </cell>
          <cell r="O36">
            <v>6.0000000000000027</v>
          </cell>
        </row>
        <row r="37">
          <cell r="A37">
            <v>1713.6360000000002</v>
          </cell>
          <cell r="B37">
            <v>6.2000000000000028</v>
          </cell>
          <cell r="F37">
            <v>2046.6</v>
          </cell>
          <cell r="G37">
            <v>6.2000000000000028</v>
          </cell>
          <cell r="K37">
            <v>1358.7213832518844</v>
          </cell>
          <cell r="L37">
            <v>1463.2384127327987</v>
          </cell>
          <cell r="M37">
            <v>1567.755442213713</v>
          </cell>
          <cell r="N37">
            <v>1672.272471694627</v>
          </cell>
          <cell r="O37">
            <v>6.2000000000000028</v>
          </cell>
        </row>
        <row r="38">
          <cell r="A38">
            <v>1727.3640000000003</v>
          </cell>
          <cell r="B38">
            <v>6.400000000000003</v>
          </cell>
          <cell r="F38">
            <v>2055.1999999999998</v>
          </cell>
          <cell r="G38">
            <v>6.400000000000003</v>
          </cell>
          <cell r="K38">
            <v>1360.6591535663056</v>
          </cell>
          <cell r="L38">
            <v>1465.3252423021754</v>
          </cell>
          <cell r="M38">
            <v>1569.991331038045</v>
          </cell>
          <cell r="N38">
            <v>1674.6574197739146</v>
          </cell>
          <cell r="O38">
            <v>6.400000000000003</v>
          </cell>
        </row>
        <row r="39">
          <cell r="A39">
            <v>1740.6840000000002</v>
          </cell>
          <cell r="B39">
            <v>6.6000000000000032</v>
          </cell>
          <cell r="F39">
            <v>2063.8000000000002</v>
          </cell>
          <cell r="G39">
            <v>6.6000000000000032</v>
          </cell>
          <cell r="K39">
            <v>1362.5996874743803</v>
          </cell>
          <cell r="L39">
            <v>1467.4150480493327</v>
          </cell>
          <cell r="M39">
            <v>1572.230408624285</v>
          </cell>
          <cell r="N39">
            <v>1677.0457691992374</v>
          </cell>
          <cell r="O39">
            <v>6.6000000000000032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248C39-6D18-4488-AF42-2A2FB4FF9D94}" name="Table1" displayName="Table1" ref="A1:BL312" totalsRowShown="0" headerRowDxfId="147" dataDxfId="146">
  <autoFilter ref="A1:BL312" xr:uid="{9A9021F0-2108-478C-9248-0DE55AEC3DDF}"/>
  <sortState xmlns:xlrd2="http://schemas.microsoft.com/office/spreadsheetml/2017/richdata2" ref="A2:BL312">
    <sortCondition descending="1" ref="K2:K312"/>
  </sortState>
  <tableColumns count="64">
    <tableColumn id="1" xr3:uid="{4BEDCE8D-2F0F-4DF5-829D-BE5A26730E38}" name="Sample" dataDxfId="145"/>
    <tableColumn id="2" xr3:uid="{9E372D2E-78E4-4B9D-864E-E0EA63C38E7D}" name="UTME" dataDxfId="144"/>
    <tableColumn id="3" xr3:uid="{72B840DA-4FE7-4F7A-A5A1-E3736D86792E}" name="UTMN" dataDxfId="143"/>
    <tableColumn id="4" xr3:uid="{E9980CC6-CA73-4759-8367-452D2333EEAE}" name="Reference" dataDxfId="142"/>
    <tableColumn id="5" xr3:uid="{E94EE4C8-2E26-4025-9EF4-50B1CBFA1CAD}" name="Rock" dataDxfId="141"/>
    <tableColumn id="6" xr3:uid="{61C827D6-4162-4B4E-B522-DE3755E1E532}" name="SiO2" dataDxfId="140"/>
    <tableColumn id="7" xr3:uid="{AF31867F-06D4-439C-9D41-45120F5DE3D3}" name="TiO2" dataDxfId="139"/>
    <tableColumn id="8" xr3:uid="{AB6ADC24-DA5E-4516-B0F7-0AC98A18DFB9}" name="Al2O3" dataDxfId="138"/>
    <tableColumn id="9" xr3:uid="{C4795E75-2C42-43FA-AE66-8BC17E1ED4F9}" name="FeOt" dataDxfId="137"/>
    <tableColumn id="10" xr3:uid="{514583D1-E051-4D41-A682-B8C6811A2335}" name="MnO" dataDxfId="136"/>
    <tableColumn id="11" xr3:uid="{1EF6A227-3194-4DFD-8D29-0E016C3F2BEC}" name="MgO" dataDxfId="135"/>
    <tableColumn id="12" xr3:uid="{138CBA90-E0C3-40E2-9C58-BBFFDCFE9268}" name="CaO" dataDxfId="134"/>
    <tableColumn id="13" xr3:uid="{3068CC77-F8E6-410A-9602-662F0D33E5FE}" name="Na2O" dataDxfId="133"/>
    <tableColumn id="14" xr3:uid="{2FE3C529-B8C9-4BC0-8D39-4B2509161403}" name="K2O" dataDxfId="132"/>
    <tableColumn id="15" xr3:uid="{BF05E40F-0F2E-49A8-B9CE-D7326A0E78E0}" name="P2O5" dataDxfId="131"/>
    <tableColumn id="16" xr3:uid="{018A079D-DE83-4F25-8360-24D4924FF43A}" name="Total" dataDxfId="130"/>
    <tableColumn id="17" xr3:uid="{CA1B5F31-F712-48B6-98B1-058F1B777EC2}" name="S" dataDxfId="129"/>
    <tableColumn id="18" xr3:uid="{14773FC9-8219-4E2C-AEC1-14825EBC23D1}" name="As" dataDxfId="128"/>
    <tableColumn id="19" xr3:uid="{FA0E385C-9592-4090-AB3E-D967E853A930}" name="Ba" dataDxfId="127"/>
    <tableColumn id="20" xr3:uid="{3E84C45C-C518-4421-8D02-B9215F1F720C}" name="Co" dataDxfId="126"/>
    <tableColumn id="21" xr3:uid="{9989FF14-763A-47F3-A077-968C5930DB87}" name="Cr" dataDxfId="125"/>
    <tableColumn id="22" xr3:uid="{8D5F9423-CBC4-4661-B04E-9216CB218D93}" name="Cu" dataDxfId="124"/>
    <tableColumn id="23" xr3:uid="{4D3DFC1C-0118-4F0E-A184-5D9B3C6A0A2D}" name="Hf" dataDxfId="123"/>
    <tableColumn id="24" xr3:uid="{1EB0187C-D0AF-486B-B7D5-C8344081667A}" name="Nb" dataDxfId="122"/>
    <tableColumn id="25" xr3:uid="{7F7AB182-72AB-443B-88B9-0FCC6C5B5C0B}" name="Ni" dataDxfId="121"/>
    <tableColumn id="26" xr3:uid="{2AA4B41A-E454-4891-B248-9B5536C6BBDB}" name="Pb" dataDxfId="120"/>
    <tableColumn id="27" xr3:uid="{FCB5FC0C-3EBC-48A2-B79D-4781519FBCF7}" name="Rb" dataDxfId="119"/>
    <tableColumn id="28" xr3:uid="{A627F174-5AEB-4557-B0BD-8ABB43F5B32D}" name="Sc" dataDxfId="118"/>
    <tableColumn id="29" xr3:uid="{F1FA2551-9FB9-4524-BEE1-1CA946782F25}" name="Se" dataDxfId="117"/>
    <tableColumn id="30" xr3:uid="{91195020-4866-412A-8552-53579D7AD27C}" name="Sr" dataDxfId="116"/>
    <tableColumn id="31" xr3:uid="{B8C53C11-6A79-424D-9515-338616E14E52}" name="Ta" dataDxfId="115"/>
    <tableColumn id="32" xr3:uid="{C181471C-5257-4155-8D1C-0CFD71FA3F13}" name="Th" dataDxfId="114"/>
    <tableColumn id="33" xr3:uid="{63D61391-E71D-45F7-97AD-007A6B6B2590}" name="U" dataDxfId="113"/>
    <tableColumn id="34" xr3:uid="{9E7DAD63-D65E-4ADB-9781-441C58F91465}" name="V" dataDxfId="112"/>
    <tableColumn id="35" xr3:uid="{AB625255-40E8-4C57-9C40-904D2AD24708}" name="Y" dataDxfId="111"/>
    <tableColumn id="36" xr3:uid="{096368B9-D689-445B-B998-07F61D3996BC}" name="Zn" dataDxfId="110"/>
    <tableColumn id="37" xr3:uid="{CC6081F3-D1F4-4612-B720-25D1508AB95A}" name="Zr" dataDxfId="109"/>
    <tableColumn id="38" xr3:uid="{792D712F-A711-49D5-87A1-91D052B4800A}" name="La" dataDxfId="108"/>
    <tableColumn id="39" xr3:uid="{6C11A303-67E5-4744-918A-ED24A61B56D4}" name="Ce" dataDxfId="107"/>
    <tableColumn id="40" xr3:uid="{A857F38D-1436-4BBC-8672-4D852DC213CB}" name="Pr" dataDxfId="106"/>
    <tableColumn id="41" xr3:uid="{9CCEB0D7-D08E-461D-B494-DC8102C1A39C}" name="Nd" dataDxfId="105"/>
    <tableColumn id="42" xr3:uid="{F9325D29-A889-4E9E-9A37-77945BDD88E1}" name="Sm" dataDxfId="104"/>
    <tableColumn id="43" xr3:uid="{488B17DA-0D25-47CD-8DB2-B90953EA0CE6}" name="Eu" dataDxfId="103"/>
    <tableColumn id="44" xr3:uid="{BE76DD07-83A9-4753-97E5-7F86710B4BAB}" name="Gd" dataDxfId="102"/>
    <tableColumn id="45" xr3:uid="{EFA68B00-A24D-4431-A46E-C5D6995B6CCB}" name="Tb" dataDxfId="101"/>
    <tableColumn id="46" xr3:uid="{470E848E-24F5-42D1-B64B-79DA580355D2}" name="Dy" dataDxfId="100"/>
    <tableColumn id="47" xr3:uid="{65B46133-F177-4B22-BBB0-B7E6F7FDE972}" name="Ho" dataDxfId="99"/>
    <tableColumn id="48" xr3:uid="{49E4A6FB-0DC2-43F8-AECA-42F34904ECD7}" name="Er" dataDxfId="98"/>
    <tableColumn id="49" xr3:uid="{43160C2C-4D69-48A5-B18E-D2F91D111697}" name="Tm" dataDxfId="97"/>
    <tableColumn id="50" xr3:uid="{2DF2A51A-3ED4-4A23-B7CA-BF1D5999A60B}" name="Yb" dataDxfId="96"/>
    <tableColumn id="51" xr3:uid="{7D1E4AC6-A70B-4322-AF03-0FDDD0B2AA13}" name="Lu" dataDxfId="95"/>
    <tableColumn id="52" xr3:uid="{78A4C974-AC0E-42D4-8DA3-5EFF2EF5C6D9}" name="Pd" dataDxfId="94"/>
    <tableColumn id="53" xr3:uid="{6B1D4494-B000-40A5-8AE7-DD2C68AC7C96}" name="Pt" dataDxfId="93"/>
    <tableColumn id="54" xr3:uid="{8E855B5C-6746-41DC-AB1F-A1F4E120CBF1}" name="Au" dataDxfId="92"/>
    <tableColumn id="55" xr3:uid="{7B2AEE96-CAD0-42B5-86CC-BA1818312B12}" name="PGEAu" dataDxfId="91">
      <calculatedColumnFormula>IFERROR(SUM(Table1[[#This Row],[Pd]:[Au]]),0)</calculatedColumnFormula>
    </tableColumn>
    <tableColumn id="56" xr3:uid="{01C3B458-22DF-438E-A523-C3F08B0AE68A}" name="NiCu" dataDxfId="90">
      <calculatedColumnFormula>IFERROR(Table1[[#This Row],[Ni]]/Table1[[#This Row],[Cu]],0)</calculatedColumnFormula>
    </tableColumn>
    <tableColumn id="58" xr3:uid="{50DE7972-C7BD-4B4D-BB31-A0D46CA8C28F}" name="PdPt" dataDxfId="89">
      <calculatedColumnFormula>IFERROR(Table1[[#This Row],[Pd]]/Table1[[#This Row],[Pt]],0)</calculatedColumnFormula>
    </tableColumn>
    <tableColumn id="59" xr3:uid="{C803B0CF-E7DD-4CEA-A412-18F338ED3AE1}" name="CrV" dataDxfId="88">
      <calculatedColumnFormula>IFERROR(Table1[[#This Row],[Cr]]/Table1[[#This Row],[V]],0)</calculatedColumnFormula>
    </tableColumn>
    <tableColumn id="60" xr3:uid="{BBF30B86-F7C9-451E-84B8-8F2E6E5AB257}" name="CuPd" dataDxfId="87">
      <calculatedColumnFormula>IFERROR(Table1[[#This Row],[Cu]]/Table1[[#This Row],[Pd]],0)</calculatedColumnFormula>
    </tableColumn>
    <tableColumn id="61" xr3:uid="{A840F342-60D5-44A4-97E2-A56990C9E871}" name="Sse" dataDxfId="86">
      <calculatedColumnFormula>IFERROR((Table1[[#This Row],[S]]*10000)/Table1[[#This Row],[Se]],0)</calculatedColumnFormula>
    </tableColumn>
    <tableColumn id="62" xr3:uid="{F0194AB9-1184-4712-A514-5B0DAB0272A4}" name="ThYb" dataDxfId="85">
      <calculatedColumnFormula>IFERROR((Table1[[#This Row],[Th]]/0.085)/(Table1[[#This Row],[Yb]]/0.493),0)</calculatedColumnFormula>
    </tableColumn>
    <tableColumn id="63" xr3:uid="{958950EA-6DB1-4A07-A76E-B2B840F7D9D0}" name="LaSm" dataDxfId="84">
      <calculatedColumnFormula>IFERROR((Table1[[#This Row],[La]]/0.687)/(Table1[[#This Row],[Sm]]/0.444),0)</calculatedColumnFormula>
    </tableColumn>
    <tableColumn id="65" xr3:uid="{3A000961-E25D-41D1-8819-725BEE60C1F9}" name="LaNb" dataDxfId="83">
      <calculatedColumnFormula>IFERROR((Table1[[#This Row],[La]]/0.687)/(Table1[[#This Row],[Nb]]/0.713),0)</calculatedColumnFormula>
    </tableColumn>
    <tableColumn id="67" xr3:uid="{5B32AFA4-CF7F-4873-9964-DB16F15D1305}" name="Mg#" dataDxfId="82">
      <calculatedColumnFormula>IFERROR((Table1[[#This Row],[MgO]]/40.344)/((Table1[[#This Row],[MgO]]/40.344)+(Table1[[#This Row],[FeOt]]/71.844))*100,0)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3C7CDD-633A-476C-9780-40EECEA57EF3}" name="Table2" displayName="Table2" ref="A1:CB64" totalsRowShown="0" headerRowDxfId="81" dataDxfId="80">
  <autoFilter ref="A1:CB64" xr:uid="{D92B1C16-0F08-4A9B-AB21-1F9E3694FC00}">
    <filterColumn colId="4">
      <filters>
        <filter val="Aphyric basalt"/>
        <filter val="Baby basalt"/>
        <filter val="Basalt"/>
        <filter val="Hellancourt Basalt"/>
        <filter val="Olv-phyric"/>
        <filter val="Olv-phyric average"/>
      </filters>
    </filterColumn>
  </autoFilter>
  <tableColumns count="80">
    <tableColumn id="1" xr3:uid="{A72F5501-F7F3-4A50-8172-0AA1FABDAAAF}" name="Sample" dataDxfId="79"/>
    <tableColumn id="2" xr3:uid="{29F4864C-4846-491A-B3C8-680043E1BCCC}" name="UTME" dataDxfId="78"/>
    <tableColumn id="3" xr3:uid="{B7B93622-6D5F-4B75-8DA5-824619DA5110}" name="UTMN" dataDxfId="77"/>
    <tableColumn id="4" xr3:uid="{B4F062F8-D7FD-4EEE-9FD1-8EC378405DD9}" name="Reference" dataDxfId="76"/>
    <tableColumn id="5" xr3:uid="{AD755D39-54CF-4D4C-91FB-4854B58E9CA9}" name="Rock" dataDxfId="75"/>
    <tableColumn id="77" xr3:uid="{78AD578A-6049-47B4-A1A3-7DB68A85FBA0}" name="Column2" dataDxfId="74"/>
    <tableColumn id="66" xr3:uid="{B717E50E-2B0F-4450-89C3-0DA395F76311}" name="SiO2" dataDxfId="73">
      <calculatedColumnFormula>(100/(SUM(Table2[[#This Row],[SiO22]:[P2O52]]))*Table2[[#This Row],[SiO22]])</calculatedColumnFormula>
    </tableColumn>
    <tableColumn id="67" xr3:uid="{0393678F-2BD1-4BF9-892C-EC3ADA8B2D1D}" name="TiO2" dataDxfId="72">
      <calculatedColumnFormula>(100/(SUM(Table2[[#This Row],[SiO22]:[P2O52]]))*Table2[[#This Row],[TiO23]])</calculatedColumnFormula>
    </tableColumn>
    <tableColumn id="68" xr3:uid="{20C558B6-B3DB-42C5-9266-D80D3E3B417C}" name="Al2O3" dataDxfId="71">
      <calculatedColumnFormula>(100/(SUM(Table2[[#This Row],[SiO22]:[P2O52]]))*Table2[[#This Row],[Al2O34]])</calculatedColumnFormula>
    </tableColumn>
    <tableColumn id="69" xr3:uid="{720AFA62-6B9A-4DA5-A4AA-2C2F87E49171}" name="Cr2O3" dataDxfId="70">
      <calculatedColumnFormula>(100/(SUM(Table2[[#This Row],[SiO22]:[P2O52]]))*Table2[[#This Row],[Cr2O35]])</calculatedColumnFormula>
    </tableColumn>
    <tableColumn id="70" xr3:uid="{AB009FEB-42C4-4709-994D-D3C4CFA3F456}" name="FeOt" dataDxfId="69">
      <calculatedColumnFormula>(100/(SUM(Table2[[#This Row],[SiO22]:[P2O52]]))*Table2[[#This Row],[FeOt6]])</calculatedColumnFormula>
    </tableColumn>
    <tableColumn id="71" xr3:uid="{5F7F6B69-84D7-4169-9586-EAD9AA3DBD65}" name="MnO" dataDxfId="68">
      <calculatedColumnFormula>(100/(SUM(Table2[[#This Row],[SiO22]:[P2O52]]))*Table2[[#This Row],[MnO7]])</calculatedColumnFormula>
    </tableColumn>
    <tableColumn id="72" xr3:uid="{C0C4526D-23CC-41FB-A37B-585D20255E14}" name="MgO" dataDxfId="67">
      <calculatedColumnFormula>(100/(SUM(Table2[[#This Row],[SiO22]:[P2O52]]))*Table2[[#This Row],[MgO8]])</calculatedColumnFormula>
    </tableColumn>
    <tableColumn id="73" xr3:uid="{1828E244-986B-421C-A2E5-DD8C23981346}" name="CaO" dataDxfId="66">
      <calculatedColumnFormula>(100/(SUM(Table2[[#This Row],[SiO22]:[P2O52]]))*Table2[[#This Row],[CaO9]])</calculatedColumnFormula>
    </tableColumn>
    <tableColumn id="74" xr3:uid="{25D303CF-D4DD-49BA-9E40-A0C24AE05166}" name="Na2O" dataDxfId="65">
      <calculatedColumnFormula>(100/(SUM(Table2[[#This Row],[SiO22]:[P2O52]]))*Table2[[#This Row],[Na2O10]])</calculatedColumnFormula>
    </tableColumn>
    <tableColumn id="75" xr3:uid="{A79ABEDE-D5E8-44EF-9806-D72119AF9DC3}" name="K2O" dataDxfId="64">
      <calculatedColumnFormula>(100/(SUM(Table2[[#This Row],[SiO22]:[P2O52]]))*Table2[[#This Row],[K2O11]])</calculatedColumnFormula>
    </tableColumn>
    <tableColumn id="80" xr3:uid="{BBECD6DB-B578-4E8F-8C3B-1604BB6C9E1E}" name="NiO" dataDxfId="63">
      <calculatedColumnFormula>(100/(SUM(Table2[[#This Row],[SiO22]:[P2O52]]))*Table2[[#This Row],[NiO2]])</calculatedColumnFormula>
    </tableColumn>
    <tableColumn id="78" xr3:uid="{69549336-B8CB-4524-AD66-D0B913A25A5C}" name="P2O5" dataDxfId="62">
      <calculatedColumnFormula>(100/(SUM(Table2[[#This Row],[SiO22]:[P2O52]]))*Table2[[#This Row],[P2O52]])</calculatedColumnFormula>
    </tableColumn>
    <tableColumn id="76" xr3:uid="{83C74D4C-8FAD-441D-886F-DF2802D1FC01}" name="Column1" dataDxfId="61"/>
    <tableColumn id="6" xr3:uid="{79CD2DE3-CDEE-41C1-90E6-6F9C1FA60BA0}" name="SiO22" dataDxfId="60"/>
    <tableColumn id="7" xr3:uid="{9DAC7186-4A90-425C-B274-8E5DD50498D1}" name="TiO23" dataDxfId="59"/>
    <tableColumn id="8" xr3:uid="{EF965CB0-4750-4EDA-8D8D-525768A89503}" name="Al2O34" dataDxfId="58"/>
    <tableColumn id="65" xr3:uid="{A3C3F7B8-A232-43F7-8A9B-2D535165FC98}" name="Cr2O35" dataDxfId="57">
      <calculatedColumnFormula>(Table2[[#This Row],[Cr]]/10000)*1.4615</calculatedColumnFormula>
    </tableColumn>
    <tableColumn id="9" xr3:uid="{052D8B51-70EA-4850-9416-1D9B885A71EA}" name="FeOt6" dataDxfId="56"/>
    <tableColumn id="10" xr3:uid="{6A3240ED-C087-4FC9-8495-93961E360FD9}" name="MnO7" dataDxfId="55"/>
    <tableColumn id="11" xr3:uid="{F78000C5-BBC0-486E-B0A5-7055500C9461}" name="MgO8" dataDxfId="54"/>
    <tableColumn id="12" xr3:uid="{D0F12560-6227-4C09-8BBD-70FB41CD4B7C}" name="CaO9" dataDxfId="53"/>
    <tableColumn id="13" xr3:uid="{5F6A36CD-B0C8-402C-9786-6A14A3D4F101}" name="Na2O10" dataDxfId="52"/>
    <tableColumn id="14" xr3:uid="{CF608AE6-AA7A-493D-A97F-0D72DA8B3368}" name="K2O11" dataDxfId="51"/>
    <tableColumn id="79" xr3:uid="{F81D79F0-BF72-43C5-AF90-20A3B33DA8AB}" name="NiO2" dataDxfId="50">
      <calculatedColumnFormula>(Table2[[#This Row],[Ni]]/10000)*1.2725</calculatedColumnFormula>
    </tableColumn>
    <tableColumn id="15" xr3:uid="{5C4DDA69-9637-4A05-AA69-BDBC20814D17}" name="P2O52" dataDxfId="49"/>
    <tableColumn id="16" xr3:uid="{0E6D4C78-DF9B-4F11-9AF6-3585A86ADD5A}" name="Total" dataDxfId="48"/>
    <tableColumn id="17" xr3:uid="{6EEC04D9-0B9F-497A-9282-B1387E3C7290}" name="S" dataDxfId="47"/>
    <tableColumn id="18" xr3:uid="{0DE4BCC3-1853-4D2A-B916-39F81AB0CF4A}" name="As" dataDxfId="46"/>
    <tableColumn id="19" xr3:uid="{5F2A6A72-1E2D-469E-AA03-FC9D34435221}" name="Ba" dataDxfId="45"/>
    <tableColumn id="20" xr3:uid="{DE3F29C9-3009-4792-8077-D14AD2875025}" name="Co" dataDxfId="44"/>
    <tableColumn id="21" xr3:uid="{A0A58A9B-E7F8-4494-8695-CAC6F8A590A5}" name="Cr" dataDxfId="43"/>
    <tableColumn id="22" xr3:uid="{87AD08B0-7E25-4B76-BDEF-A84DB5B00EE2}" name="Cu" dataDxfId="42"/>
    <tableColumn id="23" xr3:uid="{CCBAD9C4-D0A4-452A-ACB0-77936484F445}" name="Hf" dataDxfId="41"/>
    <tableColumn id="24" xr3:uid="{3E0E36DA-71D8-431A-AEF8-4E68DDE2C8ED}" name="Nb" dataDxfId="40"/>
    <tableColumn id="25" xr3:uid="{B9800443-7D40-4577-8E3B-162C2CB34D6F}" name="Ni" dataDxfId="39"/>
    <tableColumn id="26" xr3:uid="{E60FD4A7-EC24-47CD-97C4-D8872B313218}" name="Pb" dataDxfId="38"/>
    <tableColumn id="27" xr3:uid="{CBB8CCCB-ED16-4FEC-8C13-B2738A64AF1B}" name="Rb" dataDxfId="37"/>
    <tableColumn id="28" xr3:uid="{EBA4A39A-6C87-4C85-A708-9D445CBEE314}" name="Sc" dataDxfId="36"/>
    <tableColumn id="29" xr3:uid="{26042F64-FA9C-457B-9ABB-8105DFC002EC}" name="Se" dataDxfId="35"/>
    <tableColumn id="30" xr3:uid="{D060FB49-EAC3-4B2F-91DD-CF5414EF6656}" name="Sr" dataDxfId="34"/>
    <tableColumn id="31" xr3:uid="{448EEC96-3370-409C-993E-B33D8E510F8E}" name="Ta" dataDxfId="33"/>
    <tableColumn id="32" xr3:uid="{88CB69E0-5F17-4028-8E66-C04A248D6F19}" name="Th" dataDxfId="32"/>
    <tableColumn id="33" xr3:uid="{711E7938-F971-4E87-8C38-56F31CCB3708}" name="U" dataDxfId="31"/>
    <tableColumn id="34" xr3:uid="{E135592F-0305-4136-84BF-2E6E91060233}" name="V" dataDxfId="30"/>
    <tableColumn id="35" xr3:uid="{7FEAB315-75B8-4CCB-BA68-5CE2BEFA46FD}" name="Y" dataDxfId="29"/>
    <tableColumn id="36" xr3:uid="{6352F807-27E4-4ED0-B686-35888FB850DD}" name="Zn" dataDxfId="28"/>
    <tableColumn id="37" xr3:uid="{4D1EF6A8-7918-48F9-AF3F-EEE2B1DAD06C}" name="Zr" dataDxfId="27"/>
    <tableColumn id="38" xr3:uid="{79EB8D54-965D-4B35-AD3A-0B8DD377FB37}" name="La" dataDxfId="26"/>
    <tableColumn id="39" xr3:uid="{E241D8F1-6C57-4731-A5F4-5F2B0C681E75}" name="Ce" dataDxfId="25"/>
    <tableColumn id="40" xr3:uid="{9883DEF4-B315-41B8-8935-81F6414D3B20}" name="Pr" dataDxfId="24"/>
    <tableColumn id="41" xr3:uid="{E1C9C966-394C-45A8-9012-C42F49A3FDE8}" name="Nd" dataDxfId="23"/>
    <tableColumn id="42" xr3:uid="{295B37F8-64A4-4A90-B8E1-9DBF7691207C}" name="Sm" dataDxfId="22"/>
    <tableColumn id="43" xr3:uid="{CD25B225-6D64-4834-9F16-8A388397E455}" name="Eu" dataDxfId="21"/>
    <tableColumn id="44" xr3:uid="{D10518E9-31CE-480F-9FC1-A962510F551B}" name="Gd" dataDxfId="20"/>
    <tableColumn id="45" xr3:uid="{EBAC2B4E-EFE9-49C5-9DFB-41C41D0C23E2}" name="Tb" dataDxfId="19"/>
    <tableColumn id="46" xr3:uid="{42C1E308-FFFA-443B-A248-E2F99EDB948E}" name="Dy" dataDxfId="18"/>
    <tableColumn id="47" xr3:uid="{F5FD48E3-69F1-47C9-8DCE-057ECA43A966}" name="Ho" dataDxfId="17"/>
    <tableColumn id="48" xr3:uid="{C5C50122-9C61-45F1-9C99-368871CE7236}" name="Er" dataDxfId="16"/>
    <tableColumn id="49" xr3:uid="{00A282A3-D74B-4F17-9342-516D8007FCB9}" name="Tm" dataDxfId="15"/>
    <tableColumn id="50" xr3:uid="{7BF7E08D-23F0-4230-AD0B-43BED5AC8731}" name="Yb" dataDxfId="14"/>
    <tableColumn id="51" xr3:uid="{613B29C6-3B8E-476A-8CB7-F167E59FEDF8}" name="Lu" dataDxfId="13"/>
    <tableColumn id="52" xr3:uid="{BC478A6E-3EAA-4E1B-87A6-A9E252C57B16}" name="Pd" dataDxfId="12"/>
    <tableColumn id="53" xr3:uid="{A312664A-5D22-4B10-BCBA-D3F33E1C1177}" name="Pt" dataDxfId="11"/>
    <tableColumn id="54" xr3:uid="{335C5761-5A10-4B23-B28B-286E0FD121C3}" name="Au" dataDxfId="10"/>
    <tableColumn id="55" xr3:uid="{8EBA3B41-8419-41B9-9650-77C7BEA49E54}" name="PGEAu" dataDxfId="9">
      <calculatedColumnFormula>IFERROR(SUM(Table1[[#This Row],[Pd]:[Au]]),0)</calculatedColumnFormula>
    </tableColumn>
    <tableColumn id="56" xr3:uid="{D6E335FF-C6DE-47E9-87F1-7D8B17C69881}" name="NiCu" dataDxfId="8">
      <calculatedColumnFormula>IFERROR(Table1[[#This Row],[Ni]]/Table1[[#This Row],[Cu]],0)</calculatedColumnFormula>
    </tableColumn>
    <tableColumn id="57" xr3:uid="{3CA152F3-13D1-4547-8D39-C31E8B7545CC}" name="PdPt" dataDxfId="7">
      <calculatedColumnFormula>IFERROR(Table1[[#This Row],[Pd]]/Table1[[#This Row],[Pt]],0)</calculatedColumnFormula>
    </tableColumn>
    <tableColumn id="58" xr3:uid="{4B606F39-E679-437F-85E7-0DE4B5759577}" name="CrV" dataDxfId="6">
      <calculatedColumnFormula>IFERROR(Table1[[#This Row],[Cr]]/Table1[[#This Row],[V]],0)</calculatedColumnFormula>
    </tableColumn>
    <tableColumn id="59" xr3:uid="{6E6EF00E-DAF0-4BA3-9340-4175AC619AA2}" name="CuPd" dataDxfId="5">
      <calculatedColumnFormula>IFERROR(Table1[[#This Row],[Cu]]/Table1[[#This Row],[Pd]],0)</calculatedColumnFormula>
    </tableColumn>
    <tableColumn id="60" xr3:uid="{911B7BF7-39FC-422E-8BFE-631E436DA8D5}" name="Sse" dataDxfId="4">
      <calculatedColumnFormula>IFERROR((Table1[[#This Row],[S]]*10000)/Table1[[#This Row],[Se]],0)</calculatedColumnFormula>
    </tableColumn>
    <tableColumn id="61" xr3:uid="{9B577515-D4C6-4DA9-B9B7-B2B06A79D19C}" name="ThYb" dataDxfId="3">
      <calculatedColumnFormula>IFERROR((Table1[[#This Row],[Th]]/0.085)/(Table1[[#This Row],[Yb]]/0.493),0)</calculatedColumnFormula>
    </tableColumn>
    <tableColumn id="62" xr3:uid="{5BC178DE-EEB4-43E1-9853-359A27C8EE71}" name="LaSm" dataDxfId="2">
      <calculatedColumnFormula>IFERROR((Table1[[#This Row],[La]]/0.687)/(Table1[[#This Row],[Sm]]/0.444),0)</calculatedColumnFormula>
    </tableColumn>
    <tableColumn id="63" xr3:uid="{5C3411AA-48B1-4966-A29E-647F0A148007}" name="LaNb" dataDxfId="1">
      <calculatedColumnFormula>IFERROR((Table1[[#This Row],[La]]/0.687)/(Table1[[#This Row],[Nb]]/0.713),0)</calculatedColumnFormula>
    </tableColumn>
    <tableColumn id="64" xr3:uid="{06594982-8214-4EB2-9219-924EB1CF3D64}" name="Mg#" dataDxfId="0">
      <calculatedColumnFormula>IFERROR((Table1[[#This Row],[MgO]]/40.344)/((Table1[[#This Row],[MgO]]/40.344)+(Table1[[#This Row],[FeOt]]/71.844))*100,0)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BC65D-E514-4122-B764-641FC235802F}">
  <dimension ref="A1:CE314"/>
  <sheetViews>
    <sheetView tabSelected="1" zoomScale="70" zoomScaleNormal="7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M332" sqref="M332"/>
    </sheetView>
  </sheetViews>
  <sheetFormatPr defaultRowHeight="15" x14ac:dyDescent="0.25"/>
  <cols>
    <col min="1" max="1" width="16" bestFit="1" customWidth="1"/>
    <col min="2" max="2" width="9.5703125" customWidth="1"/>
    <col min="3" max="3" width="9.85546875" customWidth="1"/>
    <col min="4" max="4" width="17.140625" customWidth="1"/>
    <col min="5" max="5" width="35.85546875" customWidth="1"/>
    <col min="8" max="8" width="10.140625" customWidth="1"/>
    <col min="12" max="12" width="12.140625" bestFit="1" customWidth="1"/>
    <col min="13" max="13" width="9.28515625" customWidth="1"/>
    <col min="15" max="16" width="9.28515625" customWidth="1"/>
    <col min="55" max="55" width="10.85546875" customWidth="1"/>
    <col min="59" max="59" width="13.85546875" bestFit="1" customWidth="1"/>
    <col min="60" max="60" width="10.85546875" bestFit="1" customWidth="1"/>
    <col min="61" max="61" width="13.28515625" customWidth="1"/>
    <col min="62" max="62" width="9.5703125" customWidth="1"/>
  </cols>
  <sheetData>
    <row r="1" spans="1:6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166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167</v>
      </c>
    </row>
    <row r="2" spans="1:64" x14ac:dyDescent="0.25">
      <c r="A2" s="29">
        <v>1</v>
      </c>
      <c r="B2" s="29"/>
      <c r="C2" s="29"/>
      <c r="D2" s="30" t="s">
        <v>381</v>
      </c>
      <c r="E2" s="29" t="s">
        <v>172</v>
      </c>
      <c r="F2" s="16">
        <v>45.16</v>
      </c>
      <c r="G2" s="16">
        <v>0.66</v>
      </c>
      <c r="H2" s="16">
        <v>11.02</v>
      </c>
      <c r="I2" s="16">
        <v>12.49</v>
      </c>
      <c r="J2" s="16">
        <v>0.18</v>
      </c>
      <c r="K2" s="16">
        <v>20.148599999999998</v>
      </c>
      <c r="L2" s="16">
        <v>9.9</v>
      </c>
      <c r="M2" s="16">
        <v>0.1</v>
      </c>
      <c r="N2" s="16">
        <v>0.02</v>
      </c>
      <c r="O2" s="16">
        <v>0.04</v>
      </c>
      <c r="P2" s="16">
        <v>100.03</v>
      </c>
      <c r="Q2" s="16"/>
      <c r="R2" s="16"/>
      <c r="S2" s="16"/>
      <c r="T2" s="16"/>
      <c r="U2" s="16">
        <v>2544</v>
      </c>
      <c r="V2" s="16">
        <v>114</v>
      </c>
      <c r="W2" s="16"/>
      <c r="X2" s="16"/>
      <c r="Y2" s="16">
        <v>977</v>
      </c>
      <c r="Z2" s="16"/>
      <c r="AA2" s="16"/>
      <c r="AB2" s="16"/>
      <c r="AC2" s="16"/>
      <c r="AD2" s="16"/>
      <c r="AE2" s="16"/>
      <c r="AF2" s="16"/>
      <c r="AG2" s="16"/>
      <c r="AH2" s="16"/>
      <c r="AI2" s="16">
        <v>14</v>
      </c>
      <c r="AJ2" s="16"/>
      <c r="AK2" s="16">
        <v>50</v>
      </c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>
        <v>8.5000000000000006E-3</v>
      </c>
      <c r="BA2" s="16">
        <v>1.2699999999999999E-2</v>
      </c>
      <c r="BB2" s="16">
        <v>9.4999999999999998E-3</v>
      </c>
      <c r="BC2" s="17">
        <f>IFERROR(SUM(Table1[[#This Row],[Pd]:[Au]]),0)</f>
        <v>3.0699999999999998E-2</v>
      </c>
      <c r="BD2" s="17">
        <f>IFERROR(Table1[[#This Row],[Ni]]/Table1[[#This Row],[Cu]],0)</f>
        <v>8.5701754385964914</v>
      </c>
      <c r="BE2" s="17">
        <f>IFERROR(Table1[[#This Row],[Pd]]/Table1[[#This Row],[Pt]],0)</f>
        <v>0.6692913385826772</v>
      </c>
      <c r="BF2" s="17">
        <f>IFERROR(Table1[[#This Row],[Cr]]/Table1[[#This Row],[V]],0)</f>
        <v>0</v>
      </c>
      <c r="BG2" s="32">
        <f>IFERROR(Table1[[#This Row],[Cu]]/Table1[[#This Row],[Pd]],0)</f>
        <v>13411.764705882351</v>
      </c>
      <c r="BH2" s="17">
        <f>IFERROR((Table1[[#This Row],[S]]*10000)/Table1[[#This Row],[Se]],0)</f>
        <v>0</v>
      </c>
      <c r="BI2" s="17">
        <f>IFERROR((Table1[[#This Row],[Th]]/0.085)/(Table1[[#This Row],[Yb]]/0.493),0)</f>
        <v>0</v>
      </c>
      <c r="BJ2" s="17">
        <f>IFERROR((Table1[[#This Row],[La]]/0.687)/(Table1[[#This Row],[Sm]]/0.444),0)</f>
        <v>0</v>
      </c>
      <c r="BK2" s="17">
        <f>IFERROR((Table1[[#This Row],[La]]/0.687)/(Table1[[#This Row],[Nb]]/0.713),0)</f>
        <v>0</v>
      </c>
      <c r="BL2" s="28">
        <f>IFERROR((Table1[[#This Row],[MgO]]/40.344)/((Table1[[#This Row],[MgO]]/40.344)+(Table1[[#This Row],[FeOt]]/71.844))*100,0)</f>
        <v>74.178385599656949</v>
      </c>
    </row>
    <row r="3" spans="1:64" x14ac:dyDescent="0.25">
      <c r="A3" s="29">
        <v>3</v>
      </c>
      <c r="B3" s="29"/>
      <c r="C3" s="29"/>
      <c r="D3" s="30" t="s">
        <v>381</v>
      </c>
      <c r="E3" s="29" t="s">
        <v>172</v>
      </c>
      <c r="F3" s="16">
        <v>48.05</v>
      </c>
      <c r="G3" s="16">
        <v>0.6</v>
      </c>
      <c r="H3" s="16">
        <v>9.68</v>
      </c>
      <c r="I3" s="16">
        <v>12.24</v>
      </c>
      <c r="J3" s="16">
        <v>0.22</v>
      </c>
      <c r="K3" s="16">
        <v>17.989999999999998</v>
      </c>
      <c r="L3" s="16">
        <v>10.71</v>
      </c>
      <c r="M3" s="16">
        <v>0.56000000000000005</v>
      </c>
      <c r="N3" s="16">
        <v>0.06</v>
      </c>
      <c r="O3" s="16">
        <v>0.01</v>
      </c>
      <c r="P3" s="16">
        <v>100.12</v>
      </c>
      <c r="Q3" s="16"/>
      <c r="R3" s="16"/>
      <c r="S3" s="16"/>
      <c r="T3" s="16"/>
      <c r="U3" s="16">
        <v>1290</v>
      </c>
      <c r="V3" s="16">
        <v>102</v>
      </c>
      <c r="W3" s="16"/>
      <c r="X3" s="16"/>
      <c r="Y3" s="16">
        <v>537</v>
      </c>
      <c r="Z3" s="16"/>
      <c r="AA3" s="16"/>
      <c r="AB3" s="16"/>
      <c r="AC3" s="16"/>
      <c r="AD3" s="16"/>
      <c r="AE3" s="16"/>
      <c r="AF3" s="16"/>
      <c r="AG3" s="16"/>
      <c r="AH3" s="16"/>
      <c r="AI3" s="16">
        <v>14</v>
      </c>
      <c r="AJ3" s="16"/>
      <c r="AK3" s="16">
        <v>42</v>
      </c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>
        <v>1.04E-2</v>
      </c>
      <c r="BA3" s="16">
        <v>1.04E-2</v>
      </c>
      <c r="BB3" s="16">
        <v>1.2500000000000001E-2</v>
      </c>
      <c r="BC3" s="17">
        <f>IFERROR(SUM(Table1[[#This Row],[Pd]:[Au]]),0)</f>
        <v>3.3299999999999996E-2</v>
      </c>
      <c r="BD3" s="17">
        <f>IFERROR(Table1[[#This Row],[Ni]]/Table1[[#This Row],[Cu]],0)</f>
        <v>5.2647058823529411</v>
      </c>
      <c r="BE3" s="17">
        <f>IFERROR(Table1[[#This Row],[Pd]]/Table1[[#This Row],[Pt]],0)</f>
        <v>1</v>
      </c>
      <c r="BF3" s="17">
        <f>IFERROR(Table1[[#This Row],[Cr]]/Table1[[#This Row],[V]],0)</f>
        <v>0</v>
      </c>
      <c r="BG3" s="32">
        <f>IFERROR(Table1[[#This Row],[Cu]]/Table1[[#This Row],[Pd]],0)</f>
        <v>9807.6923076923085</v>
      </c>
      <c r="BH3" s="17">
        <f>IFERROR((Table1[[#This Row],[S]]*10000)/Table1[[#This Row],[Se]],0)</f>
        <v>0</v>
      </c>
      <c r="BI3" s="17">
        <f>IFERROR((Table1[[#This Row],[Th]]/0.085)/(Table1[[#This Row],[Yb]]/0.493),0)</f>
        <v>0</v>
      </c>
      <c r="BJ3" s="17">
        <f>IFERROR((Table1[[#This Row],[La]]/0.687)/(Table1[[#This Row],[Sm]]/0.444),0)</f>
        <v>0</v>
      </c>
      <c r="BK3" s="17">
        <f>IFERROR((Table1[[#This Row],[La]]/0.687)/(Table1[[#This Row],[Nb]]/0.713),0)</f>
        <v>0</v>
      </c>
      <c r="BL3" s="28">
        <f>IFERROR((Table1[[#This Row],[MgO]]/40.344)/((Table1[[#This Row],[MgO]]/40.344)+(Table1[[#This Row],[FeOt]]/71.844))*100,0)</f>
        <v>72.355430221257294</v>
      </c>
    </row>
    <row r="4" spans="1:64" x14ac:dyDescent="0.25">
      <c r="A4" s="29">
        <v>12</v>
      </c>
      <c r="B4" s="29"/>
      <c r="C4" s="29"/>
      <c r="D4" s="30" t="s">
        <v>381</v>
      </c>
      <c r="E4" s="29" t="s">
        <v>171</v>
      </c>
      <c r="F4" s="16">
        <v>50.83</v>
      </c>
      <c r="G4" s="16">
        <v>0.72</v>
      </c>
      <c r="H4" s="16">
        <v>10.62</v>
      </c>
      <c r="I4" s="16">
        <v>9.99</v>
      </c>
      <c r="J4" s="16">
        <v>0.14000000000000001</v>
      </c>
      <c r="K4" s="16">
        <v>16.53</v>
      </c>
      <c r="L4" s="16">
        <v>8.84</v>
      </c>
      <c r="M4" s="16">
        <v>1.77</v>
      </c>
      <c r="N4" s="16">
        <v>0.53</v>
      </c>
      <c r="O4" s="16">
        <v>0.05</v>
      </c>
      <c r="P4" s="16">
        <v>100.02</v>
      </c>
      <c r="Q4" s="16"/>
      <c r="R4" s="16"/>
      <c r="S4" s="16"/>
      <c r="T4" s="16"/>
      <c r="U4" s="16">
        <v>1094</v>
      </c>
      <c r="V4" s="16">
        <v>137</v>
      </c>
      <c r="W4" s="16"/>
      <c r="X4" s="16"/>
      <c r="Y4" s="16">
        <v>371</v>
      </c>
      <c r="Z4" s="16"/>
      <c r="AA4" s="16"/>
      <c r="AB4" s="16"/>
      <c r="AC4" s="16"/>
      <c r="AD4" s="16"/>
      <c r="AE4" s="16"/>
      <c r="AF4" s="16"/>
      <c r="AG4" s="16"/>
      <c r="AH4" s="16"/>
      <c r="AI4" s="16">
        <v>18</v>
      </c>
      <c r="AJ4" s="16"/>
      <c r="AK4" s="16">
        <v>53</v>
      </c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>
        <v>8.9999999999999993E-3</v>
      </c>
      <c r="BA4" s="16">
        <v>0.01</v>
      </c>
      <c r="BB4" s="16">
        <v>1E-3</v>
      </c>
      <c r="BC4" s="17">
        <f>IFERROR(SUM(Table1[[#This Row],[Pd]:[Au]]),0)</f>
        <v>0.02</v>
      </c>
      <c r="BD4" s="17">
        <f>IFERROR(Table1[[#This Row],[Ni]]/Table1[[#This Row],[Cu]],0)</f>
        <v>2.7080291970802919</v>
      </c>
      <c r="BE4" s="17">
        <f>IFERROR(Table1[[#This Row],[Pd]]/Table1[[#This Row],[Pt]],0)</f>
        <v>0.89999999999999991</v>
      </c>
      <c r="BF4" s="17">
        <f>IFERROR(Table1[[#This Row],[Cr]]/Table1[[#This Row],[V]],0)</f>
        <v>0</v>
      </c>
      <c r="BG4" s="32">
        <f>IFERROR(Table1[[#This Row],[Cu]]/Table1[[#This Row],[Pd]],0)</f>
        <v>15222.222222222223</v>
      </c>
      <c r="BH4" s="17">
        <f>IFERROR((Table1[[#This Row],[S]]*10000)/Table1[[#This Row],[Se]],0)</f>
        <v>0</v>
      </c>
      <c r="BI4" s="17">
        <f>IFERROR((Table1[[#This Row],[Th]]/0.085)/(Table1[[#This Row],[Yb]]/0.493),0)</f>
        <v>0</v>
      </c>
      <c r="BJ4" s="17">
        <f>IFERROR((Table1[[#This Row],[La]]/0.687)/(Table1[[#This Row],[Sm]]/0.444),0)</f>
        <v>0</v>
      </c>
      <c r="BK4" s="17">
        <f>IFERROR((Table1[[#This Row],[La]]/0.687)/(Table1[[#This Row],[Nb]]/0.713),0)</f>
        <v>0</v>
      </c>
      <c r="BL4" s="28">
        <f>IFERROR((Table1[[#This Row],[MgO]]/40.344)/((Table1[[#This Row],[MgO]]/40.344)+(Table1[[#This Row],[FeOt]]/71.844))*100,0)</f>
        <v>74.661635263398395</v>
      </c>
    </row>
    <row r="5" spans="1:64" x14ac:dyDescent="0.25">
      <c r="A5" s="29">
        <v>13</v>
      </c>
      <c r="B5" s="29"/>
      <c r="C5" s="29"/>
      <c r="D5" s="30" t="s">
        <v>381</v>
      </c>
      <c r="E5" s="29" t="s">
        <v>168</v>
      </c>
      <c r="F5" s="16">
        <v>49.29</v>
      </c>
      <c r="G5" s="16">
        <v>0.66</v>
      </c>
      <c r="H5" s="16">
        <v>10.88</v>
      </c>
      <c r="I5" s="16">
        <v>11.14</v>
      </c>
      <c r="J5" s="16">
        <v>0.18</v>
      </c>
      <c r="K5" s="16">
        <v>15.47</v>
      </c>
      <c r="L5" s="16">
        <v>11.27</v>
      </c>
      <c r="M5" s="16">
        <v>0.97</v>
      </c>
      <c r="N5" s="16">
        <v>0.22</v>
      </c>
      <c r="O5" s="16">
        <v>0.05</v>
      </c>
      <c r="P5" s="16">
        <v>100.13</v>
      </c>
      <c r="Q5" s="16"/>
      <c r="R5" s="16"/>
      <c r="S5" s="16"/>
      <c r="T5" s="16"/>
      <c r="U5" s="16">
        <v>1538</v>
      </c>
      <c r="V5" s="16">
        <v>96</v>
      </c>
      <c r="W5" s="16"/>
      <c r="X5" s="16"/>
      <c r="Y5" s="16">
        <v>551</v>
      </c>
      <c r="Z5" s="16"/>
      <c r="AA5" s="16"/>
      <c r="AB5" s="16"/>
      <c r="AC5" s="16"/>
      <c r="AD5" s="16"/>
      <c r="AE5" s="16"/>
      <c r="AF5" s="16"/>
      <c r="AG5" s="16"/>
      <c r="AH5" s="16"/>
      <c r="AI5" s="16">
        <v>16</v>
      </c>
      <c r="AJ5" s="16"/>
      <c r="AK5" s="16">
        <v>47</v>
      </c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>
        <v>9.8000000000000014E-3</v>
      </c>
      <c r="BA5" s="16">
        <v>1.1599999999999999E-2</v>
      </c>
      <c r="BB5" s="16">
        <v>4.5999999999999999E-3</v>
      </c>
      <c r="BC5" s="17">
        <f>IFERROR(SUM(Table1[[#This Row],[Pd]:[Au]]),0)</f>
        <v>2.6000000000000002E-2</v>
      </c>
      <c r="BD5" s="17">
        <f>IFERROR(Table1[[#This Row],[Ni]]/Table1[[#This Row],[Cu]],0)</f>
        <v>5.739583333333333</v>
      </c>
      <c r="BE5" s="17">
        <f>IFERROR(Table1[[#This Row],[Pd]]/Table1[[#This Row],[Pt]],0)</f>
        <v>0.84482758620689669</v>
      </c>
      <c r="BF5" s="17">
        <f>IFERROR(Table1[[#This Row],[Cr]]/Table1[[#This Row],[V]],0)</f>
        <v>0</v>
      </c>
      <c r="BG5" s="32">
        <f>IFERROR(Table1[[#This Row],[Cu]]/Table1[[#This Row],[Pd]],0)</f>
        <v>9795.9183673469379</v>
      </c>
      <c r="BH5" s="17">
        <f>IFERROR((Table1[[#This Row],[S]]*10000)/Table1[[#This Row],[Se]],0)</f>
        <v>0</v>
      </c>
      <c r="BI5" s="17">
        <f>IFERROR((Table1[[#This Row],[Th]]/0.085)/(Table1[[#This Row],[Yb]]/0.493),0)</f>
        <v>0</v>
      </c>
      <c r="BJ5" s="17">
        <f>IFERROR((Table1[[#This Row],[La]]/0.687)/(Table1[[#This Row],[Sm]]/0.444),0)</f>
        <v>0</v>
      </c>
      <c r="BK5" s="17">
        <f>IFERROR((Table1[[#This Row],[La]]/0.687)/(Table1[[#This Row],[Nb]]/0.713),0)</f>
        <v>0</v>
      </c>
      <c r="BL5" s="28">
        <f>IFERROR((Table1[[#This Row],[MgO]]/40.344)/((Table1[[#This Row],[MgO]]/40.344)+(Table1[[#This Row],[FeOt]]/71.844))*100,0)</f>
        <v>71.206098304187464</v>
      </c>
    </row>
    <row r="6" spans="1:64" x14ac:dyDescent="0.25">
      <c r="A6" s="29">
        <v>5</v>
      </c>
      <c r="B6" s="29"/>
      <c r="C6" s="29"/>
      <c r="D6" s="30" t="s">
        <v>381</v>
      </c>
      <c r="E6" s="29" t="s">
        <v>172</v>
      </c>
      <c r="F6" s="16">
        <v>48.51</v>
      </c>
      <c r="G6" s="16">
        <v>0.67</v>
      </c>
      <c r="H6" s="16">
        <v>10.37</v>
      </c>
      <c r="I6" s="16">
        <v>12.17</v>
      </c>
      <c r="J6" s="16">
        <v>0.19</v>
      </c>
      <c r="K6" s="16">
        <v>15.33</v>
      </c>
      <c r="L6" s="16">
        <v>11.97</v>
      </c>
      <c r="M6" s="16">
        <v>1.05</v>
      </c>
      <c r="N6" s="16">
        <v>7.0000000000000007E-2</v>
      </c>
      <c r="O6" s="16">
        <v>7.0000000000000007E-2</v>
      </c>
      <c r="P6" s="16">
        <v>100.4</v>
      </c>
      <c r="Q6" s="16"/>
      <c r="R6" s="16"/>
      <c r="S6" s="16"/>
      <c r="T6" s="16"/>
      <c r="U6" s="16">
        <v>1859</v>
      </c>
      <c r="V6" s="16">
        <v>99</v>
      </c>
      <c r="W6" s="16"/>
      <c r="X6" s="16"/>
      <c r="Y6" s="16">
        <v>643</v>
      </c>
      <c r="Z6" s="16"/>
      <c r="AA6" s="16"/>
      <c r="AB6" s="16"/>
      <c r="AC6" s="16"/>
      <c r="AD6" s="16"/>
      <c r="AE6" s="16"/>
      <c r="AF6" s="16"/>
      <c r="AG6" s="16"/>
      <c r="AH6" s="16"/>
      <c r="AI6" s="16">
        <v>21</v>
      </c>
      <c r="AJ6" s="16"/>
      <c r="AK6" s="16">
        <v>47</v>
      </c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>
        <v>1.2999999999999999E-2</v>
      </c>
      <c r="BA6" s="16">
        <v>1.6E-2</v>
      </c>
      <c r="BB6" s="16">
        <v>6.3E-3</v>
      </c>
      <c r="BC6" s="17">
        <f>IFERROR(SUM(Table1[[#This Row],[Pd]:[Au]]),0)</f>
        <v>3.5299999999999998E-2</v>
      </c>
      <c r="BD6" s="17">
        <f>IFERROR(Table1[[#This Row],[Ni]]/Table1[[#This Row],[Cu]],0)</f>
        <v>6.4949494949494948</v>
      </c>
      <c r="BE6" s="17">
        <f>IFERROR(Table1[[#This Row],[Pd]]/Table1[[#This Row],[Pt]],0)</f>
        <v>0.8125</v>
      </c>
      <c r="BF6" s="17">
        <f>IFERROR(Table1[[#This Row],[Cr]]/Table1[[#This Row],[V]],0)</f>
        <v>0</v>
      </c>
      <c r="BG6" s="32">
        <f>IFERROR(Table1[[#This Row],[Cu]]/Table1[[#This Row],[Pd]],0)</f>
        <v>7615.3846153846162</v>
      </c>
      <c r="BH6" s="17">
        <f>IFERROR((Table1[[#This Row],[S]]*10000)/Table1[[#This Row],[Se]],0)</f>
        <v>0</v>
      </c>
      <c r="BI6" s="17">
        <f>IFERROR((Table1[[#This Row],[Th]]/0.085)/(Table1[[#This Row],[Yb]]/0.493),0)</f>
        <v>0</v>
      </c>
      <c r="BJ6" s="17">
        <f>IFERROR((Table1[[#This Row],[La]]/0.687)/(Table1[[#This Row],[Sm]]/0.444),0)</f>
        <v>0</v>
      </c>
      <c r="BK6" s="17">
        <f>IFERROR((Table1[[#This Row],[La]]/0.687)/(Table1[[#This Row],[Nb]]/0.713),0)</f>
        <v>0</v>
      </c>
      <c r="BL6" s="28">
        <f>IFERROR((Table1[[#This Row],[MgO]]/40.344)/((Table1[[#This Row],[MgO]]/40.344)+(Table1[[#This Row],[FeOt]]/71.844))*100,0)</f>
        <v>69.166016371977364</v>
      </c>
    </row>
    <row r="7" spans="1:64" x14ac:dyDescent="0.25">
      <c r="A7" s="29">
        <v>7</v>
      </c>
      <c r="B7" s="29"/>
      <c r="C7" s="29"/>
      <c r="D7" s="30" t="s">
        <v>381</v>
      </c>
      <c r="E7" s="29" t="s">
        <v>172</v>
      </c>
      <c r="F7" s="16">
        <v>51.27</v>
      </c>
      <c r="G7" s="16">
        <v>0.62</v>
      </c>
      <c r="H7" s="16">
        <v>12.17</v>
      </c>
      <c r="I7" s="16">
        <v>10.74</v>
      </c>
      <c r="J7" s="16">
        <v>0.19</v>
      </c>
      <c r="K7" s="16">
        <v>12.48</v>
      </c>
      <c r="L7" s="16">
        <v>12.58</v>
      </c>
      <c r="M7" s="16">
        <v>0.1</v>
      </c>
      <c r="N7" s="16">
        <v>0.14000000000000001</v>
      </c>
      <c r="O7" s="16">
        <v>0.06</v>
      </c>
      <c r="P7" s="16">
        <v>100.35</v>
      </c>
      <c r="Q7" s="16"/>
      <c r="R7" s="16"/>
      <c r="S7" s="16"/>
      <c r="T7" s="16"/>
      <c r="U7" s="16">
        <v>877</v>
      </c>
      <c r="V7" s="16">
        <v>105</v>
      </c>
      <c r="W7" s="16"/>
      <c r="X7" s="16"/>
      <c r="Y7" s="16">
        <v>251</v>
      </c>
      <c r="Z7" s="16"/>
      <c r="AA7" s="16"/>
      <c r="AB7" s="16"/>
      <c r="AC7" s="16"/>
      <c r="AD7" s="16"/>
      <c r="AE7" s="16"/>
      <c r="AF7" s="16"/>
      <c r="AG7" s="16"/>
      <c r="AH7" s="16"/>
      <c r="AI7" s="16">
        <v>18</v>
      </c>
      <c r="AJ7" s="16"/>
      <c r="AK7" s="16">
        <v>46</v>
      </c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>
        <v>1.5599999999999999E-2</v>
      </c>
      <c r="BA7" s="16">
        <v>1.5599999999999999E-2</v>
      </c>
      <c r="BB7" s="16">
        <v>1.6999999999999999E-3</v>
      </c>
      <c r="BC7" s="17">
        <f>IFERROR(SUM(Table1[[#This Row],[Pd]:[Au]]),0)</f>
        <v>3.2899999999999999E-2</v>
      </c>
      <c r="BD7" s="17">
        <f>IFERROR(Table1[[#This Row],[Ni]]/Table1[[#This Row],[Cu]],0)</f>
        <v>2.3904761904761904</v>
      </c>
      <c r="BE7" s="17">
        <f>IFERROR(Table1[[#This Row],[Pd]]/Table1[[#This Row],[Pt]],0)</f>
        <v>1</v>
      </c>
      <c r="BF7" s="17">
        <f>IFERROR(Table1[[#This Row],[Cr]]/Table1[[#This Row],[V]],0)</f>
        <v>0</v>
      </c>
      <c r="BG7" s="32">
        <f>IFERROR(Table1[[#This Row],[Cu]]/Table1[[#This Row],[Pd]],0)</f>
        <v>6730.7692307692314</v>
      </c>
      <c r="BH7" s="17">
        <f>IFERROR((Table1[[#This Row],[S]]*10000)/Table1[[#This Row],[Se]],0)</f>
        <v>0</v>
      </c>
      <c r="BI7" s="17">
        <f>IFERROR((Table1[[#This Row],[Th]]/0.085)/(Table1[[#This Row],[Yb]]/0.493),0)</f>
        <v>0</v>
      </c>
      <c r="BJ7" s="17">
        <f>IFERROR((Table1[[#This Row],[La]]/0.687)/(Table1[[#This Row],[Sm]]/0.444),0)</f>
        <v>0</v>
      </c>
      <c r="BK7" s="17">
        <f>IFERROR((Table1[[#This Row],[La]]/0.687)/(Table1[[#This Row],[Nb]]/0.713),0)</f>
        <v>0</v>
      </c>
      <c r="BL7" s="28">
        <f>IFERROR((Table1[[#This Row],[MgO]]/40.344)/((Table1[[#This Row],[MgO]]/40.344)+(Table1[[#This Row],[FeOt]]/71.844))*100,0)</f>
        <v>67.419200105679508</v>
      </c>
    </row>
    <row r="8" spans="1:64" x14ac:dyDescent="0.25">
      <c r="A8" s="29" t="s">
        <v>144</v>
      </c>
      <c r="B8" s="29">
        <v>566672</v>
      </c>
      <c r="C8" s="29">
        <v>6267482</v>
      </c>
      <c r="D8" s="30" t="s">
        <v>378</v>
      </c>
      <c r="E8" s="29" t="s">
        <v>63</v>
      </c>
      <c r="F8" s="17">
        <v>48.768814200000016</v>
      </c>
      <c r="G8" s="17">
        <v>2.1018059999999998</v>
      </c>
      <c r="H8" s="17">
        <v>11.544845</v>
      </c>
      <c r="I8" s="17">
        <v>13.636899999999999</v>
      </c>
      <c r="J8" s="18">
        <v>0.25372079999999997</v>
      </c>
      <c r="K8" s="17">
        <v>12.370171999999998</v>
      </c>
      <c r="L8" s="17">
        <v>9.3466559999999994</v>
      </c>
      <c r="M8" s="17">
        <v>1.7793600000000003</v>
      </c>
      <c r="N8" s="17">
        <v>6.0229999999999999E-2</v>
      </c>
      <c r="O8" s="18">
        <v>0.13749599999999998</v>
      </c>
      <c r="P8" s="17">
        <f>SUM(F8:O8)</f>
        <v>100.00000000000001</v>
      </c>
      <c r="Q8" s="16" t="s">
        <v>164</v>
      </c>
      <c r="R8" s="16"/>
      <c r="S8" s="16">
        <v>50</v>
      </c>
      <c r="T8" s="16">
        <v>76</v>
      </c>
      <c r="U8" s="16">
        <v>1260</v>
      </c>
      <c r="V8" s="16">
        <v>232</v>
      </c>
      <c r="W8" s="16"/>
      <c r="X8" s="16"/>
      <c r="Y8" s="16">
        <v>772</v>
      </c>
      <c r="Z8" s="16"/>
      <c r="AA8" s="16"/>
      <c r="AB8" s="16">
        <v>29</v>
      </c>
      <c r="AC8" s="16"/>
      <c r="AD8" s="16">
        <v>815</v>
      </c>
      <c r="AE8" s="16"/>
      <c r="AF8" s="19"/>
      <c r="AG8" s="16"/>
      <c r="AH8" s="16">
        <v>342</v>
      </c>
      <c r="AI8" s="16"/>
      <c r="AJ8" s="16">
        <v>151</v>
      </c>
      <c r="AK8" s="16">
        <v>83</v>
      </c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>
        <v>7.0000000000000001E-3</v>
      </c>
      <c r="BA8" s="16">
        <v>5.7000000000000002E-3</v>
      </c>
      <c r="BB8" s="16">
        <v>6.0000000000000001E-3</v>
      </c>
      <c r="BC8" s="17">
        <f>IFERROR(SUM(Table1[[#This Row],[Pd]:[Au]]),0)</f>
        <v>1.8700000000000001E-2</v>
      </c>
      <c r="BD8" s="17">
        <f>IFERROR(Table1[[#This Row],[Ni]]/Table1[[#This Row],[Cu]],0)</f>
        <v>3.3275862068965516</v>
      </c>
      <c r="BE8" s="17">
        <f>IFERROR(Table1[[#This Row],[Pd]]/Table1[[#This Row],[Pt]],0)</f>
        <v>1.2280701754385965</v>
      </c>
      <c r="BF8" s="17">
        <f>IFERROR(Table1[[#This Row],[Cr]]/Table1[[#This Row],[V]],0)</f>
        <v>3.6842105263157894</v>
      </c>
      <c r="BG8" s="32">
        <f>IFERROR(Table1[[#This Row],[Cu]]/Table1[[#This Row],[Pd]],0)</f>
        <v>33142.857142857145</v>
      </c>
      <c r="BH8" s="17">
        <f>IFERROR((Table1[[#This Row],[S]]*10000)/Table1[[#This Row],[Se]],0)</f>
        <v>0</v>
      </c>
      <c r="BI8" s="17">
        <f>IFERROR((Table1[[#This Row],[Th]]/0.085)/(Table1[[#This Row],[Yb]]/0.493),0)</f>
        <v>0</v>
      </c>
      <c r="BJ8" s="17">
        <f>IFERROR((Table1[[#This Row],[La]]/0.687)/(Table1[[#This Row],[Sm]]/0.444),0)</f>
        <v>0</v>
      </c>
      <c r="BK8" s="17">
        <f>IFERROR((Table1[[#This Row],[La]]/0.687)/(Table1[[#This Row],[Nb]]/0.713),0)</f>
        <v>0</v>
      </c>
      <c r="BL8" s="28">
        <f>IFERROR((Table1[[#This Row],[MgO]]/40.344)/((Table1[[#This Row],[MgO]]/40.344)+(Table1[[#This Row],[FeOt]]/71.844))*100,0)</f>
        <v>61.764471464651351</v>
      </c>
    </row>
    <row r="9" spans="1:64" x14ac:dyDescent="0.25">
      <c r="A9" s="29">
        <v>9</v>
      </c>
      <c r="B9" s="29"/>
      <c r="C9" s="29"/>
      <c r="D9" s="30" t="s">
        <v>381</v>
      </c>
      <c r="E9" s="29" t="s">
        <v>172</v>
      </c>
      <c r="F9" s="16">
        <v>52.63</v>
      </c>
      <c r="G9" s="16">
        <v>0.56999999999999995</v>
      </c>
      <c r="H9" s="16">
        <v>11.95</v>
      </c>
      <c r="I9" s="16">
        <v>10.19</v>
      </c>
      <c r="J9" s="16">
        <v>0.16</v>
      </c>
      <c r="K9" s="16">
        <v>12.05</v>
      </c>
      <c r="L9" s="16">
        <v>9.7200000000000006</v>
      </c>
      <c r="M9" s="16">
        <v>2.38</v>
      </c>
      <c r="N9" s="16">
        <v>0.5</v>
      </c>
      <c r="O9" s="16">
        <v>0.01</v>
      </c>
      <c r="P9" s="16">
        <v>100.16</v>
      </c>
      <c r="Q9" s="16"/>
      <c r="R9" s="16"/>
      <c r="S9" s="16"/>
      <c r="T9" s="16"/>
      <c r="U9" s="16">
        <v>1277</v>
      </c>
      <c r="V9" s="16">
        <v>108</v>
      </c>
      <c r="W9" s="16"/>
      <c r="X9" s="16"/>
      <c r="Y9" s="16">
        <v>384</v>
      </c>
      <c r="Z9" s="16"/>
      <c r="AA9" s="16"/>
      <c r="AB9" s="16"/>
      <c r="AC9" s="16"/>
      <c r="AD9" s="16"/>
      <c r="AE9" s="16"/>
      <c r="AF9" s="16"/>
      <c r="AG9" s="16"/>
      <c r="AH9" s="16"/>
      <c r="AI9" s="16">
        <v>14</v>
      </c>
      <c r="AJ9" s="16"/>
      <c r="AK9" s="16">
        <v>40</v>
      </c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>
        <v>1.34E-2</v>
      </c>
      <c r="BA9" s="16">
        <v>1.55E-2</v>
      </c>
      <c r="BB9" s="16">
        <v>4.7000000000000002E-3</v>
      </c>
      <c r="BC9" s="17">
        <f>IFERROR(SUM(Table1[[#This Row],[Pd]:[Au]]),0)</f>
        <v>3.3600000000000005E-2</v>
      </c>
      <c r="BD9" s="17">
        <f>IFERROR(Table1[[#This Row],[Ni]]/Table1[[#This Row],[Cu]],0)</f>
        <v>3.5555555555555554</v>
      </c>
      <c r="BE9" s="17">
        <f>IFERROR(Table1[[#This Row],[Pd]]/Table1[[#This Row],[Pt]],0)</f>
        <v>0.86451612903225805</v>
      </c>
      <c r="BF9" s="17">
        <f>IFERROR(Table1[[#This Row],[Cr]]/Table1[[#This Row],[V]],0)</f>
        <v>0</v>
      </c>
      <c r="BG9" s="32">
        <f>IFERROR(Table1[[#This Row],[Cu]]/Table1[[#This Row],[Pd]],0)</f>
        <v>8059.7014925373132</v>
      </c>
      <c r="BH9" s="17">
        <f>IFERROR((Table1[[#This Row],[S]]*10000)/Table1[[#This Row],[Se]],0)</f>
        <v>0</v>
      </c>
      <c r="BI9" s="17">
        <f>IFERROR((Table1[[#This Row],[Th]]/0.085)/(Table1[[#This Row],[Yb]]/0.493),0)</f>
        <v>0</v>
      </c>
      <c r="BJ9" s="17">
        <f>IFERROR((Table1[[#This Row],[La]]/0.687)/(Table1[[#This Row],[Sm]]/0.444),0)</f>
        <v>0</v>
      </c>
      <c r="BK9" s="17">
        <f>IFERROR((Table1[[#This Row],[La]]/0.687)/(Table1[[#This Row],[Nb]]/0.713),0)</f>
        <v>0</v>
      </c>
      <c r="BL9" s="28">
        <f>IFERROR((Table1[[#This Row],[MgO]]/40.344)/((Table1[[#This Row],[MgO]]/40.344)+(Table1[[#This Row],[FeOt]]/71.844))*100,0)</f>
        <v>67.802543050594949</v>
      </c>
    </row>
    <row r="10" spans="1:64" x14ac:dyDescent="0.25">
      <c r="A10" s="29" t="s">
        <v>111</v>
      </c>
      <c r="B10" s="29">
        <v>482580</v>
      </c>
      <c r="C10" s="29">
        <v>6466684</v>
      </c>
      <c r="D10" s="30" t="s">
        <v>378</v>
      </c>
      <c r="E10" s="29" t="s">
        <v>196</v>
      </c>
      <c r="F10" s="17">
        <v>46.343968799999999</v>
      </c>
      <c r="G10" s="17">
        <v>0.43370599999999998</v>
      </c>
      <c r="H10" s="17">
        <v>14.851470000000001</v>
      </c>
      <c r="I10" s="17">
        <v>10.08616</v>
      </c>
      <c r="J10" s="18">
        <v>0.20981999999999998</v>
      </c>
      <c r="K10" s="17">
        <v>11.93904</v>
      </c>
      <c r="L10" s="17">
        <v>15.111360000000001</v>
      </c>
      <c r="M10" s="17">
        <v>0.75488000000000011</v>
      </c>
      <c r="N10" s="17">
        <v>0.26501199999999997</v>
      </c>
      <c r="O10" s="18">
        <v>4.5831999999999999E-3</v>
      </c>
      <c r="P10" s="17">
        <f>SUM(F10:O10)</f>
        <v>100</v>
      </c>
      <c r="Q10" s="20">
        <v>5.0000000000000001E-3</v>
      </c>
      <c r="R10" s="20"/>
      <c r="S10" s="20">
        <v>40</v>
      </c>
      <c r="T10" s="20">
        <v>50</v>
      </c>
      <c r="U10" s="20">
        <v>215</v>
      </c>
      <c r="V10" s="20">
        <v>23</v>
      </c>
      <c r="W10" s="20"/>
      <c r="X10" s="20"/>
      <c r="Y10" s="20">
        <v>119</v>
      </c>
      <c r="Z10" s="20"/>
      <c r="AA10" s="20"/>
      <c r="AB10" s="20">
        <v>68</v>
      </c>
      <c r="AC10" s="20"/>
      <c r="AD10" s="20">
        <v>152</v>
      </c>
      <c r="AE10" s="20"/>
      <c r="AF10" s="20"/>
      <c r="AG10" s="20"/>
      <c r="AH10" s="20">
        <v>280</v>
      </c>
      <c r="AI10" s="20"/>
      <c r="AJ10" s="20">
        <v>58</v>
      </c>
      <c r="AK10" s="20"/>
      <c r="AL10" s="19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>
        <v>1.0999999999999999E-2</v>
      </c>
      <c r="BA10" s="20">
        <v>2.1299999999999999E-2</v>
      </c>
      <c r="BB10" s="20">
        <v>1E-3</v>
      </c>
      <c r="BC10" s="21">
        <f>IFERROR(SUM(Table1[[#This Row],[Pd]:[Au]]),0)</f>
        <v>3.3299999999999996E-2</v>
      </c>
      <c r="BD10" s="21">
        <f>IFERROR(Table1[[#This Row],[Ni]]/Table1[[#This Row],[Cu]],0)</f>
        <v>5.1739130434782608</v>
      </c>
      <c r="BE10" s="17">
        <f>IFERROR(Table1[[#This Row],[Pd]]/Table1[[#This Row],[Pt]],0)</f>
        <v>0.51643192488262912</v>
      </c>
      <c r="BF10" s="17">
        <f>IFERROR(Table1[[#This Row],[Cr]]/Table1[[#This Row],[V]],0)</f>
        <v>0.7678571428571429</v>
      </c>
      <c r="BG10" s="32">
        <f>IFERROR(Table1[[#This Row],[Cu]]/Table1[[#This Row],[Pd]],0)</f>
        <v>2090.909090909091</v>
      </c>
      <c r="BH10" s="17">
        <f>IFERROR((Table1[[#This Row],[S]]*10000)/Table1[[#This Row],[Se]],0)</f>
        <v>0</v>
      </c>
      <c r="BI10" s="17">
        <f>IFERROR((Table1[[#This Row],[Th]]/0.085)/(Table1[[#This Row],[Yb]]/0.493),0)</f>
        <v>0</v>
      </c>
      <c r="BJ10" s="17">
        <f>IFERROR((Table1[[#This Row],[La]]/0.687)/(Table1[[#This Row],[Sm]]/0.444),0)</f>
        <v>0</v>
      </c>
      <c r="BK10" s="17">
        <f>IFERROR((Table1[[#This Row],[La]]/0.687)/(Table1[[#This Row],[Nb]]/0.713),0)</f>
        <v>0</v>
      </c>
      <c r="BL10" s="28">
        <f>IFERROR((Table1[[#This Row],[MgO]]/40.344)/((Table1[[#This Row],[MgO]]/40.344)+(Table1[[#This Row],[FeOt]]/71.844))*100,0)</f>
        <v>67.824188790847089</v>
      </c>
    </row>
    <row r="11" spans="1:64" x14ac:dyDescent="0.25">
      <c r="A11" s="29" t="s">
        <v>242</v>
      </c>
      <c r="B11" s="29"/>
      <c r="C11" s="29"/>
      <c r="D11" s="30" t="s">
        <v>379</v>
      </c>
      <c r="E11" s="29" t="s">
        <v>321</v>
      </c>
      <c r="F11" s="16">
        <v>47.56</v>
      </c>
      <c r="G11" s="16">
        <v>2.54</v>
      </c>
      <c r="H11" s="16">
        <v>11.96</v>
      </c>
      <c r="I11" s="16">
        <v>13.49</v>
      </c>
      <c r="J11" s="16">
        <v>0.16</v>
      </c>
      <c r="K11" s="16">
        <v>11.72</v>
      </c>
      <c r="L11" s="16">
        <v>6.47</v>
      </c>
      <c r="M11" s="16">
        <v>4.0599999999999996</v>
      </c>
      <c r="N11" s="16">
        <v>0.22</v>
      </c>
      <c r="O11" s="16">
        <v>0.26</v>
      </c>
      <c r="P11" s="16">
        <v>100.94</v>
      </c>
      <c r="Q11" s="16">
        <v>0</v>
      </c>
      <c r="R11" s="16"/>
      <c r="S11" s="16">
        <v>87</v>
      </c>
      <c r="T11" s="16"/>
      <c r="U11" s="16">
        <v>167</v>
      </c>
      <c r="V11" s="16"/>
      <c r="W11" s="16"/>
      <c r="X11" s="16">
        <v>17</v>
      </c>
      <c r="Y11" s="16">
        <v>141</v>
      </c>
      <c r="Z11" s="16"/>
      <c r="AA11" s="16">
        <v>0</v>
      </c>
      <c r="AB11" s="16"/>
      <c r="AC11" s="16"/>
      <c r="AD11" s="16">
        <v>169</v>
      </c>
      <c r="AE11" s="16"/>
      <c r="AF11" s="16"/>
      <c r="AG11" s="16"/>
      <c r="AH11" s="16">
        <v>581</v>
      </c>
      <c r="AI11" s="16">
        <v>39</v>
      </c>
      <c r="AJ11" s="16">
        <v>54</v>
      </c>
      <c r="AK11" s="16">
        <v>121</v>
      </c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7">
        <f>IFERROR(SUM(Table1[[#This Row],[Pd]:[Au]]),0)</f>
        <v>0</v>
      </c>
      <c r="BD11" s="17">
        <f>IFERROR(Table1[[#This Row],[Ni]]/Table1[[#This Row],[Cu]],0)</f>
        <v>0</v>
      </c>
      <c r="BE11" s="17">
        <f>IFERROR(Table1[[#This Row],[Pd]]/Table1[[#This Row],[Pt]],0)</f>
        <v>0</v>
      </c>
      <c r="BF11" s="17">
        <f>IFERROR(Table1[[#This Row],[Cr]]/Table1[[#This Row],[V]],0)</f>
        <v>0.28743545611015492</v>
      </c>
      <c r="BG11" s="32">
        <f>IFERROR(Table1[[#This Row],[Cu]]/Table1[[#This Row],[Pd]],0)</f>
        <v>0</v>
      </c>
      <c r="BH11" s="17">
        <f>IFERROR((Table1[[#This Row],[S]]*10000)/Table1[[#This Row],[Se]],0)</f>
        <v>0</v>
      </c>
      <c r="BI11" s="17">
        <f>IFERROR((Table1[[#This Row],[Th]]/0.085)/(Table1[[#This Row],[Yb]]/0.493),0)</f>
        <v>0</v>
      </c>
      <c r="BJ11" s="17">
        <f>IFERROR((Table1[[#This Row],[La]]/0.687)/(Table1[[#This Row],[Sm]]/0.444),0)</f>
        <v>0</v>
      </c>
      <c r="BK11" s="17">
        <f>IFERROR((Table1[[#This Row],[La]]/0.687)/(Table1[[#This Row],[Nb]]/0.713),0)</f>
        <v>0</v>
      </c>
      <c r="BL11" s="28">
        <f>IFERROR((Table1[[#This Row],[MgO]]/40.344)/((Table1[[#This Row],[MgO]]/40.344)+(Table1[[#This Row],[FeOt]]/71.844))*100,0)</f>
        <v>60.740149281922882</v>
      </c>
    </row>
    <row r="12" spans="1:64" x14ac:dyDescent="0.25">
      <c r="A12" s="29" t="s">
        <v>152</v>
      </c>
      <c r="B12" s="29">
        <v>671378</v>
      </c>
      <c r="C12" s="29">
        <v>6127043</v>
      </c>
      <c r="D12" s="30" t="s">
        <v>378</v>
      </c>
      <c r="E12" s="29" t="s">
        <v>63</v>
      </c>
      <c r="F12" s="17">
        <v>54.727938600000002</v>
      </c>
      <c r="G12" s="17">
        <v>0.66724000000000006</v>
      </c>
      <c r="H12" s="17">
        <v>12.565175</v>
      </c>
      <c r="I12" s="17">
        <v>8.77393</v>
      </c>
      <c r="J12" s="18">
        <v>0.19109759999999998</v>
      </c>
      <c r="K12" s="17">
        <v>11.424997999999999</v>
      </c>
      <c r="L12" s="17">
        <v>7.7935440000000007</v>
      </c>
      <c r="M12" s="17">
        <v>3.1408400000000003</v>
      </c>
      <c r="N12" s="17">
        <v>0.66252999999999995</v>
      </c>
      <c r="O12" s="18">
        <v>5.2706799999999998E-2</v>
      </c>
      <c r="P12" s="17">
        <f>SUM(F12:O12)</f>
        <v>100</v>
      </c>
      <c r="Q12" s="16">
        <v>1.17</v>
      </c>
      <c r="R12" s="16"/>
      <c r="S12" s="16">
        <v>220</v>
      </c>
      <c r="T12" s="16">
        <v>27</v>
      </c>
      <c r="U12" s="16">
        <v>550</v>
      </c>
      <c r="V12" s="16">
        <v>27</v>
      </c>
      <c r="W12" s="16"/>
      <c r="X12" s="16"/>
      <c r="Y12" s="16">
        <v>187</v>
      </c>
      <c r="Z12" s="16"/>
      <c r="AA12" s="16"/>
      <c r="AB12" s="16">
        <v>42</v>
      </c>
      <c r="AC12" s="16"/>
      <c r="AD12" s="16">
        <v>83</v>
      </c>
      <c r="AE12" s="16"/>
      <c r="AF12" s="16"/>
      <c r="AG12" s="16"/>
      <c r="AH12" s="16">
        <v>252</v>
      </c>
      <c r="AI12" s="16"/>
      <c r="AJ12" s="16">
        <v>73</v>
      </c>
      <c r="AK12" s="16">
        <v>34</v>
      </c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>
        <v>2.5999999999999999E-2</v>
      </c>
      <c r="BA12" s="16">
        <v>2.4899999999999999E-2</v>
      </c>
      <c r="BB12" s="16"/>
      <c r="BC12" s="17">
        <f>IFERROR(SUM(Table1[[#This Row],[Pd]:[Au]]),0)</f>
        <v>5.0900000000000001E-2</v>
      </c>
      <c r="BD12" s="17">
        <f>IFERROR(Table1[[#This Row],[Ni]]/Table1[[#This Row],[Cu]],0)</f>
        <v>6.9259259259259256</v>
      </c>
      <c r="BE12" s="17">
        <f>IFERROR(Table1[[#This Row],[Pd]]/Table1[[#This Row],[Pt]],0)</f>
        <v>1.0441767068273093</v>
      </c>
      <c r="BF12" s="17">
        <f>IFERROR(Table1[[#This Row],[Cr]]/Table1[[#This Row],[V]],0)</f>
        <v>2.1825396825396823</v>
      </c>
      <c r="BG12" s="32">
        <f>IFERROR(Table1[[#This Row],[Cu]]/Table1[[#This Row],[Pd]],0)</f>
        <v>1038.4615384615386</v>
      </c>
      <c r="BH12" s="17">
        <f>IFERROR((Table1[[#This Row],[S]]*10000)/Table1[[#This Row],[Se]],0)</f>
        <v>0</v>
      </c>
      <c r="BI12" s="17">
        <f>IFERROR((Table1[[#This Row],[Th]]/0.085)/(Table1[[#This Row],[Yb]]/0.493),0)</f>
        <v>0</v>
      </c>
      <c r="BJ12" s="17">
        <f>IFERROR((Table1[[#This Row],[La]]/0.687)/(Table1[[#This Row],[Sm]]/0.444),0)</f>
        <v>0</v>
      </c>
      <c r="BK12" s="17">
        <f>IFERROR((Table1[[#This Row],[La]]/0.687)/(Table1[[#This Row],[Nb]]/0.713),0)</f>
        <v>0</v>
      </c>
      <c r="BL12" s="28">
        <f>IFERROR((Table1[[#This Row],[MgO]]/40.344)/((Table1[[#This Row],[MgO]]/40.344)+(Table1[[#This Row],[FeOt]]/71.844))*100,0)</f>
        <v>69.869122861150714</v>
      </c>
    </row>
    <row r="13" spans="1:64" x14ac:dyDescent="0.25">
      <c r="A13" s="29">
        <v>4</v>
      </c>
      <c r="B13" s="29"/>
      <c r="C13" s="29"/>
      <c r="D13" s="30" t="s">
        <v>381</v>
      </c>
      <c r="E13" s="29" t="s">
        <v>173</v>
      </c>
      <c r="F13" s="16">
        <v>50.65</v>
      </c>
      <c r="G13" s="16">
        <v>0.81</v>
      </c>
      <c r="H13" s="16">
        <v>13.21</v>
      </c>
      <c r="I13" s="16">
        <v>11.32</v>
      </c>
      <c r="J13" s="16">
        <v>0.18</v>
      </c>
      <c r="K13" s="16">
        <v>11.34</v>
      </c>
      <c r="L13" s="16">
        <v>11.13</v>
      </c>
      <c r="M13" s="16">
        <v>1.31</v>
      </c>
      <c r="N13" s="16">
        <v>0.42</v>
      </c>
      <c r="O13" s="16">
        <v>0.04</v>
      </c>
      <c r="P13" s="16">
        <v>100.41</v>
      </c>
      <c r="Q13" s="16"/>
      <c r="R13" s="16"/>
      <c r="S13" s="16"/>
      <c r="T13" s="16"/>
      <c r="U13" s="16">
        <v>745</v>
      </c>
      <c r="V13" s="16">
        <v>113</v>
      </c>
      <c r="W13" s="16"/>
      <c r="X13" s="16"/>
      <c r="Y13" s="16">
        <v>252</v>
      </c>
      <c r="Z13" s="16"/>
      <c r="AA13" s="16"/>
      <c r="AB13" s="16"/>
      <c r="AC13" s="16"/>
      <c r="AD13" s="16"/>
      <c r="AE13" s="16"/>
      <c r="AF13" s="16"/>
      <c r="AG13" s="16"/>
      <c r="AH13" s="16"/>
      <c r="AI13" s="16">
        <v>21</v>
      </c>
      <c r="AJ13" s="16"/>
      <c r="AK13" s="16">
        <v>58</v>
      </c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>
        <v>9.4000000000000004E-3</v>
      </c>
      <c r="BA13" s="16">
        <v>1.2500000000000001E-2</v>
      </c>
      <c r="BB13" s="16">
        <v>2.5000000000000001E-3</v>
      </c>
      <c r="BC13" s="17">
        <f>IFERROR(SUM(Table1[[#This Row],[Pd]:[Au]]),0)</f>
        <v>2.4400000000000002E-2</v>
      </c>
      <c r="BD13" s="17">
        <f>IFERROR(Table1[[#This Row],[Ni]]/Table1[[#This Row],[Cu]],0)</f>
        <v>2.2300884955752212</v>
      </c>
      <c r="BE13" s="17">
        <f>IFERROR(Table1[[#This Row],[Pd]]/Table1[[#This Row],[Pt]],0)</f>
        <v>0.752</v>
      </c>
      <c r="BF13" s="17">
        <f>IFERROR(Table1[[#This Row],[Cr]]/Table1[[#This Row],[V]],0)</f>
        <v>0</v>
      </c>
      <c r="BG13" s="32">
        <f>IFERROR(Table1[[#This Row],[Cu]]/Table1[[#This Row],[Pd]],0)</f>
        <v>12021.276595744681</v>
      </c>
      <c r="BH13" s="17">
        <f>IFERROR((Table1[[#This Row],[S]]*10000)/Table1[[#This Row],[Se]],0)</f>
        <v>0</v>
      </c>
      <c r="BI13" s="17">
        <f>IFERROR((Table1[[#This Row],[Th]]/0.085)/(Table1[[#This Row],[Yb]]/0.493),0)</f>
        <v>0</v>
      </c>
      <c r="BJ13" s="17">
        <f>IFERROR((Table1[[#This Row],[La]]/0.687)/(Table1[[#This Row],[Sm]]/0.444),0)</f>
        <v>0</v>
      </c>
      <c r="BK13" s="17">
        <f>IFERROR((Table1[[#This Row],[La]]/0.687)/(Table1[[#This Row],[Nb]]/0.713),0)</f>
        <v>0</v>
      </c>
      <c r="BL13" s="28">
        <f>IFERROR((Table1[[#This Row],[MgO]]/40.344)/((Table1[[#This Row],[MgO]]/40.344)+(Table1[[#This Row],[FeOt]]/71.844))*100,0)</f>
        <v>64.079576088513846</v>
      </c>
    </row>
    <row r="14" spans="1:64" x14ac:dyDescent="0.25">
      <c r="A14" s="29">
        <v>14</v>
      </c>
      <c r="B14" s="29"/>
      <c r="C14" s="29"/>
      <c r="D14" s="30" t="s">
        <v>381</v>
      </c>
      <c r="E14" s="29" t="s">
        <v>169</v>
      </c>
      <c r="F14" s="16">
        <v>50.42</v>
      </c>
      <c r="G14" s="16">
        <v>0.79</v>
      </c>
      <c r="H14" s="16">
        <v>13.33</v>
      </c>
      <c r="I14" s="16">
        <v>11.81</v>
      </c>
      <c r="J14" s="16">
        <v>0.19</v>
      </c>
      <c r="K14" s="16">
        <v>10.62</v>
      </c>
      <c r="L14" s="16">
        <v>10.88</v>
      </c>
      <c r="M14" s="16">
        <v>1.77</v>
      </c>
      <c r="N14" s="16">
        <v>0.16</v>
      </c>
      <c r="O14" s="16">
        <v>0.06</v>
      </c>
      <c r="P14" s="16">
        <v>100.03</v>
      </c>
      <c r="Q14" s="16"/>
      <c r="R14" s="16"/>
      <c r="S14" s="16"/>
      <c r="T14" s="16"/>
      <c r="U14" s="16">
        <v>660</v>
      </c>
      <c r="V14" s="16">
        <v>109</v>
      </c>
      <c r="W14" s="16"/>
      <c r="X14" s="16"/>
      <c r="Y14" s="16">
        <v>202</v>
      </c>
      <c r="Z14" s="16"/>
      <c r="AA14" s="16"/>
      <c r="AB14" s="16"/>
      <c r="AC14" s="16"/>
      <c r="AD14" s="16"/>
      <c r="AE14" s="16"/>
      <c r="AF14" s="16"/>
      <c r="AG14" s="16"/>
      <c r="AH14" s="16"/>
      <c r="AI14" s="16">
        <v>20</v>
      </c>
      <c r="AJ14" s="16"/>
      <c r="AK14" s="16">
        <v>57</v>
      </c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>
        <v>1.0500000000000001E-2</v>
      </c>
      <c r="BA14" s="16">
        <v>1.46E-2</v>
      </c>
      <c r="BB14" s="16">
        <v>5.4000000000000003E-3</v>
      </c>
      <c r="BC14" s="17">
        <f>IFERROR(SUM(Table1[[#This Row],[Pd]:[Au]]),0)</f>
        <v>3.0499999999999999E-2</v>
      </c>
      <c r="BD14" s="17">
        <f>IFERROR(Table1[[#This Row],[Ni]]/Table1[[#This Row],[Cu]],0)</f>
        <v>1.8532110091743119</v>
      </c>
      <c r="BE14" s="17">
        <f>IFERROR(Table1[[#This Row],[Pd]]/Table1[[#This Row],[Pt]],0)</f>
        <v>0.71917808219178081</v>
      </c>
      <c r="BF14" s="17">
        <f>IFERROR(Table1[[#This Row],[Cr]]/Table1[[#This Row],[V]],0)</f>
        <v>0</v>
      </c>
      <c r="BG14" s="32">
        <f>IFERROR(Table1[[#This Row],[Cu]]/Table1[[#This Row],[Pd]],0)</f>
        <v>10380.95238095238</v>
      </c>
      <c r="BH14" s="17">
        <f>IFERROR((Table1[[#This Row],[S]]*10000)/Table1[[#This Row],[Se]],0)</f>
        <v>0</v>
      </c>
      <c r="BI14" s="17">
        <f>IFERROR((Table1[[#This Row],[Th]]/0.085)/(Table1[[#This Row],[Yb]]/0.493),0)</f>
        <v>0</v>
      </c>
      <c r="BJ14" s="17">
        <f>IFERROR((Table1[[#This Row],[La]]/0.687)/(Table1[[#This Row],[Sm]]/0.444),0)</f>
        <v>0</v>
      </c>
      <c r="BK14" s="17">
        <f>IFERROR((Table1[[#This Row],[La]]/0.687)/(Table1[[#This Row],[Nb]]/0.713),0)</f>
        <v>0</v>
      </c>
      <c r="BL14" s="28">
        <f>IFERROR((Table1[[#This Row],[MgO]]/40.344)/((Table1[[#This Row],[MgO]]/40.344)+(Table1[[#This Row],[FeOt]]/71.844))*100,0)</f>
        <v>61.558416360755771</v>
      </c>
    </row>
    <row r="15" spans="1:64" x14ac:dyDescent="0.25">
      <c r="A15" s="29">
        <v>6</v>
      </c>
      <c r="B15" s="29"/>
      <c r="C15" s="29"/>
      <c r="D15" s="30" t="s">
        <v>381</v>
      </c>
      <c r="E15" s="29" t="s">
        <v>173</v>
      </c>
      <c r="F15" s="16">
        <v>49.44</v>
      </c>
      <c r="G15" s="16">
        <v>0.88</v>
      </c>
      <c r="H15" s="16">
        <v>14.32</v>
      </c>
      <c r="I15" s="16">
        <v>12.77</v>
      </c>
      <c r="J15" s="16">
        <v>0.19</v>
      </c>
      <c r="K15" s="16">
        <v>10.61</v>
      </c>
      <c r="L15" s="16">
        <v>8.85</v>
      </c>
      <c r="M15" s="16">
        <v>3.02</v>
      </c>
      <c r="N15" s="16">
        <v>0.09</v>
      </c>
      <c r="O15" s="16">
        <v>0.08</v>
      </c>
      <c r="P15" s="16">
        <v>100.25</v>
      </c>
      <c r="Q15" s="16"/>
      <c r="R15" s="16"/>
      <c r="S15" s="16"/>
      <c r="T15" s="16"/>
      <c r="U15" s="16">
        <v>477</v>
      </c>
      <c r="V15" s="16">
        <v>107</v>
      </c>
      <c r="W15" s="16"/>
      <c r="X15" s="16"/>
      <c r="Y15" s="16">
        <v>148</v>
      </c>
      <c r="Z15" s="16"/>
      <c r="AA15" s="16"/>
      <c r="AB15" s="16"/>
      <c r="AC15" s="16"/>
      <c r="AD15" s="16"/>
      <c r="AE15" s="16"/>
      <c r="AF15" s="16"/>
      <c r="AG15" s="16"/>
      <c r="AH15" s="16"/>
      <c r="AI15" s="16">
        <v>22</v>
      </c>
      <c r="AJ15" s="16"/>
      <c r="AK15" s="16">
        <v>60</v>
      </c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>
        <v>1.1300000000000001E-2</v>
      </c>
      <c r="BA15" s="16">
        <v>1.44E-2</v>
      </c>
      <c r="BB15" s="16">
        <v>4.0000000000000002E-4</v>
      </c>
      <c r="BC15" s="17">
        <f>IFERROR(SUM(Table1[[#This Row],[Pd]:[Au]]),0)</f>
        <v>2.6100000000000002E-2</v>
      </c>
      <c r="BD15" s="17">
        <f>IFERROR(Table1[[#This Row],[Ni]]/Table1[[#This Row],[Cu]],0)</f>
        <v>1.3831775700934579</v>
      </c>
      <c r="BE15" s="17">
        <f>IFERROR(Table1[[#This Row],[Pd]]/Table1[[#This Row],[Pt]],0)</f>
        <v>0.78472222222222232</v>
      </c>
      <c r="BF15" s="17">
        <f>IFERROR(Table1[[#This Row],[Cr]]/Table1[[#This Row],[V]],0)</f>
        <v>0</v>
      </c>
      <c r="BG15" s="32">
        <f>IFERROR(Table1[[#This Row],[Cu]]/Table1[[#This Row],[Pd]],0)</f>
        <v>9469.0265486725657</v>
      </c>
      <c r="BH15" s="17">
        <f>IFERROR((Table1[[#This Row],[S]]*10000)/Table1[[#This Row],[Se]],0)</f>
        <v>0</v>
      </c>
      <c r="BI15" s="17">
        <f>IFERROR((Table1[[#This Row],[Th]]/0.085)/(Table1[[#This Row],[Yb]]/0.493),0)</f>
        <v>0</v>
      </c>
      <c r="BJ15" s="17">
        <f>IFERROR((Table1[[#This Row],[La]]/0.687)/(Table1[[#This Row],[Sm]]/0.444),0)</f>
        <v>0</v>
      </c>
      <c r="BK15" s="17">
        <f>IFERROR((Table1[[#This Row],[La]]/0.687)/(Table1[[#This Row],[Nb]]/0.713),0)</f>
        <v>0</v>
      </c>
      <c r="BL15" s="28">
        <f>IFERROR((Table1[[#This Row],[MgO]]/40.344)/((Table1[[#This Row],[MgO]]/40.344)+(Table1[[#This Row],[FeOt]]/71.844))*100,0)</f>
        <v>59.670455473078199</v>
      </c>
    </row>
    <row r="16" spans="1:64" x14ac:dyDescent="0.25">
      <c r="A16" s="29" t="s">
        <v>243</v>
      </c>
      <c r="B16" s="29"/>
      <c r="C16" s="29"/>
      <c r="D16" s="30" t="s">
        <v>379</v>
      </c>
      <c r="E16" s="29" t="s">
        <v>321</v>
      </c>
      <c r="F16" s="16">
        <v>45.16</v>
      </c>
      <c r="G16" s="16">
        <v>3.58</v>
      </c>
      <c r="H16" s="16">
        <v>10.79</v>
      </c>
      <c r="I16" s="16">
        <v>16.23</v>
      </c>
      <c r="J16" s="16">
        <v>0.13</v>
      </c>
      <c r="K16" s="16">
        <v>10.59</v>
      </c>
      <c r="L16" s="16">
        <v>7.61</v>
      </c>
      <c r="M16" s="16">
        <v>3.54</v>
      </c>
      <c r="N16" s="16">
        <v>0.13</v>
      </c>
      <c r="O16" s="16">
        <v>0.34</v>
      </c>
      <c r="P16" s="16">
        <v>100.52</v>
      </c>
      <c r="Q16" s="16">
        <v>0</v>
      </c>
      <c r="R16" s="16"/>
      <c r="S16" s="16">
        <v>54</v>
      </c>
      <c r="T16" s="16"/>
      <c r="U16" s="16">
        <v>183</v>
      </c>
      <c r="V16" s="16"/>
      <c r="W16" s="16"/>
      <c r="X16" s="16">
        <v>12</v>
      </c>
      <c r="Y16" s="16">
        <v>62</v>
      </c>
      <c r="Z16" s="16"/>
      <c r="AA16" s="16">
        <v>0</v>
      </c>
      <c r="AB16" s="16"/>
      <c r="AC16" s="16"/>
      <c r="AD16" s="16">
        <v>156</v>
      </c>
      <c r="AE16" s="16"/>
      <c r="AF16" s="16"/>
      <c r="AG16" s="16"/>
      <c r="AH16" s="16">
        <v>549</v>
      </c>
      <c r="AI16" s="16">
        <v>44</v>
      </c>
      <c r="AJ16" s="16">
        <v>66</v>
      </c>
      <c r="AK16" s="16">
        <v>98</v>
      </c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7">
        <f>IFERROR(SUM(Table1[[#This Row],[Pd]:[Au]]),0)</f>
        <v>0</v>
      </c>
      <c r="BD16" s="17">
        <f>IFERROR(Table1[[#This Row],[Ni]]/Table1[[#This Row],[Cu]],0)</f>
        <v>0</v>
      </c>
      <c r="BE16" s="17">
        <f>IFERROR(Table1[[#This Row],[Pd]]/Table1[[#This Row],[Pt]],0)</f>
        <v>0</v>
      </c>
      <c r="BF16" s="17">
        <f>IFERROR(Table1[[#This Row],[Cr]]/Table1[[#This Row],[V]],0)</f>
        <v>0.33333333333333331</v>
      </c>
      <c r="BG16" s="32">
        <f>IFERROR(Table1[[#This Row],[Cu]]/Table1[[#This Row],[Pd]],0)</f>
        <v>0</v>
      </c>
      <c r="BH16" s="17">
        <f>IFERROR((Table1[[#This Row],[S]]*10000)/Table1[[#This Row],[Se]],0)</f>
        <v>0</v>
      </c>
      <c r="BI16" s="17">
        <f>IFERROR((Table1[[#This Row],[Th]]/0.085)/(Table1[[#This Row],[Yb]]/0.493),0)</f>
        <v>0</v>
      </c>
      <c r="BJ16" s="17">
        <f>IFERROR((Table1[[#This Row],[La]]/0.687)/(Table1[[#This Row],[Sm]]/0.444),0)</f>
        <v>0</v>
      </c>
      <c r="BK16" s="17">
        <f>IFERROR((Table1[[#This Row],[La]]/0.687)/(Table1[[#This Row],[Nb]]/0.713),0)</f>
        <v>0</v>
      </c>
      <c r="BL16" s="28">
        <f>IFERROR((Table1[[#This Row],[MgO]]/40.344)/((Table1[[#This Row],[MgO]]/40.344)+(Table1[[#This Row],[FeOt]]/71.844))*100,0)</f>
        <v>53.745549942997052</v>
      </c>
    </row>
    <row r="17" spans="1:81" x14ac:dyDescent="0.25">
      <c r="A17" s="29" t="s">
        <v>62</v>
      </c>
      <c r="B17" s="29">
        <v>631148</v>
      </c>
      <c r="C17" s="29">
        <v>6182516</v>
      </c>
      <c r="D17" s="30" t="s">
        <v>378</v>
      </c>
      <c r="E17" s="29" t="s">
        <v>196</v>
      </c>
      <c r="F17" s="17">
        <v>47.1</v>
      </c>
      <c r="G17" s="17">
        <v>1.1599999999999999</v>
      </c>
      <c r="H17" s="17">
        <v>13.45</v>
      </c>
      <c r="I17" s="17">
        <v>13.4</v>
      </c>
      <c r="J17" s="17">
        <v>0.14000000000000001</v>
      </c>
      <c r="K17" s="17">
        <v>10.45</v>
      </c>
      <c r="L17" s="17">
        <v>5.25</v>
      </c>
      <c r="M17" s="17">
        <v>1.54</v>
      </c>
      <c r="N17" s="17">
        <v>0.67</v>
      </c>
      <c r="O17" s="17">
        <v>0.09</v>
      </c>
      <c r="P17" s="16">
        <v>98.28</v>
      </c>
      <c r="Q17" s="16">
        <v>0.08</v>
      </c>
      <c r="R17" s="16">
        <v>0.9</v>
      </c>
      <c r="S17" s="16">
        <v>83.5</v>
      </c>
      <c r="T17" s="16">
        <v>46</v>
      </c>
      <c r="U17" s="16">
        <v>160</v>
      </c>
      <c r="V17" s="16">
        <v>90</v>
      </c>
      <c r="W17" s="16">
        <v>1.8</v>
      </c>
      <c r="X17" s="16">
        <v>3.2</v>
      </c>
      <c r="Y17" s="16">
        <v>91</v>
      </c>
      <c r="Z17" s="16">
        <v>1</v>
      </c>
      <c r="AA17" s="16">
        <v>9.8000000000000007</v>
      </c>
      <c r="AB17" s="16">
        <v>45</v>
      </c>
      <c r="AC17" s="16">
        <v>0.5</v>
      </c>
      <c r="AD17" s="16">
        <v>79.099999999999994</v>
      </c>
      <c r="AE17" s="16">
        <v>0.1</v>
      </c>
      <c r="AF17" s="16">
        <v>0.23</v>
      </c>
      <c r="AG17" s="16" t="s">
        <v>165</v>
      </c>
      <c r="AH17" s="16">
        <v>418</v>
      </c>
      <c r="AI17" s="16">
        <v>25.1</v>
      </c>
      <c r="AJ17" s="16">
        <v>62</v>
      </c>
      <c r="AK17" s="16">
        <v>62</v>
      </c>
      <c r="AL17" s="16">
        <v>3.3</v>
      </c>
      <c r="AM17" s="16">
        <v>9.4</v>
      </c>
      <c r="AN17" s="16">
        <v>1.63</v>
      </c>
      <c r="AO17" s="16">
        <v>8.8000000000000007</v>
      </c>
      <c r="AP17" s="16">
        <v>3.06</v>
      </c>
      <c r="AQ17" s="16">
        <v>0.92</v>
      </c>
      <c r="AR17" s="16">
        <v>4.08</v>
      </c>
      <c r="AS17" s="16">
        <v>0.67</v>
      </c>
      <c r="AT17" s="16">
        <v>4.6500000000000004</v>
      </c>
      <c r="AU17" s="16">
        <v>0.97</v>
      </c>
      <c r="AV17" s="16">
        <v>3.12</v>
      </c>
      <c r="AW17" s="16">
        <v>0.38</v>
      </c>
      <c r="AX17" s="16">
        <v>2.6</v>
      </c>
      <c r="AY17" s="16">
        <v>0.36</v>
      </c>
      <c r="AZ17" s="16">
        <v>2E-3</v>
      </c>
      <c r="BA17" s="16">
        <v>2.8999999999999998E-3</v>
      </c>
      <c r="BB17" s="16">
        <v>1E-3</v>
      </c>
      <c r="BC17" s="17">
        <f>IFERROR(SUM(Table1[[#This Row],[Pd]:[Au]]),0)</f>
        <v>5.8999999999999999E-3</v>
      </c>
      <c r="BD17" s="17">
        <f>IFERROR(Table1[[#This Row],[Ni]]/Table1[[#This Row],[Cu]],0)</f>
        <v>1.0111111111111111</v>
      </c>
      <c r="BE17" s="17">
        <f>IFERROR(Table1[[#This Row],[Pd]]/Table1[[#This Row],[Pt]],0)</f>
        <v>0.68965517241379315</v>
      </c>
      <c r="BF17" s="17">
        <f>IFERROR(Table1[[#This Row],[Cr]]/Table1[[#This Row],[V]],0)</f>
        <v>0.38277511961722488</v>
      </c>
      <c r="BG17" s="32">
        <f>IFERROR(Table1[[#This Row],[Cu]]/Table1[[#This Row],[Pd]],0)</f>
        <v>45000</v>
      </c>
      <c r="BH17" s="17">
        <f>IFERROR((Table1[[#This Row],[S]]*10000)/Table1[[#This Row],[Se]],0)</f>
        <v>1600</v>
      </c>
      <c r="BI17" s="17">
        <f>IFERROR((Table1[[#This Row],[Th]]/0.085)/(Table1[[#This Row],[Yb]]/0.493),0)</f>
        <v>0.51307692307692299</v>
      </c>
      <c r="BJ17" s="17">
        <f>IFERROR((Table1[[#This Row],[La]]/0.687)/(Table1[[#This Row],[Sm]]/0.444),0)</f>
        <v>0.69697748094871126</v>
      </c>
      <c r="BK17" s="17">
        <f>IFERROR((Table1[[#This Row],[La]]/0.687)/(Table1[[#This Row],[Nb]]/0.713),0)</f>
        <v>1.0702783842794756</v>
      </c>
      <c r="BL17" s="28">
        <f>IFERROR((Table1[[#This Row],[MgO]]/40.344)/((Table1[[#This Row],[MgO]]/40.344)+(Table1[[#This Row],[FeOt]]/71.844))*100,0)</f>
        <v>58.137043226800735</v>
      </c>
    </row>
    <row r="18" spans="1:81" x14ac:dyDescent="0.25">
      <c r="A18" s="29" t="s">
        <v>157</v>
      </c>
      <c r="B18" s="29">
        <v>509970</v>
      </c>
      <c r="C18" s="29">
        <v>6348982</v>
      </c>
      <c r="D18" s="30" t="s">
        <v>378</v>
      </c>
      <c r="E18" s="29" t="s">
        <v>196</v>
      </c>
      <c r="F18" s="17">
        <v>48.278656599999998</v>
      </c>
      <c r="G18" s="17">
        <v>3.1360279999999996</v>
      </c>
      <c r="H18" s="17">
        <v>11.11026</v>
      </c>
      <c r="I18" s="17">
        <v>17.174775</v>
      </c>
      <c r="J18" s="18">
        <v>0.20530079999999998</v>
      </c>
      <c r="K18" s="17">
        <v>10.330586</v>
      </c>
      <c r="L18" s="17">
        <v>8.0174160000000008</v>
      </c>
      <c r="M18" s="17">
        <v>1.2132000000000001</v>
      </c>
      <c r="N18" s="17">
        <v>0.32524199999999998</v>
      </c>
      <c r="O18" s="18">
        <v>0.20853559999999999</v>
      </c>
      <c r="P18" s="17">
        <f>SUM(F18:O18)</f>
        <v>100</v>
      </c>
      <c r="Q18" s="16">
        <v>0.1</v>
      </c>
      <c r="R18" s="16"/>
      <c r="S18" s="16">
        <v>60</v>
      </c>
      <c r="T18" s="16">
        <v>50</v>
      </c>
      <c r="U18" s="16">
        <v>645</v>
      </c>
      <c r="V18" s="16">
        <v>457</v>
      </c>
      <c r="W18" s="16"/>
      <c r="X18" s="16"/>
      <c r="Y18" s="16">
        <v>518</v>
      </c>
      <c r="Z18" s="16"/>
      <c r="AA18" s="16"/>
      <c r="AB18" s="16">
        <v>38</v>
      </c>
      <c r="AC18" s="16"/>
      <c r="AD18" s="16">
        <v>89</v>
      </c>
      <c r="AE18" s="16"/>
      <c r="AF18" s="19"/>
      <c r="AG18" s="16"/>
      <c r="AH18" s="16">
        <v>357</v>
      </c>
      <c r="AI18" s="16"/>
      <c r="AJ18" s="16">
        <v>146</v>
      </c>
      <c r="AK18" s="16">
        <v>104</v>
      </c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>
        <v>2.1000000000000001E-2</v>
      </c>
      <c r="BA18" s="16">
        <v>1.6899999999999998E-2</v>
      </c>
      <c r="BB18" s="16">
        <v>4.0000000000000001E-3</v>
      </c>
      <c r="BC18" s="17">
        <f>IFERROR(SUM(Table1[[#This Row],[Pd]:[Au]]),0)</f>
        <v>4.1900000000000007E-2</v>
      </c>
      <c r="BD18" s="17">
        <f>IFERROR(Table1[[#This Row],[Ni]]/Table1[[#This Row],[Cu]],0)</f>
        <v>1.1334792122538293</v>
      </c>
      <c r="BE18" s="17">
        <f>IFERROR(Table1[[#This Row],[Pd]]/Table1[[#This Row],[Pt]],0)</f>
        <v>1.2426035502958581</v>
      </c>
      <c r="BF18" s="17">
        <f>IFERROR(Table1[[#This Row],[Cr]]/Table1[[#This Row],[V]],0)</f>
        <v>1.8067226890756303</v>
      </c>
      <c r="BG18" s="32">
        <f>IFERROR(Table1[[#This Row],[Cu]]/Table1[[#This Row],[Pd]],0)</f>
        <v>21761.90476190476</v>
      </c>
      <c r="BH18" s="17">
        <f>IFERROR((Table1[[#This Row],[S]]*10000)/Table1[[#This Row],[Se]],0)</f>
        <v>0</v>
      </c>
      <c r="BI18" s="17">
        <f>IFERROR((Table1[[#This Row],[Th]]/0.085)/(Table1[[#This Row],[Yb]]/0.493),0)</f>
        <v>0</v>
      </c>
      <c r="BJ18" s="17">
        <f>IFERROR((Table1[[#This Row],[La]]/0.687)/(Table1[[#This Row],[Sm]]/0.444),0)</f>
        <v>0</v>
      </c>
      <c r="BK18" s="17">
        <f>IFERROR((Table1[[#This Row],[La]]/0.687)/(Table1[[#This Row],[Nb]]/0.713),0)</f>
        <v>0</v>
      </c>
      <c r="BL18" s="28">
        <f>IFERROR((Table1[[#This Row],[MgO]]/40.344)/((Table1[[#This Row],[MgO]]/40.344)+(Table1[[#This Row],[FeOt]]/71.844))*100,0)</f>
        <v>51.717366395311217</v>
      </c>
    </row>
    <row r="19" spans="1:81" x14ac:dyDescent="0.25">
      <c r="A19" s="29" t="s">
        <v>185</v>
      </c>
      <c r="B19" s="29"/>
      <c r="C19" s="29"/>
      <c r="D19" s="30" t="s">
        <v>382</v>
      </c>
      <c r="E19" s="29" t="s">
        <v>194</v>
      </c>
      <c r="F19" s="16">
        <v>45.6</v>
      </c>
      <c r="G19" s="16">
        <v>1.1100000000000001</v>
      </c>
      <c r="H19" s="16">
        <v>15.3</v>
      </c>
      <c r="I19" s="16">
        <v>10.98</v>
      </c>
      <c r="J19" s="16">
        <v>0.17</v>
      </c>
      <c r="K19" s="16">
        <v>10.3</v>
      </c>
      <c r="L19" s="16">
        <v>5.08</v>
      </c>
      <c r="M19" s="16">
        <v>2.04</v>
      </c>
      <c r="N19" s="16">
        <v>0.09</v>
      </c>
      <c r="O19" s="16">
        <v>7.0000000000000007E-2</v>
      </c>
      <c r="P19" s="16">
        <v>99.69</v>
      </c>
      <c r="Q19" s="16"/>
      <c r="R19" s="16"/>
      <c r="S19" s="16">
        <v>14</v>
      </c>
      <c r="T19" s="16"/>
      <c r="U19" s="16">
        <v>257</v>
      </c>
      <c r="V19" s="16"/>
      <c r="W19" s="16">
        <v>1.5</v>
      </c>
      <c r="X19" s="16">
        <v>5</v>
      </c>
      <c r="Y19" s="16">
        <v>248</v>
      </c>
      <c r="Z19" s="16"/>
      <c r="AA19" s="16">
        <v>5</v>
      </c>
      <c r="AB19" s="16">
        <v>36</v>
      </c>
      <c r="AC19" s="16"/>
      <c r="AD19" s="16">
        <v>40</v>
      </c>
      <c r="AE19" s="16">
        <v>0.16</v>
      </c>
      <c r="AF19" s="16"/>
      <c r="AG19" s="16"/>
      <c r="AH19" s="16">
        <v>326</v>
      </c>
      <c r="AI19" s="16">
        <v>19</v>
      </c>
      <c r="AJ19" s="16"/>
      <c r="AK19" s="16">
        <v>46</v>
      </c>
      <c r="AL19" s="16">
        <v>2.89</v>
      </c>
      <c r="AM19" s="16">
        <v>7.04</v>
      </c>
      <c r="AN19" s="16"/>
      <c r="AO19" s="16">
        <v>5.89</v>
      </c>
      <c r="AP19" s="16">
        <v>2.1800000000000002</v>
      </c>
      <c r="AQ19" s="16">
        <v>0.85</v>
      </c>
      <c r="AR19" s="16"/>
      <c r="AS19" s="16">
        <v>0.42</v>
      </c>
      <c r="AT19" s="16"/>
      <c r="AU19" s="16">
        <v>0.73</v>
      </c>
      <c r="AV19" s="16"/>
      <c r="AW19" s="16">
        <v>0.31</v>
      </c>
      <c r="AX19" s="16">
        <v>1.97</v>
      </c>
      <c r="AY19" s="16">
        <v>0.31</v>
      </c>
      <c r="AZ19" s="16"/>
      <c r="BA19" s="16"/>
      <c r="BB19" s="16"/>
      <c r="BC19" s="17">
        <f>IFERROR(SUM(Table1[[#This Row],[Pd]:[Au]]),0)</f>
        <v>0</v>
      </c>
      <c r="BD19" s="17">
        <f>IFERROR(Table1[[#This Row],[Ni]]/Table1[[#This Row],[Cu]],0)</f>
        <v>0</v>
      </c>
      <c r="BE19" s="17">
        <f>IFERROR(Table1[[#This Row],[Pd]]/Table1[[#This Row],[Pt]],0)</f>
        <v>0</v>
      </c>
      <c r="BF19" s="17">
        <f>IFERROR(Table1[[#This Row],[Cr]]/Table1[[#This Row],[V]],0)</f>
        <v>0.78834355828220859</v>
      </c>
      <c r="BG19" s="32">
        <f>IFERROR(Table1[[#This Row],[Cu]]/Table1[[#This Row],[Pd]],0)</f>
        <v>0</v>
      </c>
      <c r="BH19" s="17">
        <f>IFERROR((Table1[[#This Row],[S]]*10000)/Table1[[#This Row],[Se]],0)</f>
        <v>0</v>
      </c>
      <c r="BI19" s="17">
        <f>IFERROR((Table1[[#This Row],[Th]]/0.085)/(Table1[[#This Row],[Yb]]/0.493),0)</f>
        <v>0</v>
      </c>
      <c r="BJ19" s="17">
        <f>IFERROR((Table1[[#This Row],[La]]/0.687)/(Table1[[#This Row],[Sm]]/0.444),0)</f>
        <v>0.85677657145146424</v>
      </c>
      <c r="BK19" s="17">
        <f>IFERROR((Table1[[#This Row],[La]]/0.687)/(Table1[[#This Row],[Nb]]/0.713),0)</f>
        <v>0.5998748180494905</v>
      </c>
      <c r="BL19" s="28">
        <f>IFERROR((Table1[[#This Row],[MgO]]/40.344)/((Table1[[#This Row],[MgO]]/40.344)+(Table1[[#This Row],[FeOt]]/71.844))*100,0)</f>
        <v>62.553826371569485</v>
      </c>
    </row>
    <row r="20" spans="1:81" x14ac:dyDescent="0.25">
      <c r="A20" s="29" t="s">
        <v>106</v>
      </c>
      <c r="B20" s="29">
        <v>480082</v>
      </c>
      <c r="C20" s="29">
        <v>6469924</v>
      </c>
      <c r="D20" s="30" t="s">
        <v>378</v>
      </c>
      <c r="E20" s="29" t="s">
        <v>63</v>
      </c>
      <c r="F20" s="17">
        <v>59.28676136</v>
      </c>
      <c r="G20" s="17">
        <v>0.25021499999999997</v>
      </c>
      <c r="H20" s="17">
        <v>12.546279999999999</v>
      </c>
      <c r="I20" s="17">
        <v>5.4933549999999993</v>
      </c>
      <c r="J20" s="18">
        <v>0.10807343999999999</v>
      </c>
      <c r="K20" s="17">
        <v>10.214511999999999</v>
      </c>
      <c r="L20" s="17">
        <v>8.7729839999999992</v>
      </c>
      <c r="M20" s="17">
        <v>3.2756400000000006</v>
      </c>
      <c r="N20" s="17">
        <v>3.6137999999999997E-2</v>
      </c>
      <c r="O20" s="18">
        <v>1.6041199999999999E-2</v>
      </c>
      <c r="P20" s="17">
        <f>SUM(F20:O20)</f>
        <v>99.999999999999972</v>
      </c>
      <c r="Q20" s="16">
        <v>5.0000000000000001E-3</v>
      </c>
      <c r="R20" s="16"/>
      <c r="S20" s="16">
        <v>10</v>
      </c>
      <c r="T20" s="16">
        <v>34</v>
      </c>
      <c r="U20" s="16">
        <v>1090</v>
      </c>
      <c r="V20" s="16">
        <v>6</v>
      </c>
      <c r="W20" s="16"/>
      <c r="X20" s="16"/>
      <c r="Y20" s="16">
        <v>176</v>
      </c>
      <c r="Z20" s="16"/>
      <c r="AA20" s="16"/>
      <c r="AB20" s="16">
        <v>36</v>
      </c>
      <c r="AC20" s="16"/>
      <c r="AD20" s="16">
        <v>88</v>
      </c>
      <c r="AE20" s="16"/>
      <c r="AF20" s="16"/>
      <c r="AG20" s="16"/>
      <c r="AH20" s="16">
        <v>136</v>
      </c>
      <c r="AI20" s="16"/>
      <c r="AJ20" s="16">
        <v>34</v>
      </c>
      <c r="AK20" s="16">
        <v>0</v>
      </c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>
        <v>0.01</v>
      </c>
      <c r="BA20" s="16">
        <v>5.7000000000000002E-3</v>
      </c>
      <c r="BB20" s="16">
        <v>1E-3</v>
      </c>
      <c r="BC20" s="17">
        <f>IFERROR(SUM(Table1[[#This Row],[Pd]:[Au]]),0)</f>
        <v>1.67E-2</v>
      </c>
      <c r="BD20" s="17">
        <f>IFERROR(Table1[[#This Row],[Ni]]/Table1[[#This Row],[Cu]],0)</f>
        <v>29.333333333333332</v>
      </c>
      <c r="BE20" s="17">
        <f>IFERROR(Table1[[#This Row],[Pd]]/Table1[[#This Row],[Pt]],0)</f>
        <v>1.7543859649122806</v>
      </c>
      <c r="BF20" s="17">
        <f>IFERROR(Table1[[#This Row],[Cr]]/Table1[[#This Row],[V]],0)</f>
        <v>8.014705882352942</v>
      </c>
      <c r="BG20" s="32">
        <f>IFERROR(Table1[[#This Row],[Cu]]/Table1[[#This Row],[Pd]],0)</f>
        <v>600</v>
      </c>
      <c r="BH20" s="17">
        <f>IFERROR((Table1[[#This Row],[S]]*10000)/Table1[[#This Row],[Se]],0)</f>
        <v>0</v>
      </c>
      <c r="BI20" s="17">
        <f>IFERROR((Table1[[#This Row],[Th]]/0.085)/(Table1[[#This Row],[Yb]]/0.493),0)</f>
        <v>0</v>
      </c>
      <c r="BJ20" s="17">
        <f>IFERROR((Table1[[#This Row],[La]]/0.687)/(Table1[[#This Row],[Sm]]/0.444),0)</f>
        <v>0</v>
      </c>
      <c r="BK20" s="17">
        <f>IFERROR((Table1[[#This Row],[La]]/0.687)/(Table1[[#This Row],[Nb]]/0.713),0)</f>
        <v>0</v>
      </c>
      <c r="BL20" s="28">
        <f>IFERROR((Table1[[#This Row],[MgO]]/40.344)/((Table1[[#This Row],[MgO]]/40.344)+(Table1[[#This Row],[FeOt]]/71.844))*100,0)</f>
        <v>76.804851908243435</v>
      </c>
    </row>
    <row r="21" spans="1:81" x14ac:dyDescent="0.25">
      <c r="A21" s="29" t="s">
        <v>100</v>
      </c>
      <c r="B21" s="29">
        <v>477261</v>
      </c>
      <c r="C21" s="29">
        <v>6465128</v>
      </c>
      <c r="D21" s="30" t="s">
        <v>378</v>
      </c>
      <c r="E21" s="29" t="s">
        <v>161</v>
      </c>
      <c r="F21" s="17">
        <v>59.713124599999979</v>
      </c>
      <c r="G21" s="17">
        <v>0.26689599999999997</v>
      </c>
      <c r="H21" s="17">
        <v>9.882085</v>
      </c>
      <c r="I21" s="17">
        <v>5.8149799999999994</v>
      </c>
      <c r="J21" s="18">
        <v>0.12976560000000001</v>
      </c>
      <c r="K21" s="17">
        <v>9.965781999999999</v>
      </c>
      <c r="L21" s="17">
        <v>12.38292</v>
      </c>
      <c r="M21" s="17">
        <v>0.63356000000000001</v>
      </c>
      <c r="N21" s="17">
        <v>1.1925539999999999</v>
      </c>
      <c r="O21" s="18">
        <v>1.83328E-2</v>
      </c>
      <c r="P21" s="17">
        <f>SUM(F21:O21)</f>
        <v>99.999999999999986</v>
      </c>
      <c r="Q21" s="16">
        <v>7.0000000000000007E-2</v>
      </c>
      <c r="R21" s="16"/>
      <c r="S21" s="16">
        <v>130</v>
      </c>
      <c r="T21" s="16">
        <v>32</v>
      </c>
      <c r="U21" s="16">
        <v>1145</v>
      </c>
      <c r="V21" s="16">
        <v>47</v>
      </c>
      <c r="W21" s="16"/>
      <c r="X21" s="16"/>
      <c r="Y21" s="16">
        <v>127</v>
      </c>
      <c r="Z21" s="16"/>
      <c r="AA21" s="16"/>
      <c r="AB21" s="16">
        <v>42</v>
      </c>
      <c r="AC21" s="16"/>
      <c r="AD21" s="16">
        <v>61</v>
      </c>
      <c r="AE21" s="16"/>
      <c r="AF21" s="19"/>
      <c r="AG21" s="16"/>
      <c r="AH21" s="16">
        <v>166</v>
      </c>
      <c r="AI21" s="16"/>
      <c r="AJ21" s="16">
        <v>43</v>
      </c>
      <c r="AK21" s="16">
        <v>9</v>
      </c>
      <c r="AL21" s="19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>
        <v>8.9999999999999993E-3</v>
      </c>
      <c r="BA21" s="16">
        <v>6.4000000000000003E-3</v>
      </c>
      <c r="BB21" s="20"/>
      <c r="BC21" s="21">
        <f>IFERROR(SUM(Table1[[#This Row],[Pd]:[Au]]),0)</f>
        <v>1.54E-2</v>
      </c>
      <c r="BD21" s="17">
        <f>IFERROR(Table1[[#This Row],[Ni]]/Table1[[#This Row],[Cu]],0)</f>
        <v>2.7021276595744679</v>
      </c>
      <c r="BE21" s="17">
        <f>IFERROR(Table1[[#This Row],[Pd]]/Table1[[#This Row],[Pt]],0)</f>
        <v>1.4062499999999998</v>
      </c>
      <c r="BF21" s="17">
        <f>IFERROR(Table1[[#This Row],[Cr]]/Table1[[#This Row],[V]],0)</f>
        <v>6.8975903614457827</v>
      </c>
      <c r="BG21" s="32">
        <f>IFERROR(Table1[[#This Row],[Cu]]/Table1[[#This Row],[Pd]],0)</f>
        <v>5222.2222222222226</v>
      </c>
      <c r="BH21" s="17">
        <f>IFERROR((Table1[[#This Row],[S]]*10000)/Table1[[#This Row],[Se]],0)</f>
        <v>0</v>
      </c>
      <c r="BI21" s="17">
        <f>IFERROR((Table1[[#This Row],[Th]]/0.085)/(Table1[[#This Row],[Yb]]/0.493),0)</f>
        <v>0</v>
      </c>
      <c r="BJ21" s="17">
        <f>IFERROR((Table1[[#This Row],[La]]/0.687)/(Table1[[#This Row],[Sm]]/0.444),0)</f>
        <v>0</v>
      </c>
      <c r="BK21" s="17">
        <f>IFERROR((Table1[[#This Row],[La]]/0.687)/(Table1[[#This Row],[Nb]]/0.713),0)</f>
        <v>0</v>
      </c>
      <c r="BL21" s="28">
        <f>IFERROR((Table1[[#This Row],[MgO]]/40.344)/((Table1[[#This Row],[MgO]]/40.344)+(Table1[[#This Row],[FeOt]]/71.844))*100,0)</f>
        <v>75.320408785447285</v>
      </c>
    </row>
    <row r="22" spans="1:81" x14ac:dyDescent="0.25">
      <c r="A22" s="29" t="s">
        <v>134</v>
      </c>
      <c r="B22" s="29">
        <v>484343</v>
      </c>
      <c r="C22" s="29">
        <v>6449204</v>
      </c>
      <c r="D22" s="30" t="s">
        <v>378</v>
      </c>
      <c r="E22" s="29" t="s">
        <v>196</v>
      </c>
      <c r="F22" s="17">
        <v>55.462539599999999</v>
      </c>
      <c r="G22" s="17">
        <v>0.38366299999999998</v>
      </c>
      <c r="H22" s="17">
        <v>12.62186</v>
      </c>
      <c r="I22" s="17">
        <v>9.9446449999999995</v>
      </c>
      <c r="J22" s="18">
        <v>0.13493039999999998</v>
      </c>
      <c r="K22" s="17">
        <v>9.965781999999999</v>
      </c>
      <c r="L22" s="17">
        <v>7.4997120000000006</v>
      </c>
      <c r="M22" s="17">
        <v>3.8687600000000004</v>
      </c>
      <c r="N22" s="17">
        <v>7.2275999999999993E-2</v>
      </c>
      <c r="O22" s="18">
        <v>4.5831999999999998E-2</v>
      </c>
      <c r="P22" s="17">
        <f>SUM(F22:O22)</f>
        <v>100</v>
      </c>
      <c r="Q22" s="16">
        <v>2.41</v>
      </c>
      <c r="R22" s="16"/>
      <c r="S22" s="16">
        <v>20</v>
      </c>
      <c r="T22" s="16">
        <v>51</v>
      </c>
      <c r="U22" s="16">
        <v>365</v>
      </c>
      <c r="V22" s="16">
        <v>112</v>
      </c>
      <c r="W22" s="16"/>
      <c r="X22" s="16"/>
      <c r="Y22" s="16">
        <v>166</v>
      </c>
      <c r="Z22" s="16"/>
      <c r="AA22" s="16"/>
      <c r="AB22" s="16">
        <v>39</v>
      </c>
      <c r="AC22" s="16"/>
      <c r="AD22" s="16">
        <v>115</v>
      </c>
      <c r="AE22" s="16"/>
      <c r="AF22" s="19"/>
      <c r="AG22" s="16"/>
      <c r="AH22" s="16">
        <v>258</v>
      </c>
      <c r="AI22" s="16"/>
      <c r="AJ22" s="16">
        <v>85</v>
      </c>
      <c r="AK22" s="16">
        <v>15</v>
      </c>
      <c r="AL22" s="19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>
        <v>1.2999999999999999E-2</v>
      </c>
      <c r="BA22" s="16">
        <v>1.6299999999999999E-2</v>
      </c>
      <c r="BB22" s="16">
        <v>1E-3</v>
      </c>
      <c r="BC22" s="21">
        <f>IFERROR(SUM(Table1[[#This Row],[Pd]:[Au]]),0)</f>
        <v>3.0300000000000001E-2</v>
      </c>
      <c r="BD22" s="17">
        <f>IFERROR(Table1[[#This Row],[Ni]]/Table1[[#This Row],[Cu]],0)</f>
        <v>1.4821428571428572</v>
      </c>
      <c r="BE22" s="17">
        <f>IFERROR(Table1[[#This Row],[Pd]]/Table1[[#This Row],[Pt]],0)</f>
        <v>0.79754601226993871</v>
      </c>
      <c r="BF22" s="17">
        <f>IFERROR(Table1[[#This Row],[Cr]]/Table1[[#This Row],[V]],0)</f>
        <v>1.4147286821705427</v>
      </c>
      <c r="BG22" s="32">
        <f>IFERROR(Table1[[#This Row],[Cu]]/Table1[[#This Row],[Pd]],0)</f>
        <v>8615.3846153846152</v>
      </c>
      <c r="BH22" s="17">
        <f>IFERROR((Table1[[#This Row],[S]]*10000)/Table1[[#This Row],[Se]],0)</f>
        <v>0</v>
      </c>
      <c r="BI22" s="17">
        <f>IFERROR((Table1[[#This Row],[Th]]/0.085)/(Table1[[#This Row],[Yb]]/0.493),0)</f>
        <v>0</v>
      </c>
      <c r="BJ22" s="17">
        <f>IFERROR((Table1[[#This Row],[La]]/0.687)/(Table1[[#This Row],[Sm]]/0.444),0)</f>
        <v>0</v>
      </c>
      <c r="BK22" s="17">
        <f>IFERROR((Table1[[#This Row],[La]]/0.687)/(Table1[[#This Row],[Nb]]/0.713),0)</f>
        <v>0</v>
      </c>
      <c r="BL22" s="28">
        <f>IFERROR((Table1[[#This Row],[MgO]]/40.344)/((Table1[[#This Row],[MgO]]/40.344)+(Table1[[#This Row],[FeOt]]/71.844))*100,0)</f>
        <v>64.087815634299304</v>
      </c>
    </row>
    <row r="23" spans="1:81" x14ac:dyDescent="0.25">
      <c r="A23" s="31" t="s">
        <v>64</v>
      </c>
      <c r="B23" s="30"/>
      <c r="C23" s="30"/>
      <c r="D23" s="30" t="s">
        <v>380</v>
      </c>
      <c r="E23" s="30" t="s">
        <v>99</v>
      </c>
      <c r="F23" s="22">
        <v>46.534310657044898</v>
      </c>
      <c r="G23" s="22">
        <v>0.9776042868533561</v>
      </c>
      <c r="H23" s="22">
        <v>14.906019867667174</v>
      </c>
      <c r="I23" s="22">
        <v>12.546608909844938</v>
      </c>
      <c r="J23" s="22">
        <v>0.16926760985271777</v>
      </c>
      <c r="K23" s="22">
        <v>9.6528802559070357</v>
      </c>
      <c r="L23" s="22">
        <v>11.790247341278011</v>
      </c>
      <c r="M23" s="22">
        <v>2.4678113968922855</v>
      </c>
      <c r="N23" s="22">
        <v>9.4773065045496652E-2</v>
      </c>
      <c r="O23" s="22">
        <v>5.1876025620106188E-2</v>
      </c>
      <c r="P23" s="23">
        <v>99.191399416006021</v>
      </c>
      <c r="Q23" s="23"/>
      <c r="R23" s="20"/>
      <c r="S23" s="22">
        <v>12.4281056174939</v>
      </c>
      <c r="T23" s="22">
        <v>53.644785954500733</v>
      </c>
      <c r="U23" s="22">
        <v>346.24896856071263</v>
      </c>
      <c r="V23" s="22">
        <v>138.26005117640699</v>
      </c>
      <c r="W23" s="22">
        <v>1.2804507097791797</v>
      </c>
      <c r="X23" s="22">
        <v>2.8776625426621161</v>
      </c>
      <c r="Y23" s="22">
        <v>630.49211067529768</v>
      </c>
      <c r="Z23" s="20"/>
      <c r="AA23" s="20"/>
      <c r="AB23" s="22">
        <v>50.766209490417722</v>
      </c>
      <c r="AC23" s="20"/>
      <c r="AD23" s="22">
        <v>99.666778795450838</v>
      </c>
      <c r="AE23" s="22">
        <v>0.15035972850678733</v>
      </c>
      <c r="AF23" s="22">
        <v>0.15661265580057523</v>
      </c>
      <c r="AG23" s="22">
        <v>6.5142300194931779E-2</v>
      </c>
      <c r="AH23" s="22">
        <v>332.3729990203463</v>
      </c>
      <c r="AI23" s="22">
        <v>21.394188700817185</v>
      </c>
      <c r="AJ23" s="22">
        <v>50.671690568576118</v>
      </c>
      <c r="AK23" s="22">
        <v>57.205760711151086</v>
      </c>
      <c r="AL23" s="22">
        <v>2.9786144230769231</v>
      </c>
      <c r="AM23" s="22">
        <v>6.8553718750000003</v>
      </c>
      <c r="AN23" s="22">
        <v>1.1372099901413077</v>
      </c>
      <c r="AO23" s="22">
        <v>5.7526897374701669</v>
      </c>
      <c r="AP23" s="22">
        <v>1.9512542161149282</v>
      </c>
      <c r="AQ23" s="22">
        <v>0.63538825757575756</v>
      </c>
      <c r="AR23" s="22">
        <v>2.4456168086982077</v>
      </c>
      <c r="AS23" s="22">
        <v>0.49788254486133765</v>
      </c>
      <c r="AT23" s="22">
        <v>3.2807706766917293</v>
      </c>
      <c r="AU23" s="22">
        <v>0.65539148936170211</v>
      </c>
      <c r="AV23" s="22">
        <v>1.9713925143953934</v>
      </c>
      <c r="AW23" s="22">
        <v>0.31788679245283019</v>
      </c>
      <c r="AX23" s="22">
        <v>2.0340291545189513</v>
      </c>
      <c r="AY23" s="22">
        <v>0.32713375796178346</v>
      </c>
      <c r="AZ23" s="20">
        <v>0</v>
      </c>
      <c r="BA23" s="20">
        <v>0</v>
      </c>
      <c r="BB23" s="20">
        <v>0</v>
      </c>
      <c r="BC23" s="21">
        <f>IFERROR(SUM(Table1[[#This Row],[Pd]:[Au]]),0)</f>
        <v>0</v>
      </c>
      <c r="BD23" s="21">
        <f>IFERROR(Table1[[#This Row],[Ni]]/Table1[[#This Row],[Cu]],0)</f>
        <v>4.5601900571470804</v>
      </c>
      <c r="BE23" s="21">
        <f>IFERROR(Table1[[#This Row],[Pd]]/Table1[[#This Row],[Pt]],0)</f>
        <v>0</v>
      </c>
      <c r="BF23" s="21">
        <f>IFERROR(Table1[[#This Row],[Cr]]/Table1[[#This Row],[V]],0)</f>
        <v>1.0417481852655452</v>
      </c>
      <c r="BG23" s="33">
        <f>IFERROR(Table1[[#This Row],[Cu]]/Table1[[#This Row],[Pd]],0)</f>
        <v>0</v>
      </c>
      <c r="BH23" s="21">
        <f>IFERROR((Table1[[#This Row],[S]]*10000)/Table1[[#This Row],[Se]],0)</f>
        <v>0</v>
      </c>
      <c r="BI23" s="21">
        <f>IFERROR((Table1[[#This Row],[Th]]/0.085)/(Table1[[#This Row],[Yb]]/0.493),0)</f>
        <v>0.44657835981616606</v>
      </c>
      <c r="BJ23" s="21">
        <f>IFERROR((Table1[[#This Row],[La]]/0.687)/(Table1[[#This Row],[Sm]]/0.444),0)</f>
        <v>0.9865671867363428</v>
      </c>
      <c r="BK23" s="21">
        <f>IFERROR((Table1[[#This Row],[La]]/0.687)/(Table1[[#This Row],[Nb]]/0.713),0)</f>
        <v>1.0742545878450627</v>
      </c>
      <c r="BL23" s="28">
        <f>IFERROR((Table1[[#This Row],[MgO]]/40.344)/((Table1[[#This Row],[MgO]]/40.344)+(Table1[[#This Row],[FeOt]]/71.844))*100,0)</f>
        <v>57.807116881795537</v>
      </c>
    </row>
    <row r="24" spans="1:81" x14ac:dyDescent="0.25">
      <c r="A24" s="29">
        <v>424100</v>
      </c>
      <c r="B24" s="29">
        <v>631133</v>
      </c>
      <c r="C24" s="29">
        <v>6180150</v>
      </c>
      <c r="D24" s="30" t="s">
        <v>378</v>
      </c>
      <c r="E24" s="29" t="s">
        <v>196</v>
      </c>
      <c r="F24" s="17">
        <v>54.692745200000012</v>
      </c>
      <c r="G24" s="17">
        <v>1.0008599999999999</v>
      </c>
      <c r="H24" s="17">
        <v>12.055009999999999</v>
      </c>
      <c r="I24" s="17">
        <v>12.401860000000001</v>
      </c>
      <c r="J24" s="18">
        <v>0.20271839999999999</v>
      </c>
      <c r="K24" s="17">
        <v>9.4517399999999991</v>
      </c>
      <c r="L24" s="17">
        <v>8.9268959999999993</v>
      </c>
      <c r="M24" s="17">
        <v>0.99752000000000007</v>
      </c>
      <c r="N24" s="17">
        <v>0.19273599999999999</v>
      </c>
      <c r="O24" s="18">
        <v>7.7914399999999995E-2</v>
      </c>
      <c r="P24" s="17">
        <f>SUM(F24:O24)</f>
        <v>100</v>
      </c>
      <c r="Q24" s="16">
        <v>0.14000000000000001</v>
      </c>
      <c r="R24" s="16"/>
      <c r="S24" s="16">
        <v>20</v>
      </c>
      <c r="T24" s="16">
        <v>60</v>
      </c>
      <c r="U24" s="16">
        <v>127</v>
      </c>
      <c r="V24" s="16">
        <v>140</v>
      </c>
      <c r="W24" s="16"/>
      <c r="X24" s="16"/>
      <c r="Y24" s="16">
        <v>229</v>
      </c>
      <c r="Z24" s="16"/>
      <c r="AA24" s="16"/>
      <c r="AB24" s="16">
        <v>35</v>
      </c>
      <c r="AC24" s="16"/>
      <c r="AD24" s="16">
        <v>113</v>
      </c>
      <c r="AE24" s="16"/>
      <c r="AF24" s="16"/>
      <c r="AG24" s="16"/>
      <c r="AH24" s="16">
        <v>311</v>
      </c>
      <c r="AI24" s="16"/>
      <c r="AJ24" s="16">
        <v>107</v>
      </c>
      <c r="AK24" s="16">
        <v>51</v>
      </c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>
        <v>5.0000000000000001E-3</v>
      </c>
      <c r="BA24" s="16">
        <v>3.2000000000000002E-3</v>
      </c>
      <c r="BB24" s="16">
        <v>1E-3</v>
      </c>
      <c r="BC24" s="17">
        <f>IFERROR(SUM(Table1[[#This Row],[Pd]:[Au]]),0)</f>
        <v>9.1999999999999998E-3</v>
      </c>
      <c r="BD24" s="17">
        <f>IFERROR(Table1[[#This Row],[Ni]]/Table1[[#This Row],[Cu]],0)</f>
        <v>1.6357142857142857</v>
      </c>
      <c r="BE24" s="17">
        <f>IFERROR(Table1[[#This Row],[Pd]]/Table1[[#This Row],[Pt]],0)</f>
        <v>1.5625</v>
      </c>
      <c r="BF24" s="17">
        <f>IFERROR(Table1[[#This Row],[Cr]]/Table1[[#This Row],[V]],0)</f>
        <v>0.40836012861736337</v>
      </c>
      <c r="BG24" s="32">
        <f>IFERROR(Table1[[#This Row],[Cu]]/Table1[[#This Row],[Pd]],0)</f>
        <v>28000</v>
      </c>
      <c r="BH24" s="17">
        <f>IFERROR((Table1[[#This Row],[S]]*10000)/Table1[[#This Row],[Se]],0)</f>
        <v>0</v>
      </c>
      <c r="BI24" s="17">
        <f>IFERROR((Table1[[#This Row],[Th]]/0.085)/(Table1[[#This Row],[Yb]]/0.493),0)</f>
        <v>0</v>
      </c>
      <c r="BJ24" s="17">
        <f>IFERROR((Table1[[#This Row],[La]]/0.687)/(Table1[[#This Row],[Sm]]/0.444),0)</f>
        <v>0</v>
      </c>
      <c r="BK24" s="17">
        <f>IFERROR((Table1[[#This Row],[La]]/0.687)/(Table1[[#This Row],[Nb]]/0.713),0)</f>
        <v>0</v>
      </c>
      <c r="BL24" s="28">
        <f>IFERROR((Table1[[#This Row],[MgO]]/40.344)/((Table1[[#This Row],[MgO]]/40.344)+(Table1[[#This Row],[FeOt]]/71.844))*100,0)</f>
        <v>57.576372075719377</v>
      </c>
    </row>
    <row r="25" spans="1:81" x14ac:dyDescent="0.25">
      <c r="A25" s="31" t="s">
        <v>66</v>
      </c>
      <c r="B25" s="30"/>
      <c r="C25" s="30"/>
      <c r="D25" s="30" t="s">
        <v>380</v>
      </c>
      <c r="E25" s="30" t="s">
        <v>99</v>
      </c>
      <c r="F25" s="22">
        <v>48.551296247299248</v>
      </c>
      <c r="G25" s="22">
        <v>0.96448197549255843</v>
      </c>
      <c r="H25" s="22">
        <v>14.087393351932278</v>
      </c>
      <c r="I25" s="22">
        <v>12.390816913478684</v>
      </c>
      <c r="J25" s="22">
        <v>0.17276455267237495</v>
      </c>
      <c r="K25" s="22">
        <v>9.3673426522716152</v>
      </c>
      <c r="L25" s="22">
        <v>11.262042815267355</v>
      </c>
      <c r="M25" s="22">
        <v>2.2058816399580201</v>
      </c>
      <c r="N25" s="22">
        <v>7.8607943611078562E-2</v>
      </c>
      <c r="O25" s="22">
        <v>5.3086506047936362E-2</v>
      </c>
      <c r="P25" s="23">
        <v>99.133714598031148</v>
      </c>
      <c r="Q25" s="23"/>
      <c r="R25" s="20"/>
      <c r="S25" s="22">
        <v>15.388138126166121</v>
      </c>
      <c r="T25" s="22">
        <v>53.414183858497708</v>
      </c>
      <c r="U25" s="22">
        <v>407.80724152530951</v>
      </c>
      <c r="V25" s="22">
        <v>120.352103653909</v>
      </c>
      <c r="W25" s="22">
        <v>1.255815457413249</v>
      </c>
      <c r="X25" s="22">
        <v>2.641300199089875</v>
      </c>
      <c r="Y25" s="22">
        <v>124.97833401283349</v>
      </c>
      <c r="Z25" s="20"/>
      <c r="AA25" s="20"/>
      <c r="AB25" s="22">
        <v>50.095648816836515</v>
      </c>
      <c r="AC25" s="20"/>
      <c r="AD25" s="22">
        <v>63.500693989071038</v>
      </c>
      <c r="AE25" s="22">
        <v>0.15637330316742082</v>
      </c>
      <c r="AF25" s="22">
        <v>0.17444007670182168</v>
      </c>
      <c r="AG25" s="22">
        <v>7.4159844054580898E-2</v>
      </c>
      <c r="AH25" s="22">
        <v>332.42371207143862</v>
      </c>
      <c r="AI25" s="22">
        <v>21.474793793639812</v>
      </c>
      <c r="AJ25" s="22">
        <v>48.156901738047992</v>
      </c>
      <c r="AK25" s="22">
        <v>55.615778252890699</v>
      </c>
      <c r="AL25" s="22">
        <v>2.7281201923076925</v>
      </c>
      <c r="AM25" s="22">
        <v>6.5654129464285713</v>
      </c>
      <c r="AN25" s="22">
        <v>1.1392408807098258</v>
      </c>
      <c r="AO25" s="22">
        <v>5.7986563245823382</v>
      </c>
      <c r="AP25" s="22">
        <v>2.0092332916926927</v>
      </c>
      <c r="AQ25" s="22">
        <v>0.68252083333333335</v>
      </c>
      <c r="AR25" s="22">
        <v>2.510500734645901</v>
      </c>
      <c r="AS25" s="22">
        <v>0.51111582381729204</v>
      </c>
      <c r="AT25" s="22">
        <v>3.3969135338345864</v>
      </c>
      <c r="AU25" s="22">
        <v>0.6912851063829788</v>
      </c>
      <c r="AV25" s="22">
        <v>2.0956170825335891</v>
      </c>
      <c r="AW25" s="22">
        <v>0.32909433962264151</v>
      </c>
      <c r="AX25" s="22">
        <v>2.1765461613216726</v>
      </c>
      <c r="AY25" s="22">
        <v>0.33936305732484079</v>
      </c>
      <c r="AZ25" s="20">
        <v>0</v>
      </c>
      <c r="BA25" s="20">
        <v>0</v>
      </c>
      <c r="BB25" s="20">
        <v>0</v>
      </c>
      <c r="BC25" s="21">
        <f>IFERROR(SUM(Table1[[#This Row],[Pd]:[Au]]),0)</f>
        <v>0</v>
      </c>
      <c r="BD25" s="21">
        <f>IFERROR(Table1[[#This Row],[Ni]]/Table1[[#This Row],[Cu]],0)</f>
        <v>1.0384391316684245</v>
      </c>
      <c r="BE25" s="21">
        <f>IFERROR(Table1[[#This Row],[Pd]]/Table1[[#This Row],[Pt]],0)</f>
        <v>0</v>
      </c>
      <c r="BF25" s="21">
        <f>IFERROR(Table1[[#This Row],[Cr]]/Table1[[#This Row],[V]],0)</f>
        <v>1.226769411195525</v>
      </c>
      <c r="BG25" s="33">
        <f>IFERROR(Table1[[#This Row],[Cu]]/Table1[[#This Row],[Pd]],0)</f>
        <v>0</v>
      </c>
      <c r="BH25" s="21">
        <f>IFERROR((Table1[[#This Row],[S]]*10000)/Table1[[#This Row],[Se]],0)</f>
        <v>0</v>
      </c>
      <c r="BI25" s="21">
        <f>IFERROR((Table1[[#This Row],[Th]]/0.085)/(Table1[[#This Row],[Yb]]/0.493),0)</f>
        <v>0.46484309078756014</v>
      </c>
      <c r="BJ25" s="21">
        <f>IFERROR((Table1[[#This Row],[La]]/0.687)/(Table1[[#This Row],[Sm]]/0.444),0)</f>
        <v>0.87752473641018924</v>
      </c>
      <c r="BK25" s="21">
        <f>IFERROR((Table1[[#This Row],[La]]/0.687)/(Table1[[#This Row],[Nb]]/0.713),0)</f>
        <v>1.0719598733709583</v>
      </c>
      <c r="BL25" s="28">
        <f>IFERROR((Table1[[#This Row],[MgO]]/40.344)/((Table1[[#This Row],[MgO]]/40.344)+(Table1[[#This Row],[FeOt]]/71.844))*100,0)</f>
        <v>57.378925444421633</v>
      </c>
    </row>
    <row r="26" spans="1:81" x14ac:dyDescent="0.25">
      <c r="A26" s="31" t="s">
        <v>67</v>
      </c>
      <c r="B26" s="30"/>
      <c r="C26" s="30"/>
      <c r="D26" s="30" t="s">
        <v>380</v>
      </c>
      <c r="E26" s="30" t="s">
        <v>99</v>
      </c>
      <c r="F26" s="22">
        <v>45.777631506802997</v>
      </c>
      <c r="G26" s="22">
        <v>0.97670158756972159</v>
      </c>
      <c r="H26" s="22">
        <v>15.486614946620708</v>
      </c>
      <c r="I26" s="22">
        <v>12.540321919291822</v>
      </c>
      <c r="J26" s="22">
        <v>0.17011591435025461</v>
      </c>
      <c r="K26" s="22">
        <v>9.3613832616691486</v>
      </c>
      <c r="L26" s="22">
        <v>11.705220169738364</v>
      </c>
      <c r="M26" s="22">
        <v>3.2177868014177178</v>
      </c>
      <c r="N26" s="22">
        <v>8.3499754749035066E-2</v>
      </c>
      <c r="O26" s="22">
        <v>6.0273691206764235E-2</v>
      </c>
      <c r="P26" s="23">
        <v>99.379549553416538</v>
      </c>
      <c r="Q26" s="23"/>
      <c r="R26" s="20"/>
      <c r="S26" s="22">
        <v>14.7813927179503</v>
      </c>
      <c r="T26" s="22">
        <v>51.29042378351172</v>
      </c>
      <c r="U26" s="22">
        <v>336.62165156383571</v>
      </c>
      <c r="V26" s="22">
        <v>128.63053800281901</v>
      </c>
      <c r="W26" s="22">
        <v>1.193734621451104</v>
      </c>
      <c r="X26" s="22">
        <v>2.5993996018202505</v>
      </c>
      <c r="Y26" s="22">
        <v>86.650572194202709</v>
      </c>
      <c r="Z26" s="20"/>
      <c r="AA26" s="20"/>
      <c r="AB26" s="22">
        <v>50.071395838389179</v>
      </c>
      <c r="AC26" s="20"/>
      <c r="AD26" s="22">
        <v>128.85342757148672</v>
      </c>
      <c r="AE26" s="22">
        <v>0.14635067873303165</v>
      </c>
      <c r="AF26" s="22">
        <v>0.1338331735378715</v>
      </c>
      <c r="AG26" s="22">
        <v>6.3138401559454188E-2</v>
      </c>
      <c r="AH26" s="22">
        <v>331.58194106020261</v>
      </c>
      <c r="AI26" s="22">
        <v>21.299939506594185</v>
      </c>
      <c r="AJ26" s="22">
        <v>50.076554434168223</v>
      </c>
      <c r="AK26" s="22">
        <v>58.014912509529488</v>
      </c>
      <c r="AL26" s="22">
        <v>2.9022442307692304</v>
      </c>
      <c r="AM26" s="22">
        <v>6.5460142857142856</v>
      </c>
      <c r="AN26" s="22">
        <v>1.106746631613539</v>
      </c>
      <c r="AO26" s="22">
        <v>5.6229618138424824</v>
      </c>
      <c r="AP26" s="22">
        <v>1.9075156152404749</v>
      </c>
      <c r="AQ26" s="22">
        <v>0.70096401515151507</v>
      </c>
      <c r="AR26" s="22">
        <v>2.3817466940934473</v>
      </c>
      <c r="AS26" s="22">
        <v>0.48770309951060359</v>
      </c>
      <c r="AT26" s="22">
        <v>3.2328872180451129</v>
      </c>
      <c r="AU26" s="22">
        <v>0.64923829787234044</v>
      </c>
      <c r="AV26" s="22">
        <v>1.9663013435700574</v>
      </c>
      <c r="AW26" s="22">
        <v>0.30566037735849055</v>
      </c>
      <c r="AX26" s="22">
        <v>2.0238493683187566</v>
      </c>
      <c r="AY26" s="22">
        <v>0.32101910828025482</v>
      </c>
      <c r="AZ26" s="20">
        <v>0</v>
      </c>
      <c r="BA26" s="20">
        <v>0</v>
      </c>
      <c r="BB26" s="20">
        <v>0</v>
      </c>
      <c r="BC26" s="21">
        <f>IFERROR(SUM(Table1[[#This Row],[Pd]:[Au]]),0)</f>
        <v>0</v>
      </c>
      <c r="BD26" s="21">
        <f>IFERROR(Table1[[#This Row],[Ni]]/Table1[[#This Row],[Cu]],0)</f>
        <v>0.67363919594508515</v>
      </c>
      <c r="BE26" s="21">
        <f>IFERROR(Table1[[#This Row],[Pd]]/Table1[[#This Row],[Pt]],0)</f>
        <v>0</v>
      </c>
      <c r="BF26" s="21">
        <f>IFERROR(Table1[[#This Row],[Cr]]/Table1[[#This Row],[V]],0)</f>
        <v>1.0151989896902078</v>
      </c>
      <c r="BG26" s="33">
        <f>IFERROR(Table1[[#This Row],[Cu]]/Table1[[#This Row],[Pd]],0)</f>
        <v>0</v>
      </c>
      <c r="BH26" s="21">
        <f>IFERROR((Table1[[#This Row],[S]]*10000)/Table1[[#This Row],[Se]],0)</f>
        <v>0</v>
      </c>
      <c r="BI26" s="21">
        <f>IFERROR((Table1[[#This Row],[Th]]/0.085)/(Table1[[#This Row],[Yb]]/0.493),0)</f>
        <v>0.38354257914188694</v>
      </c>
      <c r="BJ26" s="21">
        <f>IFERROR((Table1[[#This Row],[La]]/0.687)/(Table1[[#This Row],[Sm]]/0.444),0)</f>
        <v>0.98331369492332588</v>
      </c>
      <c r="BK26" s="21">
        <f>IFERROR((Table1[[#This Row],[La]]/0.687)/(Table1[[#This Row],[Nb]]/0.713),0)</f>
        <v>1.1587605501150899</v>
      </c>
      <c r="BL26" s="28">
        <f>IFERROR((Table1[[#This Row],[MgO]]/40.344)/((Table1[[#This Row],[MgO]]/40.344)+(Table1[[#This Row],[FeOt]]/71.844))*100,0)</f>
        <v>57.069769020049812</v>
      </c>
    </row>
    <row r="27" spans="1:81" x14ac:dyDescent="0.25">
      <c r="A27" s="31" t="s">
        <v>68</v>
      </c>
      <c r="B27" s="30"/>
      <c r="C27" s="30"/>
      <c r="D27" s="30" t="s">
        <v>380</v>
      </c>
      <c r="E27" s="30" t="s">
        <v>99</v>
      </c>
      <c r="F27" s="22">
        <v>50.139873916741998</v>
      </c>
      <c r="G27" s="22">
        <v>0.87914392914649997</v>
      </c>
      <c r="H27" s="22">
        <v>13.433645837685368</v>
      </c>
      <c r="I27" s="22">
        <v>11.537219107322635</v>
      </c>
      <c r="J27" s="22">
        <v>0.15780384910741269</v>
      </c>
      <c r="K27" s="22">
        <v>9.2688524196062492</v>
      </c>
      <c r="L27" s="22">
        <v>11.538578803956474</v>
      </c>
      <c r="M27" s="22">
        <v>2.4508206098440324</v>
      </c>
      <c r="N27" s="22">
        <v>7.6182896342206929E-2</v>
      </c>
      <c r="O27" s="22">
        <v>5.1338774434847106E-2</v>
      </c>
      <c r="P27" s="23">
        <v>99.533460144187714</v>
      </c>
      <c r="Q27" s="23"/>
      <c r="R27" s="20"/>
      <c r="S27" s="22">
        <v>41.200100301923307</v>
      </c>
      <c r="T27" s="22">
        <v>48.186754411248721</v>
      </c>
      <c r="U27" s="22">
        <v>528.94005424538057</v>
      </c>
      <c r="V27" s="22">
        <v>87.056992641046605</v>
      </c>
      <c r="W27" s="22">
        <v>1.1316920093095424</v>
      </c>
      <c r="X27" s="22">
        <v>2.4441818181818178</v>
      </c>
      <c r="Y27" s="22">
        <v>141.120316850183</v>
      </c>
      <c r="Z27" s="20"/>
      <c r="AA27" s="20"/>
      <c r="AB27" s="22">
        <v>46.298785590550736</v>
      </c>
      <c r="AC27" s="20"/>
      <c r="AD27" s="22">
        <v>85.570911462962769</v>
      </c>
      <c r="AE27" s="22">
        <v>0.19074553571428571</v>
      </c>
      <c r="AF27" s="22">
        <v>0.15564945523448601</v>
      </c>
      <c r="AG27" s="22">
        <v>6.341682974559687E-2</v>
      </c>
      <c r="AH27" s="22">
        <v>311.97679643426852</v>
      </c>
      <c r="AI27" s="22">
        <v>18.868133124689042</v>
      </c>
      <c r="AJ27" s="22">
        <v>67.170376254542177</v>
      </c>
      <c r="AK27" s="22">
        <v>52.858680338312702</v>
      </c>
      <c r="AL27" s="22">
        <v>2.7690507177033497</v>
      </c>
      <c r="AM27" s="22">
        <v>6.2068365086397881</v>
      </c>
      <c r="AN27" s="22">
        <v>1.047545008183306</v>
      </c>
      <c r="AO27" s="22">
        <v>5.325857142857144</v>
      </c>
      <c r="AP27" s="22">
        <v>1.7811527047913447</v>
      </c>
      <c r="AQ27" s="22">
        <v>0.68104703668861721</v>
      </c>
      <c r="AR27" s="22">
        <v>2.2553648648648652</v>
      </c>
      <c r="AS27" s="22">
        <v>0.45569951534733438</v>
      </c>
      <c r="AT27" s="22">
        <v>3.0548126001067808</v>
      </c>
      <c r="AU27" s="22">
        <v>0.60525421348314612</v>
      </c>
      <c r="AV27" s="22">
        <v>1.8478437054631829</v>
      </c>
      <c r="AW27" s="22">
        <v>0.29657680250783697</v>
      </c>
      <c r="AX27" s="22">
        <v>1.9662421307506055</v>
      </c>
      <c r="AY27" s="22">
        <v>0.30595611285266461</v>
      </c>
      <c r="AZ27" s="20">
        <v>0</v>
      </c>
      <c r="BA27" s="20">
        <v>0</v>
      </c>
      <c r="BB27" s="20">
        <v>0</v>
      </c>
      <c r="BC27" s="21">
        <f>IFERROR(SUM(Table1[[#This Row],[Pd]:[Au]]),0)</f>
        <v>0</v>
      </c>
      <c r="BD27" s="21">
        <f>IFERROR(Table1[[#This Row],[Ni]]/Table1[[#This Row],[Cu]],0)</f>
        <v>1.6210107030925167</v>
      </c>
      <c r="BE27" s="21">
        <f>IFERROR(Table1[[#This Row],[Pd]]/Table1[[#This Row],[Pt]],0)</f>
        <v>0</v>
      </c>
      <c r="BF27" s="21">
        <f>IFERROR(Table1[[#This Row],[Cr]]/Table1[[#This Row],[V]],0)</f>
        <v>1.6954467777440134</v>
      </c>
      <c r="BG27" s="33">
        <f>IFERROR(Table1[[#This Row],[Cu]]/Table1[[#This Row],[Pd]],0)</f>
        <v>0</v>
      </c>
      <c r="BH27" s="21">
        <f>IFERROR((Table1[[#This Row],[S]]*10000)/Table1[[#This Row],[Se]],0)</f>
        <v>0</v>
      </c>
      <c r="BI27" s="21">
        <f>IFERROR((Table1[[#This Row],[Th]]/0.085)/(Table1[[#This Row],[Yb]]/0.493),0)</f>
        <v>0.4591330977204679</v>
      </c>
      <c r="BJ27" s="21">
        <f>IFERROR((Table1[[#This Row],[La]]/0.687)/(Table1[[#This Row],[Sm]]/0.444),0)</f>
        <v>1.0047453123145247</v>
      </c>
      <c r="BK27" s="21">
        <f>IFERROR((Table1[[#This Row],[La]]/0.687)/(Table1[[#This Row],[Nb]]/0.713),0)</f>
        <v>1.1757911688884781</v>
      </c>
      <c r="BL27" s="28">
        <f>IFERROR((Table1[[#This Row],[MgO]]/40.344)/((Table1[[#This Row],[MgO]]/40.344)+(Table1[[#This Row],[FeOt]]/71.844))*100,0)</f>
        <v>58.858907456758317</v>
      </c>
    </row>
    <row r="28" spans="1:81" x14ac:dyDescent="0.25">
      <c r="A28" s="29">
        <v>422812</v>
      </c>
      <c r="B28" s="29">
        <v>631148</v>
      </c>
      <c r="C28" s="29">
        <v>6182516</v>
      </c>
      <c r="D28" s="30" t="s">
        <v>378</v>
      </c>
      <c r="E28" s="29" t="s">
        <v>196</v>
      </c>
      <c r="F28" s="17">
        <v>60.965348600000006</v>
      </c>
      <c r="G28" s="17">
        <v>1.2177129999999998</v>
      </c>
      <c r="H28" s="17">
        <v>10.883519999999999</v>
      </c>
      <c r="I28" s="17">
        <v>11.295469999999998</v>
      </c>
      <c r="J28" s="18">
        <v>0.13686719999999999</v>
      </c>
      <c r="K28" s="17">
        <v>9.2195919999999987</v>
      </c>
      <c r="L28" s="17">
        <v>4.0576799999999995</v>
      </c>
      <c r="M28" s="17">
        <v>1.5367199999999999</v>
      </c>
      <c r="N28" s="17">
        <v>0.60229999999999995</v>
      </c>
      <c r="O28" s="18">
        <v>8.4789199999999995E-2</v>
      </c>
      <c r="P28" s="17">
        <f>SUM(F28:O28)</f>
        <v>100</v>
      </c>
      <c r="Q28" s="16">
        <v>0.08</v>
      </c>
      <c r="R28" s="16"/>
      <c r="S28" s="16">
        <v>70</v>
      </c>
      <c r="T28" s="16">
        <v>45</v>
      </c>
      <c r="U28" s="16">
        <v>149</v>
      </c>
      <c r="V28" s="16">
        <v>82</v>
      </c>
      <c r="W28" s="16"/>
      <c r="X28" s="16"/>
      <c r="Y28" s="16">
        <v>89</v>
      </c>
      <c r="Z28" s="16"/>
      <c r="AA28" s="16"/>
      <c r="AB28" s="16">
        <v>26</v>
      </c>
      <c r="AC28" s="16"/>
      <c r="AD28" s="16">
        <v>59</v>
      </c>
      <c r="AE28" s="16"/>
      <c r="AF28" s="16"/>
      <c r="AG28" s="16"/>
      <c r="AH28" s="16">
        <v>402</v>
      </c>
      <c r="AI28" s="16"/>
      <c r="AJ28" s="16">
        <v>64</v>
      </c>
      <c r="AK28" s="16">
        <v>0</v>
      </c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>
        <v>2E-3</v>
      </c>
      <c r="BA28" s="16">
        <v>3.0000000000000001E-3</v>
      </c>
      <c r="BB28" s="16">
        <v>1E-3</v>
      </c>
      <c r="BC28" s="17">
        <f>IFERROR(SUM(Table1[[#This Row],[Pd]:[Au]]),0)</f>
        <v>6.0000000000000001E-3</v>
      </c>
      <c r="BD28" s="17">
        <f>IFERROR(Table1[[#This Row],[Ni]]/Table1[[#This Row],[Cu]],0)</f>
        <v>1.0853658536585367</v>
      </c>
      <c r="BE28" s="17">
        <f>IFERROR(Table1[[#This Row],[Pd]]/Table1[[#This Row],[Pt]],0)</f>
        <v>0.66666666666666663</v>
      </c>
      <c r="BF28" s="17">
        <f>IFERROR(Table1[[#This Row],[Cr]]/Table1[[#This Row],[V]],0)</f>
        <v>0.37064676616915421</v>
      </c>
      <c r="BG28" s="32">
        <f>IFERROR(Table1[[#This Row],[Cu]]/Table1[[#This Row],[Pd]],0)</f>
        <v>41000</v>
      </c>
      <c r="BH28" s="17">
        <f>IFERROR((Table1[[#This Row],[S]]*10000)/Table1[[#This Row],[Se]],0)</f>
        <v>0</v>
      </c>
      <c r="BI28" s="17">
        <f>IFERROR((Table1[[#This Row],[Th]]/0.085)/(Table1[[#This Row],[Yb]]/0.493),0)</f>
        <v>0</v>
      </c>
      <c r="BJ28" s="17">
        <f>IFERROR((Table1[[#This Row],[La]]/0.687)/(Table1[[#This Row],[Sm]]/0.444),0)</f>
        <v>0</v>
      </c>
      <c r="BK28" s="17">
        <f>IFERROR((Table1[[#This Row],[La]]/0.687)/(Table1[[#This Row],[Nb]]/0.713),0)</f>
        <v>0</v>
      </c>
      <c r="BL28" s="28">
        <f>IFERROR((Table1[[#This Row],[MgO]]/40.344)/((Table1[[#This Row],[MgO]]/40.344)+(Table1[[#This Row],[FeOt]]/71.844))*100,0)</f>
        <v>59.242116652621299</v>
      </c>
    </row>
    <row r="29" spans="1:81" x14ac:dyDescent="0.25">
      <c r="A29" s="29">
        <v>10</v>
      </c>
      <c r="B29" s="29"/>
      <c r="C29" s="29"/>
      <c r="D29" s="30" t="s">
        <v>381</v>
      </c>
      <c r="E29" s="29" t="s">
        <v>173</v>
      </c>
      <c r="F29" s="16">
        <v>50.02</v>
      </c>
      <c r="G29" s="16">
        <v>0.89</v>
      </c>
      <c r="H29" s="16">
        <v>14.25</v>
      </c>
      <c r="I29" s="16">
        <v>12.05</v>
      </c>
      <c r="J29" s="16">
        <v>0.19</v>
      </c>
      <c r="K29" s="16">
        <v>9.16</v>
      </c>
      <c r="L29" s="16">
        <v>11.54</v>
      </c>
      <c r="M29" s="16">
        <v>1.45</v>
      </c>
      <c r="N29" s="16">
        <v>0.11</v>
      </c>
      <c r="O29" s="16">
        <v>0.03</v>
      </c>
      <c r="P29" s="16">
        <v>99.69</v>
      </c>
      <c r="Q29" s="16"/>
      <c r="R29" s="16"/>
      <c r="S29" s="16"/>
      <c r="T29" s="16"/>
      <c r="U29" s="16">
        <v>313</v>
      </c>
      <c r="V29" s="16">
        <v>124</v>
      </c>
      <c r="W29" s="16"/>
      <c r="X29" s="16"/>
      <c r="Y29" s="16">
        <v>99</v>
      </c>
      <c r="Z29" s="16"/>
      <c r="AA29" s="16"/>
      <c r="AB29" s="16"/>
      <c r="AC29" s="16"/>
      <c r="AD29" s="16"/>
      <c r="AE29" s="16"/>
      <c r="AF29" s="16"/>
      <c r="AG29" s="16"/>
      <c r="AH29" s="16"/>
      <c r="AI29" s="16">
        <v>20</v>
      </c>
      <c r="AJ29" s="16"/>
      <c r="AK29" s="16">
        <v>58</v>
      </c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>
        <v>1.14E-2</v>
      </c>
      <c r="BA29" s="16">
        <v>1.2699999999999999E-2</v>
      </c>
      <c r="BB29" s="16">
        <v>8.0000000000000004E-4</v>
      </c>
      <c r="BC29" s="17">
        <f>IFERROR(SUM(Table1[[#This Row],[Pd]:[Au]]),0)</f>
        <v>2.4899999999999999E-2</v>
      </c>
      <c r="BD29" s="17">
        <f>IFERROR(Table1[[#This Row],[Ni]]/Table1[[#This Row],[Cu]],0)</f>
        <v>0.79838709677419351</v>
      </c>
      <c r="BE29" s="17">
        <f>IFERROR(Table1[[#This Row],[Pd]]/Table1[[#This Row],[Pt]],0)</f>
        <v>0.89763779527559062</v>
      </c>
      <c r="BF29" s="17">
        <f>IFERROR(Table1[[#This Row],[Cr]]/Table1[[#This Row],[V]],0)</f>
        <v>0</v>
      </c>
      <c r="BG29" s="32">
        <f>IFERROR(Table1[[#This Row],[Cu]]/Table1[[#This Row],[Pd]],0)</f>
        <v>10877.192982456139</v>
      </c>
      <c r="BH29" s="17">
        <f>IFERROR((Table1[[#This Row],[S]]*10000)/Table1[[#This Row],[Se]],0)</f>
        <v>0</v>
      </c>
      <c r="BI29" s="17">
        <f>IFERROR((Table1[[#This Row],[Th]]/0.085)/(Table1[[#This Row],[Yb]]/0.493),0)</f>
        <v>0</v>
      </c>
      <c r="BJ29" s="17">
        <f>IFERROR((Table1[[#This Row],[La]]/0.687)/(Table1[[#This Row],[Sm]]/0.444),0)</f>
        <v>0</v>
      </c>
      <c r="BK29" s="17">
        <f>IFERROR((Table1[[#This Row],[La]]/0.687)/(Table1[[#This Row],[Nb]]/0.713),0)</f>
        <v>0</v>
      </c>
      <c r="BL29" s="28">
        <f>IFERROR((Table1[[#This Row],[MgO]]/40.344)/((Table1[[#This Row],[MgO]]/40.344)+(Table1[[#This Row],[FeOt]]/71.844))*100,0)</f>
        <v>57.513563807417952</v>
      </c>
    </row>
    <row r="30" spans="1:81" x14ac:dyDescent="0.25">
      <c r="A30" s="29" t="s">
        <v>244</v>
      </c>
      <c r="B30" s="29"/>
      <c r="C30" s="29"/>
      <c r="D30" s="30" t="s">
        <v>379</v>
      </c>
      <c r="E30" s="29" t="s">
        <v>321</v>
      </c>
      <c r="F30" s="16">
        <v>46.11</v>
      </c>
      <c r="G30" s="16">
        <v>3.91</v>
      </c>
      <c r="H30" s="16">
        <v>12.43</v>
      </c>
      <c r="I30" s="16">
        <v>15.36</v>
      </c>
      <c r="J30" s="16">
        <v>0.17</v>
      </c>
      <c r="K30" s="16">
        <v>9.1300000000000008</v>
      </c>
      <c r="L30" s="16">
        <v>6.82</v>
      </c>
      <c r="M30" s="16">
        <v>3.66</v>
      </c>
      <c r="N30" s="16">
        <v>0.19</v>
      </c>
      <c r="O30" s="16">
        <v>0.33</v>
      </c>
      <c r="P30" s="16">
        <v>100.72</v>
      </c>
      <c r="Q30" s="16">
        <v>0</v>
      </c>
      <c r="R30" s="16"/>
      <c r="S30" s="16">
        <v>165</v>
      </c>
      <c r="T30" s="16"/>
      <c r="U30" s="16">
        <v>161</v>
      </c>
      <c r="V30" s="16"/>
      <c r="W30" s="16"/>
      <c r="X30" s="16">
        <v>16</v>
      </c>
      <c r="Y30" s="16">
        <v>83</v>
      </c>
      <c r="Z30" s="16"/>
      <c r="AA30" s="16">
        <v>0</v>
      </c>
      <c r="AB30" s="16"/>
      <c r="AC30" s="16"/>
      <c r="AD30" s="16">
        <v>209</v>
      </c>
      <c r="AE30" s="16"/>
      <c r="AF30" s="16"/>
      <c r="AG30" s="16"/>
      <c r="AH30" s="16">
        <v>511</v>
      </c>
      <c r="AI30" s="16">
        <v>31</v>
      </c>
      <c r="AJ30" s="16">
        <v>31</v>
      </c>
      <c r="AK30" s="16">
        <v>135</v>
      </c>
      <c r="AL30" s="16">
        <v>13.9</v>
      </c>
      <c r="AM30" s="16">
        <v>33.5</v>
      </c>
      <c r="AN30" s="16"/>
      <c r="AO30" s="16">
        <v>21.7</v>
      </c>
      <c r="AP30" s="16">
        <v>6</v>
      </c>
      <c r="AQ30" s="16">
        <v>2</v>
      </c>
      <c r="AR30" s="16">
        <v>7</v>
      </c>
      <c r="AS30" s="16"/>
      <c r="AT30" s="16">
        <v>7.1</v>
      </c>
      <c r="AU30" s="16"/>
      <c r="AV30" s="16">
        <v>3.6</v>
      </c>
      <c r="AW30" s="16"/>
      <c r="AX30" s="16">
        <v>2.5</v>
      </c>
      <c r="AY30" s="16">
        <v>0.33</v>
      </c>
      <c r="AZ30" s="16"/>
      <c r="BA30" s="16"/>
      <c r="BB30" s="16"/>
      <c r="BC30" s="17">
        <f>IFERROR(SUM(Table1[[#This Row],[Pd]:[Au]]),0)</f>
        <v>0</v>
      </c>
      <c r="BD30" s="17">
        <f>IFERROR(Table1[[#This Row],[Ni]]/Table1[[#This Row],[Cu]],0)</f>
        <v>0</v>
      </c>
      <c r="BE30" s="17">
        <f>IFERROR(Table1[[#This Row],[Pd]]/Table1[[#This Row],[Pt]],0)</f>
        <v>0</v>
      </c>
      <c r="BF30" s="17">
        <f>IFERROR(Table1[[#This Row],[Cr]]/Table1[[#This Row],[V]],0)</f>
        <v>0.31506849315068491</v>
      </c>
      <c r="BG30" s="32">
        <f>IFERROR(Table1[[#This Row],[Cu]]/Table1[[#This Row],[Pd]],0)</f>
        <v>0</v>
      </c>
      <c r="BH30" s="17">
        <f>IFERROR((Table1[[#This Row],[S]]*10000)/Table1[[#This Row],[Se]],0)</f>
        <v>0</v>
      </c>
      <c r="BI30" s="17">
        <f>IFERROR((Table1[[#This Row],[Th]]/0.085)/(Table1[[#This Row],[Yb]]/0.493),0)</f>
        <v>0</v>
      </c>
      <c r="BJ30" s="17">
        <f>IFERROR((Table1[[#This Row],[La]]/0.687)/(Table1[[#This Row],[Sm]]/0.444),0)</f>
        <v>1.4972343522561862</v>
      </c>
      <c r="BK30" s="17">
        <f>IFERROR((Table1[[#This Row],[La]]/0.687)/(Table1[[#This Row],[Nb]]/0.713),0)</f>
        <v>0.90162845705967976</v>
      </c>
      <c r="BL30" s="28">
        <f>IFERROR((Table1[[#This Row],[MgO]]/40.344)/((Table1[[#This Row],[MgO]]/40.344)+(Table1[[#This Row],[FeOt]]/71.844))*100,0)</f>
        <v>51.420951870634532</v>
      </c>
    </row>
    <row r="31" spans="1:81" x14ac:dyDescent="0.25">
      <c r="A31" s="29">
        <v>424084</v>
      </c>
      <c r="B31" s="29">
        <v>631145</v>
      </c>
      <c r="C31" s="29">
        <v>6180168</v>
      </c>
      <c r="D31" s="30" t="s">
        <v>378</v>
      </c>
      <c r="E31" s="29" t="s">
        <v>196</v>
      </c>
      <c r="F31" s="17">
        <v>55.105197600000004</v>
      </c>
      <c r="G31" s="17">
        <v>1.034222</v>
      </c>
      <c r="H31" s="17">
        <v>11.884955</v>
      </c>
      <c r="I31" s="17">
        <v>17.432075000000001</v>
      </c>
      <c r="J31" s="18">
        <v>0.20852879999999999</v>
      </c>
      <c r="K31" s="17">
        <v>9.0869359999999997</v>
      </c>
      <c r="L31" s="17">
        <v>2.4346079999999999</v>
      </c>
      <c r="M31" s="17">
        <v>1.6715200000000001</v>
      </c>
      <c r="N31" s="17">
        <v>1.0480019999999999</v>
      </c>
      <c r="O31" s="18">
        <v>9.39556E-2</v>
      </c>
      <c r="P31" s="17">
        <f>SUM(F31:O31)</f>
        <v>99.999999999999986</v>
      </c>
      <c r="Q31" s="16">
        <v>2.79</v>
      </c>
      <c r="R31" s="16"/>
      <c r="S31" s="16">
        <v>120</v>
      </c>
      <c r="T31" s="16">
        <v>49</v>
      </c>
      <c r="U31" s="16">
        <v>130</v>
      </c>
      <c r="V31" s="16">
        <v>247</v>
      </c>
      <c r="W31" s="16"/>
      <c r="X31" s="16"/>
      <c r="Y31" s="16">
        <v>120</v>
      </c>
      <c r="Z31" s="16"/>
      <c r="AA31" s="16"/>
      <c r="AB31" s="16">
        <v>36</v>
      </c>
      <c r="AC31" s="16"/>
      <c r="AD31" s="16">
        <v>28</v>
      </c>
      <c r="AE31" s="16"/>
      <c r="AF31" s="16"/>
      <c r="AG31" s="16"/>
      <c r="AH31" s="16">
        <v>324</v>
      </c>
      <c r="AI31" s="16"/>
      <c r="AJ31" s="16">
        <v>120</v>
      </c>
      <c r="AK31" s="16">
        <v>69</v>
      </c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>
        <v>3.0000000000000001E-3</v>
      </c>
      <c r="BA31" s="16">
        <v>3.3999999999999998E-3</v>
      </c>
      <c r="BB31" s="16">
        <v>5.0000000000000001E-3</v>
      </c>
      <c r="BC31" s="17">
        <f>IFERROR(SUM(Table1[[#This Row],[Pd]:[Au]]),0)</f>
        <v>1.14E-2</v>
      </c>
      <c r="BD31" s="17">
        <f>IFERROR(Table1[[#This Row],[Ni]]/Table1[[#This Row],[Cu]],0)</f>
        <v>0.48582995951417002</v>
      </c>
      <c r="BE31" s="17">
        <f>IFERROR(Table1[[#This Row],[Pd]]/Table1[[#This Row],[Pt]],0)</f>
        <v>0.88235294117647067</v>
      </c>
      <c r="BF31" s="17">
        <f>IFERROR(Table1[[#This Row],[Cr]]/Table1[[#This Row],[V]],0)</f>
        <v>0.40123456790123457</v>
      </c>
      <c r="BG31" s="32">
        <f>IFERROR(Table1[[#This Row],[Cu]]/Table1[[#This Row],[Pd]],0)</f>
        <v>82333.333333333328</v>
      </c>
      <c r="BH31" s="17">
        <f>IFERROR((Table1[[#This Row],[S]]*10000)/Table1[[#This Row],[Se]],0)</f>
        <v>0</v>
      </c>
      <c r="BI31" s="17">
        <f>IFERROR((Table1[[#This Row],[Th]]/0.085)/(Table1[[#This Row],[Yb]]/0.493),0)</f>
        <v>0</v>
      </c>
      <c r="BJ31" s="17">
        <f>IFERROR((Table1[[#This Row],[La]]/0.687)/(Table1[[#This Row],[Sm]]/0.444),0)</f>
        <v>0</v>
      </c>
      <c r="BK31" s="17">
        <f>IFERROR((Table1[[#This Row],[La]]/0.687)/(Table1[[#This Row],[Nb]]/0.713),0)</f>
        <v>0</v>
      </c>
      <c r="BL31" s="28">
        <f>IFERROR((Table1[[#This Row],[MgO]]/40.344)/((Table1[[#This Row],[MgO]]/40.344)+(Table1[[#This Row],[FeOt]]/71.844))*100,0)</f>
        <v>48.140365551207225</v>
      </c>
    </row>
    <row r="32" spans="1:81" x14ac:dyDescent="0.25">
      <c r="A32" s="31" t="s">
        <v>69</v>
      </c>
      <c r="B32" s="30"/>
      <c r="C32" s="30"/>
      <c r="D32" s="30" t="s">
        <v>380</v>
      </c>
      <c r="E32" s="30" t="s">
        <v>99</v>
      </c>
      <c r="F32" s="22">
        <v>49.338322196683201</v>
      </c>
      <c r="G32" s="22">
        <v>0.94896918582595902</v>
      </c>
      <c r="H32" s="22">
        <v>14.581592861077294</v>
      </c>
      <c r="I32" s="22">
        <v>11.075624777951065</v>
      </c>
      <c r="J32" s="22">
        <v>0.16279263942191824</v>
      </c>
      <c r="K32" s="22">
        <v>9.0231080858444592</v>
      </c>
      <c r="L32" s="22">
        <v>11.42959407076575</v>
      </c>
      <c r="M32" s="22">
        <v>3.2141654548762228</v>
      </c>
      <c r="N32" s="22">
        <v>0.10386351844436527</v>
      </c>
      <c r="O32" s="22">
        <v>5.9442969089509676E-2</v>
      </c>
      <c r="P32" s="23">
        <v>99.937475759979733</v>
      </c>
      <c r="Q32" s="23"/>
      <c r="R32" s="20"/>
      <c r="S32" s="22">
        <v>29.317653821309758</v>
      </c>
      <c r="T32" s="22">
        <v>43.54942707295681</v>
      </c>
      <c r="U32" s="22">
        <v>302.65320308253587</v>
      </c>
      <c r="V32" s="22">
        <v>59.2578103025348</v>
      </c>
      <c r="W32" s="22">
        <v>1.1830678820791312</v>
      </c>
      <c r="X32" s="22">
        <v>2.5008049965301873</v>
      </c>
      <c r="Y32" s="22">
        <v>115.03934009264812</v>
      </c>
      <c r="Z32" s="20"/>
      <c r="AA32" s="20"/>
      <c r="AB32" s="22">
        <v>48.182121779321825</v>
      </c>
      <c r="AC32" s="20"/>
      <c r="AD32" s="22">
        <v>100.1828409552089</v>
      </c>
      <c r="AE32" s="22">
        <v>0.15910267857142857</v>
      </c>
      <c r="AF32" s="22">
        <v>0.15271340596873517</v>
      </c>
      <c r="AG32" s="22">
        <v>7.0457925636007834E-2</v>
      </c>
      <c r="AH32" s="22">
        <v>341.41157030164783</v>
      </c>
      <c r="AI32" s="22">
        <v>19.865061052958271</v>
      </c>
      <c r="AJ32" s="22">
        <v>60.590424021324267</v>
      </c>
      <c r="AK32" s="22">
        <v>56.433078300419858</v>
      </c>
      <c r="AL32" s="22">
        <v>3.1977177033492827</v>
      </c>
      <c r="AM32" s="22">
        <v>7.2849791758972096</v>
      </c>
      <c r="AN32" s="22">
        <v>1.1628510638297871</v>
      </c>
      <c r="AO32" s="22">
        <v>5.820095238095238</v>
      </c>
      <c r="AP32" s="22">
        <v>1.8788123647604327</v>
      </c>
      <c r="AQ32" s="22">
        <v>0.85408560677328327</v>
      </c>
      <c r="AR32" s="22">
        <v>2.4296891891891899</v>
      </c>
      <c r="AS32" s="22">
        <v>0.48190953150242322</v>
      </c>
      <c r="AT32" s="22">
        <v>3.2016705819540845</v>
      </c>
      <c r="AU32" s="22">
        <v>0.64688764044943825</v>
      </c>
      <c r="AV32" s="22">
        <v>1.9476432304038005</v>
      </c>
      <c r="AW32" s="22">
        <v>0.3097805642633229</v>
      </c>
      <c r="AX32" s="22">
        <v>2.0321864406779664</v>
      </c>
      <c r="AY32" s="22">
        <v>0.31598746081504703</v>
      </c>
      <c r="AZ32" s="20">
        <v>0</v>
      </c>
      <c r="BA32" s="20">
        <v>0</v>
      </c>
      <c r="BB32" s="20">
        <v>0</v>
      </c>
      <c r="BC32" s="21">
        <f>IFERROR(SUM(Table1[[#This Row],[Pd]:[Au]]),0)</f>
        <v>0</v>
      </c>
      <c r="BD32" s="21">
        <f>IFERROR(Table1[[#This Row],[Ni]]/Table1[[#This Row],[Cu]],0)</f>
        <v>1.9413363319590502</v>
      </c>
      <c r="BE32" s="21">
        <f>IFERROR(Table1[[#This Row],[Pd]]/Table1[[#This Row],[Pt]],0)</f>
        <v>0</v>
      </c>
      <c r="BF32" s="21">
        <f>IFERROR(Table1[[#This Row],[Cr]]/Table1[[#This Row],[V]],0)</f>
        <v>0.88647611683204608</v>
      </c>
      <c r="BG32" s="33">
        <f>IFERROR(Table1[[#This Row],[Cu]]/Table1[[#This Row],[Pd]],0)</f>
        <v>0</v>
      </c>
      <c r="BH32" s="21">
        <f>IFERROR((Table1[[#This Row],[S]]*10000)/Table1[[#This Row],[Se]],0)</f>
        <v>0</v>
      </c>
      <c r="BI32" s="21">
        <f>IFERROR((Table1[[#This Row],[Th]]/0.085)/(Table1[[#This Row],[Yb]]/0.493),0)</f>
        <v>0.43585457362030683</v>
      </c>
      <c r="BJ32" s="21">
        <f>IFERROR((Table1[[#This Row],[La]]/0.687)/(Table1[[#This Row],[Sm]]/0.444),0)</f>
        <v>1.0999753291434677</v>
      </c>
      <c r="BK32" s="21">
        <f>IFERROR((Table1[[#This Row],[La]]/0.687)/(Table1[[#This Row],[Nb]]/0.713),0)</f>
        <v>1.3270677209632538</v>
      </c>
      <c r="BL32" s="28">
        <f>IFERROR((Table1[[#This Row],[MgO]]/40.344)/((Table1[[#This Row],[MgO]]/40.344)+(Table1[[#This Row],[FeOt]]/71.844))*100,0)</f>
        <v>59.196547937658814</v>
      </c>
      <c r="BU32" s="7"/>
      <c r="BV32" s="7"/>
      <c r="BW32" s="7"/>
      <c r="BX32" s="7"/>
      <c r="BY32" s="7"/>
      <c r="BZ32" s="7"/>
      <c r="CA32" s="7"/>
      <c r="CB32" s="7"/>
      <c r="CC32" s="7"/>
    </row>
    <row r="33" spans="1:81" x14ac:dyDescent="0.25">
      <c r="A33" s="31" t="s">
        <v>70</v>
      </c>
      <c r="B33" s="30"/>
      <c r="C33" s="30"/>
      <c r="D33" s="30" t="s">
        <v>380</v>
      </c>
      <c r="E33" s="30" t="s">
        <v>99</v>
      </c>
      <c r="F33" s="22">
        <v>48.805352978210784</v>
      </c>
      <c r="G33" s="22">
        <v>0.88605376091483068</v>
      </c>
      <c r="H33" s="22">
        <v>14.000064806552388</v>
      </c>
      <c r="I33" s="22">
        <v>12.125057128595968</v>
      </c>
      <c r="J33" s="22">
        <v>0.16562920659762734</v>
      </c>
      <c r="K33" s="22">
        <v>8.9941723359502461</v>
      </c>
      <c r="L33" s="22">
        <v>11.106106876259604</v>
      </c>
      <c r="M33" s="22">
        <v>2.3746180796772061</v>
      </c>
      <c r="N33" s="22">
        <v>6.7822539999533416E-2</v>
      </c>
      <c r="O33" s="22">
        <v>4.7088167499189947E-2</v>
      </c>
      <c r="P33" s="23">
        <v>98.57196588025738</v>
      </c>
      <c r="Q33" s="23"/>
      <c r="R33" s="20"/>
      <c r="S33" s="22">
        <v>11.989972420638617</v>
      </c>
      <c r="T33" s="22">
        <v>48.272351389934812</v>
      </c>
      <c r="U33" s="22">
        <v>405.14624021921145</v>
      </c>
      <c r="V33" s="22">
        <v>103.638019299577</v>
      </c>
      <c r="W33" s="22">
        <v>1.1553036277602524</v>
      </c>
      <c r="X33" s="22">
        <v>2.5317140216154721</v>
      </c>
      <c r="Y33" s="22">
        <v>144.77119819197097</v>
      </c>
      <c r="Z33" s="20"/>
      <c r="AA33" s="20"/>
      <c r="AB33" s="22">
        <v>45.605484951200545</v>
      </c>
      <c r="AC33" s="20"/>
      <c r="AD33" s="22">
        <v>129.47086549550224</v>
      </c>
      <c r="AE33" s="22">
        <v>0.17842307692307691</v>
      </c>
      <c r="AF33" s="22">
        <v>0.21108533077660593</v>
      </c>
      <c r="AG33" s="22">
        <v>7.0152046783625743E-2</v>
      </c>
      <c r="AH33" s="22">
        <v>309.45018034256583</v>
      </c>
      <c r="AI33" s="22">
        <v>18.957328271351852</v>
      </c>
      <c r="AJ33" s="22">
        <v>47.895542081468143</v>
      </c>
      <c r="AK33" s="22">
        <v>54.184631045143149</v>
      </c>
      <c r="AL33" s="22">
        <v>2.8981711538461536</v>
      </c>
      <c r="AM33" s="22">
        <v>6.5960424107142863</v>
      </c>
      <c r="AN33" s="22">
        <v>1.106746631613539</v>
      </c>
      <c r="AO33" s="22">
        <v>5.5463508353221957</v>
      </c>
      <c r="AP33" s="22">
        <v>1.8932751405371644</v>
      </c>
      <c r="AQ33" s="22">
        <v>0.68252083333333335</v>
      </c>
      <c r="AR33" s="22">
        <v>2.4212853364678231</v>
      </c>
      <c r="AS33" s="22">
        <v>0.4765057096247961</v>
      </c>
      <c r="AT33" s="22">
        <v>3.1676842105263159</v>
      </c>
      <c r="AU33" s="22">
        <v>0.63488085106382974</v>
      </c>
      <c r="AV33" s="22">
        <v>1.9255719769673703</v>
      </c>
      <c r="AW33" s="22">
        <v>0.30566037735849055</v>
      </c>
      <c r="AX33" s="22">
        <v>2.021813411078718</v>
      </c>
      <c r="AY33" s="22">
        <v>0.32713375796178346</v>
      </c>
      <c r="AZ33" s="20">
        <v>0</v>
      </c>
      <c r="BA33" s="20">
        <v>0</v>
      </c>
      <c r="BB33" s="20">
        <v>0</v>
      </c>
      <c r="BC33" s="21">
        <f>IFERROR(SUM(Table1[[#This Row],[Pd]:[Au]]),0)</f>
        <v>0</v>
      </c>
      <c r="BD33" s="21">
        <f>IFERROR(Table1[[#This Row],[Ni]]/Table1[[#This Row],[Cu]],0)</f>
        <v>1.3968927539370859</v>
      </c>
      <c r="BE33" s="21">
        <f>IFERROR(Table1[[#This Row],[Pd]]/Table1[[#This Row],[Pt]],0)</f>
        <v>0</v>
      </c>
      <c r="BF33" s="21">
        <f>IFERROR(Table1[[#This Row],[Cr]]/Table1[[#This Row],[V]],0)</f>
        <v>1.3092454487204004</v>
      </c>
      <c r="BG33" s="33">
        <f>IFERROR(Table1[[#This Row],[Cu]]/Table1[[#This Row],[Pd]],0)</f>
        <v>0</v>
      </c>
      <c r="BH33" s="21">
        <f>IFERROR((Table1[[#This Row],[S]]*10000)/Table1[[#This Row],[Se]],0)</f>
        <v>0</v>
      </c>
      <c r="BI33" s="21">
        <f>IFERROR((Table1[[#This Row],[Th]]/0.085)/(Table1[[#This Row],[Yb]]/0.493),0)</f>
        <v>0.60554298027487319</v>
      </c>
      <c r="BJ33" s="21">
        <f>IFERROR((Table1[[#This Row],[La]]/0.687)/(Table1[[#This Row],[Sm]]/0.444),0)</f>
        <v>0.98931941060738737</v>
      </c>
      <c r="BK33" s="21">
        <f>IFERROR((Table1[[#This Row],[La]]/0.687)/(Table1[[#This Row],[Nb]]/0.713),0)</f>
        <v>1.1880703987491417</v>
      </c>
      <c r="BL33" s="28">
        <f>IFERROR((Table1[[#This Row],[MgO]]/40.344)/((Table1[[#This Row],[MgO]]/40.344)+(Table1[[#This Row],[FeOt]]/71.844))*100,0)</f>
        <v>56.914340356704955</v>
      </c>
      <c r="BU33" s="7"/>
      <c r="BV33" s="7"/>
      <c r="BW33" s="7"/>
      <c r="BX33" s="7"/>
      <c r="BY33" s="7"/>
      <c r="BZ33" s="7"/>
      <c r="CA33" s="7"/>
      <c r="CB33" s="7"/>
      <c r="CC33" s="7"/>
    </row>
    <row r="34" spans="1:81" x14ac:dyDescent="0.25">
      <c r="A34" s="29" t="s">
        <v>211</v>
      </c>
      <c r="B34" s="29"/>
      <c r="C34" s="29"/>
      <c r="D34" s="30" t="s">
        <v>379</v>
      </c>
      <c r="E34" s="29" t="s">
        <v>315</v>
      </c>
      <c r="F34" s="16">
        <v>48.93</v>
      </c>
      <c r="G34" s="16">
        <v>1.32</v>
      </c>
      <c r="H34" s="16">
        <v>14.8</v>
      </c>
      <c r="I34" s="16">
        <v>12.5</v>
      </c>
      <c r="J34" s="16">
        <v>0.24</v>
      </c>
      <c r="K34" s="16">
        <v>8.99</v>
      </c>
      <c r="L34" s="16">
        <v>4.99</v>
      </c>
      <c r="M34" s="16">
        <v>4.59</v>
      </c>
      <c r="N34" s="16">
        <v>0.23</v>
      </c>
      <c r="O34" s="16">
        <v>0.1</v>
      </c>
      <c r="P34" s="16">
        <v>100.78</v>
      </c>
      <c r="Q34" s="16">
        <v>0.01</v>
      </c>
      <c r="R34" s="16"/>
      <c r="S34" s="16">
        <v>86</v>
      </c>
      <c r="T34" s="16"/>
      <c r="U34" s="16">
        <v>186</v>
      </c>
      <c r="V34" s="16"/>
      <c r="W34" s="16"/>
      <c r="X34" s="16">
        <v>0</v>
      </c>
      <c r="Y34" s="16">
        <v>117</v>
      </c>
      <c r="Z34" s="16"/>
      <c r="AA34" s="16">
        <v>0</v>
      </c>
      <c r="AB34" s="16"/>
      <c r="AC34" s="16"/>
      <c r="AD34" s="16">
        <v>104</v>
      </c>
      <c r="AE34" s="16"/>
      <c r="AF34" s="16"/>
      <c r="AG34" s="16"/>
      <c r="AH34" s="16">
        <v>498</v>
      </c>
      <c r="AI34" s="16">
        <v>24</v>
      </c>
      <c r="AJ34" s="16">
        <v>41</v>
      </c>
      <c r="AK34" s="16">
        <v>59</v>
      </c>
      <c r="AL34" s="16">
        <v>5.7</v>
      </c>
      <c r="AM34" s="16">
        <v>12.7</v>
      </c>
      <c r="AN34" s="16"/>
      <c r="AO34" s="16">
        <v>8.5</v>
      </c>
      <c r="AP34" s="16">
        <v>2.8</v>
      </c>
      <c r="AQ34" s="16">
        <v>0.8</v>
      </c>
      <c r="AR34" s="16">
        <v>3.6</v>
      </c>
      <c r="AS34" s="16"/>
      <c r="AT34" s="16">
        <v>3.9</v>
      </c>
      <c r="AU34" s="16"/>
      <c r="AV34" s="16">
        <v>2.5</v>
      </c>
      <c r="AW34" s="16"/>
      <c r="AX34" s="16">
        <v>2.4</v>
      </c>
      <c r="AY34" s="16">
        <v>0.34</v>
      </c>
      <c r="AZ34" s="16"/>
      <c r="BA34" s="16"/>
      <c r="BB34" s="16"/>
      <c r="BC34" s="17">
        <f>IFERROR(SUM(Table1[[#This Row],[Pd]:[Au]]),0)</f>
        <v>0</v>
      </c>
      <c r="BD34" s="17">
        <f>IFERROR(Table1[[#This Row],[Ni]]/Table1[[#This Row],[Cu]],0)</f>
        <v>0</v>
      </c>
      <c r="BE34" s="17">
        <f>IFERROR(Table1[[#This Row],[Pd]]/Table1[[#This Row],[Pt]],0)</f>
        <v>0</v>
      </c>
      <c r="BF34" s="17">
        <f>IFERROR(Table1[[#This Row],[Cr]]/Table1[[#This Row],[V]],0)</f>
        <v>0.37349397590361444</v>
      </c>
      <c r="BG34" s="32">
        <f>IFERROR(Table1[[#This Row],[Cu]]/Table1[[#This Row],[Pd]],0)</f>
        <v>0</v>
      </c>
      <c r="BH34" s="17">
        <f>IFERROR((Table1[[#This Row],[S]]*10000)/Table1[[#This Row],[Se]],0)</f>
        <v>0</v>
      </c>
      <c r="BI34" s="17">
        <f>IFERROR((Table1[[#This Row],[Th]]/0.085)/(Table1[[#This Row],[Yb]]/0.493),0)</f>
        <v>0</v>
      </c>
      <c r="BJ34" s="17">
        <f>IFERROR((Table1[[#This Row],[La]]/0.687)/(Table1[[#This Row],[Sm]]/0.444),0)</f>
        <v>1.315658140985652</v>
      </c>
      <c r="BK34" s="17">
        <f>IFERROR((Table1[[#This Row],[La]]/0.687)/(Table1[[#This Row],[Nb]]/0.713),0)</f>
        <v>0</v>
      </c>
      <c r="BL34" s="28">
        <f>IFERROR((Table1[[#This Row],[MgO]]/40.344)/((Table1[[#This Row],[MgO]]/40.344)+(Table1[[#This Row],[FeOt]]/71.844))*100,0)</f>
        <v>56.154595817362321</v>
      </c>
      <c r="BU34" s="7"/>
      <c r="BV34" s="7"/>
      <c r="BW34" s="7"/>
      <c r="BX34" s="7"/>
      <c r="BY34" s="7"/>
      <c r="BZ34" s="7"/>
      <c r="CA34" s="7"/>
      <c r="CB34" s="7"/>
      <c r="CC34" s="7"/>
    </row>
    <row r="35" spans="1:81" x14ac:dyDescent="0.25">
      <c r="A35" s="29" t="s">
        <v>147</v>
      </c>
      <c r="B35" s="29">
        <v>475401</v>
      </c>
      <c r="C35" s="29">
        <v>6403815</v>
      </c>
      <c r="D35" s="30" t="s">
        <v>378</v>
      </c>
      <c r="E35" s="29" t="s">
        <v>63</v>
      </c>
      <c r="F35" s="17">
        <v>58.929012839999999</v>
      </c>
      <c r="G35" s="17">
        <v>1.1343080000000001</v>
      </c>
      <c r="H35" s="17">
        <v>15.229370000000001</v>
      </c>
      <c r="I35" s="17">
        <v>3.9495549999999997</v>
      </c>
      <c r="J35" s="18">
        <v>0.10949376</v>
      </c>
      <c r="K35" s="17">
        <v>8.9211159999999996</v>
      </c>
      <c r="L35" s="17">
        <v>5.4288959999999999</v>
      </c>
      <c r="M35" s="17">
        <v>1.5097600000000002</v>
      </c>
      <c r="N35" s="17">
        <v>4.7220319999999996</v>
      </c>
      <c r="O35" s="18">
        <v>6.6456399999999999E-2</v>
      </c>
      <c r="P35" s="17">
        <f>SUM(F35:O35)</f>
        <v>100</v>
      </c>
      <c r="Q35" s="20">
        <v>0.06</v>
      </c>
      <c r="R35" s="20"/>
      <c r="S35" s="20">
        <v>700</v>
      </c>
      <c r="T35" s="20">
        <v>2</v>
      </c>
      <c r="U35" s="20">
        <v>193</v>
      </c>
      <c r="V35" s="20">
        <v>13</v>
      </c>
      <c r="W35" s="20"/>
      <c r="X35" s="20"/>
      <c r="Y35" s="20">
        <v>9</v>
      </c>
      <c r="Z35" s="20"/>
      <c r="AA35" s="20"/>
      <c r="AB35" s="20">
        <v>26</v>
      </c>
      <c r="AC35" s="20"/>
      <c r="AD35" s="20">
        <v>43</v>
      </c>
      <c r="AE35" s="20"/>
      <c r="AF35" s="20"/>
      <c r="AG35" s="20"/>
      <c r="AH35" s="20">
        <v>234</v>
      </c>
      <c r="AI35" s="20"/>
      <c r="AJ35" s="20">
        <v>51</v>
      </c>
      <c r="AK35" s="20"/>
      <c r="AL35" s="19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>
        <v>5.9999999999999995E-4</v>
      </c>
      <c r="BB35" s="20">
        <v>1E-3</v>
      </c>
      <c r="BC35" s="21">
        <f>IFERROR(SUM(Table1[[#This Row],[Pd]:[Au]]),0)</f>
        <v>1.5999999999999999E-3</v>
      </c>
      <c r="BD35" s="21">
        <f>IFERROR(Table1[[#This Row],[Ni]]/Table1[[#This Row],[Cu]],0)</f>
        <v>0.69230769230769229</v>
      </c>
      <c r="BE35" s="17">
        <f>IFERROR(Table1[[#This Row],[Pd]]/Table1[[#This Row],[Pt]],0)</f>
        <v>0</v>
      </c>
      <c r="BF35" s="17">
        <f>IFERROR(Table1[[#This Row],[Cr]]/Table1[[#This Row],[V]],0)</f>
        <v>0.82478632478632474</v>
      </c>
      <c r="BG35" s="32">
        <f>IFERROR(Table1[[#This Row],[Cu]]/Table1[[#This Row],[Pd]],0)</f>
        <v>0</v>
      </c>
      <c r="BH35" s="17">
        <f>IFERROR((Table1[[#This Row],[S]]*10000)/Table1[[#This Row],[Se]],0)</f>
        <v>0</v>
      </c>
      <c r="BI35" s="17">
        <f>IFERROR((Table1[[#This Row],[Th]]/0.085)/(Table1[[#This Row],[Yb]]/0.493),0)</f>
        <v>0</v>
      </c>
      <c r="BJ35" s="17">
        <f>IFERROR((Table1[[#This Row],[La]]/0.687)/(Table1[[#This Row],[Sm]]/0.444),0)</f>
        <v>0</v>
      </c>
      <c r="BK35" s="17">
        <f>IFERROR((Table1[[#This Row],[La]]/0.687)/(Table1[[#This Row],[Nb]]/0.713),0)</f>
        <v>0</v>
      </c>
      <c r="BL35" s="28">
        <f>IFERROR((Table1[[#This Row],[MgO]]/40.344)/((Table1[[#This Row],[MgO]]/40.344)+(Table1[[#This Row],[FeOt]]/71.844))*100,0)</f>
        <v>80.089101738914422</v>
      </c>
      <c r="BU35" s="7"/>
      <c r="BV35" s="7"/>
      <c r="BW35" s="7"/>
      <c r="BX35" s="7"/>
      <c r="BY35" s="7"/>
      <c r="BZ35" s="7"/>
      <c r="CA35" s="7"/>
      <c r="CB35" s="7"/>
      <c r="CC35" s="7"/>
    </row>
    <row r="36" spans="1:81" x14ac:dyDescent="0.25">
      <c r="A36" s="29" t="s">
        <v>220</v>
      </c>
      <c r="B36" s="29"/>
      <c r="C36" s="29"/>
      <c r="D36" s="30" t="s">
        <v>379</v>
      </c>
      <c r="E36" s="29" t="s">
        <v>317</v>
      </c>
      <c r="F36" s="16">
        <v>48.27</v>
      </c>
      <c r="G36" s="16">
        <v>0.71</v>
      </c>
      <c r="H36" s="16">
        <v>14.62</v>
      </c>
      <c r="I36" s="16">
        <v>10.48</v>
      </c>
      <c r="J36" s="16">
        <v>0.17</v>
      </c>
      <c r="K36" s="16">
        <v>8.9</v>
      </c>
      <c r="L36" s="16">
        <v>12.21</v>
      </c>
      <c r="M36" s="16">
        <v>1.42</v>
      </c>
      <c r="N36" s="16">
        <v>0.52</v>
      </c>
      <c r="O36" s="16">
        <v>0.03</v>
      </c>
      <c r="P36" s="16">
        <v>99.26</v>
      </c>
      <c r="Q36" s="16">
        <v>0.09</v>
      </c>
      <c r="R36" s="16"/>
      <c r="S36" s="16">
        <v>98</v>
      </c>
      <c r="T36" s="16"/>
      <c r="U36" s="16">
        <v>783</v>
      </c>
      <c r="V36" s="16"/>
      <c r="W36" s="16"/>
      <c r="X36" s="16">
        <v>2</v>
      </c>
      <c r="Y36" s="16">
        <v>154</v>
      </c>
      <c r="Z36" s="16"/>
      <c r="AA36" s="16">
        <v>7</v>
      </c>
      <c r="AB36" s="16"/>
      <c r="AC36" s="16"/>
      <c r="AD36" s="16">
        <v>171</v>
      </c>
      <c r="AE36" s="16"/>
      <c r="AF36" s="16"/>
      <c r="AG36" s="16"/>
      <c r="AH36" s="16">
        <v>233</v>
      </c>
      <c r="AI36" s="16">
        <v>17</v>
      </c>
      <c r="AJ36" s="16">
        <v>214</v>
      </c>
      <c r="AK36" s="16">
        <v>32</v>
      </c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7">
        <f>IFERROR(SUM(Table1[[#This Row],[Pd]:[Au]]),0)</f>
        <v>0</v>
      </c>
      <c r="BD36" s="17">
        <f>IFERROR(Table1[[#This Row],[Ni]]/Table1[[#This Row],[Cu]],0)</f>
        <v>0</v>
      </c>
      <c r="BE36" s="17">
        <f>IFERROR(Table1[[#This Row],[Pd]]/Table1[[#This Row],[Pt]],0)</f>
        <v>0</v>
      </c>
      <c r="BF36" s="17">
        <f>IFERROR(Table1[[#This Row],[Cr]]/Table1[[#This Row],[V]],0)</f>
        <v>3.3605150214592276</v>
      </c>
      <c r="BG36" s="32">
        <f>IFERROR(Table1[[#This Row],[Cu]]/Table1[[#This Row],[Pd]],0)</f>
        <v>0</v>
      </c>
      <c r="BH36" s="17">
        <f>IFERROR((Table1[[#This Row],[S]]*10000)/Table1[[#This Row],[Se]],0)</f>
        <v>0</v>
      </c>
      <c r="BI36" s="17">
        <f>IFERROR((Table1[[#This Row],[Th]]/0.085)/(Table1[[#This Row],[Yb]]/0.493),0)</f>
        <v>0</v>
      </c>
      <c r="BJ36" s="17">
        <f>IFERROR((Table1[[#This Row],[La]]/0.687)/(Table1[[#This Row],[Sm]]/0.444),0)</f>
        <v>0</v>
      </c>
      <c r="BK36" s="17">
        <f>IFERROR((Table1[[#This Row],[La]]/0.687)/(Table1[[#This Row],[Nb]]/0.713),0)</f>
        <v>0</v>
      </c>
      <c r="BL36" s="28">
        <f>IFERROR((Table1[[#This Row],[MgO]]/40.344)/((Table1[[#This Row],[MgO]]/40.344)+(Table1[[#This Row],[FeOt]]/71.844))*100,0)</f>
        <v>60.195964529724208</v>
      </c>
    </row>
    <row r="37" spans="1:81" x14ac:dyDescent="0.25">
      <c r="A37" s="31" t="s">
        <v>71</v>
      </c>
      <c r="B37" s="30"/>
      <c r="C37" s="30"/>
      <c r="D37" s="30" t="s">
        <v>380</v>
      </c>
      <c r="E37" s="30" t="s">
        <v>99</v>
      </c>
      <c r="F37" s="22">
        <v>48.105742266455074</v>
      </c>
      <c r="G37" s="22">
        <v>0.91942398339758202</v>
      </c>
      <c r="H37" s="22">
        <v>14.363803967460768</v>
      </c>
      <c r="I37" s="22">
        <v>12.187797774011754</v>
      </c>
      <c r="J37" s="22">
        <v>0.17000229760231772</v>
      </c>
      <c r="K37" s="22">
        <v>8.6976622905795722</v>
      </c>
      <c r="L37" s="22">
        <v>11.664684408812141</v>
      </c>
      <c r="M37" s="22">
        <v>2.1013238383444381</v>
      </c>
      <c r="N37" s="22">
        <v>6.4139605111551146E-2</v>
      </c>
      <c r="O37" s="22">
        <v>5.1673881334220906E-2</v>
      </c>
      <c r="P37" s="23">
        <v>98.326254313109416</v>
      </c>
      <c r="Q37" s="23"/>
      <c r="R37" s="20"/>
      <c r="S37" s="22">
        <v>15.652226558661233</v>
      </c>
      <c r="T37" s="22">
        <v>49.054837882619459</v>
      </c>
      <c r="U37" s="22">
        <v>368.80961053721444</v>
      </c>
      <c r="V37" s="22">
        <v>90.288458419169004</v>
      </c>
      <c r="W37" s="22">
        <v>1.093222791798107</v>
      </c>
      <c r="X37" s="22">
        <v>2.4135328498293518</v>
      </c>
      <c r="Y37" s="22">
        <v>102.3384547090799</v>
      </c>
      <c r="Z37" s="20"/>
      <c r="AA37" s="20"/>
      <c r="AB37" s="22">
        <v>48.097508176714214</v>
      </c>
      <c r="AC37" s="20"/>
      <c r="AD37" s="22">
        <v>140.21358828674292</v>
      </c>
      <c r="AE37" s="22">
        <v>0.1493574660633484</v>
      </c>
      <c r="AF37" s="22">
        <v>0.1397756471716203</v>
      </c>
      <c r="AG37" s="22">
        <v>6.6144249512670561E-2</v>
      </c>
      <c r="AH37" s="22">
        <v>323.68872978688165</v>
      </c>
      <c r="AI37" s="22">
        <v>20.900263695747519</v>
      </c>
      <c r="AJ37" s="22">
        <v>68.532359539401014</v>
      </c>
      <c r="AK37" s="22">
        <v>50.239381008471433</v>
      </c>
      <c r="AL37" s="22">
        <v>2.9246461538461541</v>
      </c>
      <c r="AM37" s="22">
        <v>6.5664339285714295</v>
      </c>
      <c r="AN37" s="22">
        <v>1.0976076240552084</v>
      </c>
      <c r="AO37" s="22">
        <v>5.554522673031026</v>
      </c>
      <c r="AP37" s="22">
        <v>1.8993782011242974</v>
      </c>
      <c r="AQ37" s="22">
        <v>0.6784223484848485</v>
      </c>
      <c r="AR37" s="22">
        <v>2.3442356744049371</v>
      </c>
      <c r="AS37" s="22">
        <v>0.47752365415986947</v>
      </c>
      <c r="AT37" s="22">
        <v>3.1564774436090226</v>
      </c>
      <c r="AU37" s="22">
        <v>0.6328297872340426</v>
      </c>
      <c r="AV37" s="22">
        <v>1.9276084452975046</v>
      </c>
      <c r="AW37" s="22">
        <v>0.30769811320754714</v>
      </c>
      <c r="AX37" s="22">
        <v>2.0360651117589899</v>
      </c>
      <c r="AY37" s="22">
        <v>0.31694267515923569</v>
      </c>
      <c r="AZ37" s="20">
        <v>0</v>
      </c>
      <c r="BA37" s="20">
        <v>0</v>
      </c>
      <c r="BB37" s="20">
        <v>0</v>
      </c>
      <c r="BC37" s="21">
        <f>IFERROR(SUM(Table1[[#This Row],[Pd]:[Au]]),0)</f>
        <v>0</v>
      </c>
      <c r="BD37" s="21">
        <f>IFERROR(Table1[[#This Row],[Ni]]/Table1[[#This Row],[Cu]],0)</f>
        <v>1.133461092379805</v>
      </c>
      <c r="BE37" s="21">
        <f>IFERROR(Table1[[#This Row],[Pd]]/Table1[[#This Row],[Pt]],0)</f>
        <v>0</v>
      </c>
      <c r="BF37" s="21">
        <f>IFERROR(Table1[[#This Row],[Cr]]/Table1[[#This Row],[V]],0)</f>
        <v>1.1393958967309137</v>
      </c>
      <c r="BG37" s="33">
        <f>IFERROR(Table1[[#This Row],[Cu]]/Table1[[#This Row],[Pd]],0)</f>
        <v>0</v>
      </c>
      <c r="BH37" s="21">
        <f>IFERROR((Table1[[#This Row],[S]]*10000)/Table1[[#This Row],[Se]],0)</f>
        <v>0</v>
      </c>
      <c r="BI37" s="21">
        <f>IFERROR((Table1[[#This Row],[Th]]/0.085)/(Table1[[#This Row],[Yb]]/0.493),0)</f>
        <v>0.39816936546544024</v>
      </c>
      <c r="BJ37" s="21">
        <f>IFERROR((Table1[[#This Row],[La]]/0.687)/(Table1[[#This Row],[Sm]]/0.444),0)</f>
        <v>0.99514900475552892</v>
      </c>
      <c r="BK37" s="21">
        <f>IFERROR((Table1[[#This Row],[La]]/0.687)/(Table1[[#This Row],[Nb]]/0.713),0)</f>
        <v>1.2576300556504139</v>
      </c>
      <c r="BL37" s="28">
        <f>IFERROR((Table1[[#This Row],[MgO]]/40.344)/((Table1[[#This Row],[MgO]]/40.344)+(Table1[[#This Row],[FeOt]]/71.844))*100,0)</f>
        <v>55.963317101436182</v>
      </c>
      <c r="BU37" s="7"/>
      <c r="BV37" s="7"/>
      <c r="BW37" s="7"/>
      <c r="BX37" s="7"/>
      <c r="BY37" s="7"/>
      <c r="BZ37" s="7"/>
      <c r="CA37" s="7"/>
      <c r="CB37" s="7"/>
      <c r="CC37" s="7"/>
    </row>
    <row r="38" spans="1:81" x14ac:dyDescent="0.25">
      <c r="A38" s="29" t="s">
        <v>210</v>
      </c>
      <c r="B38" s="29"/>
      <c r="C38" s="29"/>
      <c r="D38" s="30" t="s">
        <v>379</v>
      </c>
      <c r="E38" s="29" t="s">
        <v>315</v>
      </c>
      <c r="F38" s="16">
        <v>51.09</v>
      </c>
      <c r="G38" s="16">
        <v>1.31</v>
      </c>
      <c r="H38" s="16">
        <v>13.13</v>
      </c>
      <c r="I38" s="16">
        <v>11.47</v>
      </c>
      <c r="J38" s="16">
        <v>0.21</v>
      </c>
      <c r="K38" s="16">
        <v>8.68</v>
      </c>
      <c r="L38" s="16">
        <v>5.96</v>
      </c>
      <c r="M38" s="16">
        <v>5.15</v>
      </c>
      <c r="N38" s="16">
        <v>0.1</v>
      </c>
      <c r="O38" s="16">
        <v>0.08</v>
      </c>
      <c r="P38" s="16">
        <v>100.79</v>
      </c>
      <c r="Q38" s="16">
        <v>0.01</v>
      </c>
      <c r="R38" s="16"/>
      <c r="S38" s="16">
        <v>50</v>
      </c>
      <c r="T38" s="16"/>
      <c r="U38" s="16">
        <v>176</v>
      </c>
      <c r="V38" s="16"/>
      <c r="W38" s="16"/>
      <c r="X38" s="16">
        <v>6</v>
      </c>
      <c r="Y38" s="16">
        <v>94</v>
      </c>
      <c r="Z38" s="16"/>
      <c r="AA38" s="16">
        <v>0</v>
      </c>
      <c r="AB38" s="16"/>
      <c r="AC38" s="16"/>
      <c r="AD38" s="16">
        <v>80</v>
      </c>
      <c r="AE38" s="16"/>
      <c r="AF38" s="16"/>
      <c r="AG38" s="16"/>
      <c r="AH38" s="16">
        <v>558</v>
      </c>
      <c r="AI38" s="16">
        <v>26</v>
      </c>
      <c r="AJ38" s="16">
        <v>69</v>
      </c>
      <c r="AK38" s="16">
        <v>61</v>
      </c>
      <c r="AL38" s="16">
        <v>7</v>
      </c>
      <c r="AM38" s="16">
        <v>15.8</v>
      </c>
      <c r="AN38" s="16"/>
      <c r="AO38" s="16">
        <v>11.5</v>
      </c>
      <c r="AP38" s="16">
        <v>3.8</v>
      </c>
      <c r="AQ38" s="16">
        <v>1.3</v>
      </c>
      <c r="AR38" s="16">
        <v>3.9</v>
      </c>
      <c r="AS38" s="16"/>
      <c r="AT38" s="16">
        <v>4</v>
      </c>
      <c r="AU38" s="16"/>
      <c r="AV38" s="16">
        <v>2.5</v>
      </c>
      <c r="AW38" s="16"/>
      <c r="AX38" s="16">
        <v>2.2000000000000002</v>
      </c>
      <c r="AY38" s="16">
        <v>0.35</v>
      </c>
      <c r="AZ38" s="16"/>
      <c r="BA38" s="16"/>
      <c r="BB38" s="16"/>
      <c r="BC38" s="17">
        <f>IFERROR(SUM(Table1[[#This Row],[Pd]:[Au]]),0)</f>
        <v>0</v>
      </c>
      <c r="BD38" s="17">
        <f>IFERROR(Table1[[#This Row],[Ni]]/Table1[[#This Row],[Cu]],0)</f>
        <v>0</v>
      </c>
      <c r="BE38" s="17">
        <f>IFERROR(Table1[[#This Row],[Pd]]/Table1[[#This Row],[Pt]],0)</f>
        <v>0</v>
      </c>
      <c r="BF38" s="17">
        <f>IFERROR(Table1[[#This Row],[Cr]]/Table1[[#This Row],[V]],0)</f>
        <v>0.31541218637992829</v>
      </c>
      <c r="BG38" s="32">
        <f>IFERROR(Table1[[#This Row],[Cu]]/Table1[[#This Row],[Pd]],0)</f>
        <v>0</v>
      </c>
      <c r="BH38" s="17">
        <f>IFERROR((Table1[[#This Row],[S]]*10000)/Table1[[#This Row],[Se]],0)</f>
        <v>0</v>
      </c>
      <c r="BI38" s="17">
        <f>IFERROR((Table1[[#This Row],[Th]]/0.085)/(Table1[[#This Row],[Yb]]/0.493),0)</f>
        <v>0</v>
      </c>
      <c r="BJ38" s="17">
        <f>IFERROR((Table1[[#This Row],[La]]/0.687)/(Table1[[#This Row],[Sm]]/0.444),0)</f>
        <v>1.1905309124339232</v>
      </c>
      <c r="BK38" s="17">
        <f>IFERROR((Table1[[#This Row],[La]]/0.687)/(Table1[[#This Row],[Nb]]/0.713),0)</f>
        <v>1.2108199902959724</v>
      </c>
      <c r="BL38" s="28">
        <f>IFERROR((Table1[[#This Row],[MgO]]/40.344)/((Table1[[#This Row],[MgO]]/40.344)+(Table1[[#This Row],[FeOt]]/71.844))*100,0)</f>
        <v>57.403691401568338</v>
      </c>
      <c r="BU38" s="7"/>
      <c r="BV38" s="7"/>
      <c r="BW38" s="7"/>
      <c r="BX38" s="7"/>
      <c r="BY38" s="7"/>
      <c r="BZ38" s="7"/>
      <c r="CA38" s="7"/>
      <c r="CB38" s="7"/>
      <c r="CC38" s="7"/>
    </row>
    <row r="39" spans="1:81" x14ac:dyDescent="0.25">
      <c r="A39" s="29" t="s">
        <v>140</v>
      </c>
      <c r="B39" s="29">
        <v>506184</v>
      </c>
      <c r="C39" s="29">
        <v>6354736</v>
      </c>
      <c r="D39" s="30" t="s">
        <v>378</v>
      </c>
      <c r="E39" s="29" t="s">
        <v>196</v>
      </c>
      <c r="F39" s="17">
        <v>53.8780292</v>
      </c>
      <c r="G39" s="17">
        <v>1.1343080000000001</v>
      </c>
      <c r="H39" s="17">
        <v>12.754125</v>
      </c>
      <c r="I39" s="17">
        <v>9.0698249999999998</v>
      </c>
      <c r="J39" s="18">
        <v>0.1413864</v>
      </c>
      <c r="K39" s="17">
        <v>8.6723859999999995</v>
      </c>
      <c r="L39" s="17">
        <v>10.549968</v>
      </c>
      <c r="M39" s="17">
        <v>3.4508800000000002</v>
      </c>
      <c r="N39" s="17">
        <v>0.15659799999999999</v>
      </c>
      <c r="O39" s="18">
        <v>0.19249440000000001</v>
      </c>
      <c r="P39" s="17">
        <f>SUM(F39:O39)</f>
        <v>100</v>
      </c>
      <c r="Q39" s="16">
        <v>0.09</v>
      </c>
      <c r="R39" s="16"/>
      <c r="S39" s="16">
        <v>50</v>
      </c>
      <c r="T39" s="16">
        <v>94</v>
      </c>
      <c r="U39" s="16">
        <v>1050</v>
      </c>
      <c r="V39" s="16">
        <v>171</v>
      </c>
      <c r="W39" s="16"/>
      <c r="X39" s="16"/>
      <c r="Y39" s="16">
        <v>661</v>
      </c>
      <c r="Z39" s="16"/>
      <c r="AA39" s="16"/>
      <c r="AB39" s="16">
        <v>42</v>
      </c>
      <c r="AC39" s="16"/>
      <c r="AD39" s="16">
        <v>160</v>
      </c>
      <c r="AE39" s="16"/>
      <c r="AF39" s="19"/>
      <c r="AG39" s="16"/>
      <c r="AH39" s="16">
        <v>265</v>
      </c>
      <c r="AI39" s="16"/>
      <c r="AJ39" s="16">
        <v>91</v>
      </c>
      <c r="AK39" s="16">
        <v>59</v>
      </c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>
        <v>5.0000000000000001E-3</v>
      </c>
      <c r="BA39" s="16">
        <v>5.3E-3</v>
      </c>
      <c r="BB39" s="16">
        <v>1E-3</v>
      </c>
      <c r="BC39" s="17">
        <f>IFERROR(SUM(Table1[[#This Row],[Pd]:[Au]]),0)</f>
        <v>1.1300000000000001E-2</v>
      </c>
      <c r="BD39" s="17">
        <f>IFERROR(Table1[[#This Row],[Ni]]/Table1[[#This Row],[Cu]],0)</f>
        <v>3.865497076023392</v>
      </c>
      <c r="BE39" s="17">
        <f>IFERROR(Table1[[#This Row],[Pd]]/Table1[[#This Row],[Pt]],0)</f>
        <v>0.94339622641509435</v>
      </c>
      <c r="BF39" s="17">
        <f>IFERROR(Table1[[#This Row],[Cr]]/Table1[[#This Row],[V]],0)</f>
        <v>3.9622641509433962</v>
      </c>
      <c r="BG39" s="32">
        <f>IFERROR(Table1[[#This Row],[Cu]]/Table1[[#This Row],[Pd]],0)</f>
        <v>34200</v>
      </c>
      <c r="BH39" s="17">
        <f>IFERROR((Table1[[#This Row],[S]]*10000)/Table1[[#This Row],[Se]],0)</f>
        <v>0</v>
      </c>
      <c r="BI39" s="17">
        <f>IFERROR((Table1[[#This Row],[Th]]/0.085)/(Table1[[#This Row],[Yb]]/0.493),0)</f>
        <v>0</v>
      </c>
      <c r="BJ39" s="17">
        <f>IFERROR((Table1[[#This Row],[La]]/0.687)/(Table1[[#This Row],[Sm]]/0.444),0)</f>
        <v>0</v>
      </c>
      <c r="BK39" s="17">
        <f>IFERROR((Table1[[#This Row],[La]]/0.687)/(Table1[[#This Row],[Nb]]/0.713),0)</f>
        <v>0</v>
      </c>
      <c r="BL39" s="28">
        <f>IFERROR((Table1[[#This Row],[MgO]]/40.344)/((Table1[[#This Row],[MgO]]/40.344)+(Table1[[#This Row],[FeOt]]/71.844))*100,0)</f>
        <v>63.000666393650775</v>
      </c>
      <c r="BU39" s="7"/>
      <c r="BV39" s="7"/>
      <c r="BW39" s="7"/>
      <c r="BX39" s="7"/>
      <c r="BY39" s="7"/>
      <c r="BZ39" s="7"/>
      <c r="CA39" s="7"/>
      <c r="CB39" s="7"/>
      <c r="CC39" s="7"/>
    </row>
    <row r="40" spans="1:81" x14ac:dyDescent="0.25">
      <c r="A40" s="31" t="s">
        <v>72</v>
      </c>
      <c r="B40" s="30"/>
      <c r="C40" s="30"/>
      <c r="D40" s="30" t="s">
        <v>380</v>
      </c>
      <c r="E40" s="30" t="s">
        <v>99</v>
      </c>
      <c r="F40" s="22">
        <v>50.046931504148397</v>
      </c>
      <c r="G40" s="22">
        <v>0.86492308602979595</v>
      </c>
      <c r="H40" s="22">
        <v>13.246740687775024</v>
      </c>
      <c r="I40" s="22">
        <v>11.459357603598583</v>
      </c>
      <c r="J40" s="22">
        <v>0.17961812671389421</v>
      </c>
      <c r="K40" s="22">
        <v>8.66911376791648</v>
      </c>
      <c r="L40" s="22">
        <v>11.861234740108701</v>
      </c>
      <c r="M40" s="22">
        <v>1.4525454468330963</v>
      </c>
      <c r="N40" s="22">
        <v>0.14391551941123265</v>
      </c>
      <c r="O40" s="22">
        <v>4.981606562970909E-2</v>
      </c>
      <c r="P40" s="23">
        <v>97.97419654816494</v>
      </c>
      <c r="Q40" s="23"/>
      <c r="R40" s="20"/>
      <c r="S40" s="22">
        <v>19.487812630994465</v>
      </c>
      <c r="T40" s="22">
        <v>43.120095686371236</v>
      </c>
      <c r="U40" s="22">
        <v>365.28020254806603</v>
      </c>
      <c r="V40" s="22">
        <v>113.403374488962</v>
      </c>
      <c r="W40" s="22">
        <v>1.0696532195500388</v>
      </c>
      <c r="X40" s="22">
        <v>2.4211131158917416</v>
      </c>
      <c r="Y40" s="22">
        <v>93.815312744054665</v>
      </c>
      <c r="Z40" s="20"/>
      <c r="AA40" s="20"/>
      <c r="AB40" s="22">
        <v>45.199342644145901</v>
      </c>
      <c r="AC40" s="20"/>
      <c r="AD40" s="22">
        <v>137.65735488072181</v>
      </c>
      <c r="AE40" s="22">
        <v>0.20953348214285714</v>
      </c>
      <c r="AF40" s="22">
        <v>0.24177356702984368</v>
      </c>
      <c r="AG40" s="22">
        <v>6.5428571428571419E-2</v>
      </c>
      <c r="AH40" s="22">
        <v>306.85187683808857</v>
      </c>
      <c r="AI40" s="22">
        <v>19.005804838851812</v>
      </c>
      <c r="AJ40" s="22">
        <v>38.540028310225182</v>
      </c>
      <c r="AK40" s="22">
        <v>54.989354982636492</v>
      </c>
      <c r="AL40" s="22">
        <v>2.842015311004785</v>
      </c>
      <c r="AM40" s="22">
        <v>6.2858732831191846</v>
      </c>
      <c r="AN40" s="22">
        <v>1.0434991816693944</v>
      </c>
      <c r="AO40" s="22">
        <v>5.374771428571429</v>
      </c>
      <c r="AP40" s="22">
        <v>1.7902139103554868</v>
      </c>
      <c r="AQ40" s="22">
        <v>0.65458231420508006</v>
      </c>
      <c r="AR40" s="22">
        <v>2.2320540540540548</v>
      </c>
      <c r="AS40" s="22">
        <v>0.44662681744749594</v>
      </c>
      <c r="AT40" s="22">
        <v>2.9211211959423387</v>
      </c>
      <c r="AU40" s="22">
        <v>0.59408426966292138</v>
      </c>
      <c r="AV40" s="22">
        <v>1.8095368171021378</v>
      </c>
      <c r="AW40" s="22">
        <v>0.28540438871473361</v>
      </c>
      <c r="AX40" s="22">
        <v>1.8972542372881356</v>
      </c>
      <c r="AY40" s="22">
        <v>0.30094043887147337</v>
      </c>
      <c r="AZ40" s="20">
        <v>0</v>
      </c>
      <c r="BA40" s="20">
        <v>0</v>
      </c>
      <c r="BB40" s="20">
        <v>0</v>
      </c>
      <c r="BC40" s="21">
        <f>IFERROR(SUM(Table1[[#This Row],[Pd]:[Au]]),0)</f>
        <v>0</v>
      </c>
      <c r="BD40" s="21">
        <f>IFERROR(Table1[[#This Row],[Ni]]/Table1[[#This Row],[Cu]],0)</f>
        <v>0.82727090941360026</v>
      </c>
      <c r="BE40" s="21">
        <f>IFERROR(Table1[[#This Row],[Pd]]/Table1[[#This Row],[Pt]],0)</f>
        <v>0</v>
      </c>
      <c r="BF40" s="21">
        <f>IFERROR(Table1[[#This Row],[Cr]]/Table1[[#This Row],[V]],0)</f>
        <v>1.1904121503575074</v>
      </c>
      <c r="BG40" s="33">
        <f>IFERROR(Table1[[#This Row],[Cu]]/Table1[[#This Row],[Pd]],0)</f>
        <v>0</v>
      </c>
      <c r="BH40" s="21">
        <f>IFERROR((Table1[[#This Row],[S]]*10000)/Table1[[#This Row],[Se]],0)</f>
        <v>0</v>
      </c>
      <c r="BI40" s="21">
        <f>IFERROR((Table1[[#This Row],[Th]]/0.085)/(Table1[[#This Row],[Yb]]/0.493),0)</f>
        <v>0.73911374723161483</v>
      </c>
      <c r="BJ40" s="21">
        <f>IFERROR((Table1[[#This Row],[La]]/0.687)/(Table1[[#This Row],[Sm]]/0.444),0)</f>
        <v>1.0260008462676937</v>
      </c>
      <c r="BK40" s="21">
        <f>IFERROR((Table1[[#This Row],[La]]/0.687)/(Table1[[#This Row],[Nb]]/0.713),0)</f>
        <v>1.2182716154239561</v>
      </c>
      <c r="BL40" s="28">
        <f>IFERROR((Table1[[#This Row],[MgO]]/40.344)/((Table1[[#This Row],[MgO]]/40.344)+(Table1[[#This Row],[FeOt]]/71.844))*100,0)</f>
        <v>57.395703169828408</v>
      </c>
      <c r="BU40" s="7"/>
      <c r="BV40" s="7"/>
      <c r="BW40" s="7"/>
      <c r="BX40" s="7"/>
      <c r="BY40" s="7"/>
      <c r="BZ40" s="7"/>
      <c r="CA40" s="7"/>
      <c r="CB40" s="7"/>
      <c r="CC40" s="7"/>
    </row>
    <row r="41" spans="1:81" x14ac:dyDescent="0.25">
      <c r="A41" s="31" t="s">
        <v>73</v>
      </c>
      <c r="B41" s="30"/>
      <c r="C41" s="30"/>
      <c r="D41" s="30" t="s">
        <v>380</v>
      </c>
      <c r="E41" s="30" t="s">
        <v>99</v>
      </c>
      <c r="F41" s="22">
        <v>51.373347887402097</v>
      </c>
      <c r="G41" s="22">
        <v>0.47132340345529272</v>
      </c>
      <c r="H41" s="22">
        <v>14.344688602307382</v>
      </c>
      <c r="I41" s="22">
        <v>8.4856208662653518</v>
      </c>
      <c r="J41" s="22">
        <v>0.14417151494565217</v>
      </c>
      <c r="K41" s="22">
        <v>8.6571839936190838</v>
      </c>
      <c r="L41" s="22">
        <v>12.54406163877468</v>
      </c>
      <c r="M41" s="22">
        <v>1.1696296425575647</v>
      </c>
      <c r="N41" s="22">
        <v>0.10232422483214343</v>
      </c>
      <c r="O41" s="22">
        <v>2.7380448262268139E-2</v>
      </c>
      <c r="P41" s="23">
        <v>97.319732222421521</v>
      </c>
      <c r="Q41" s="23"/>
      <c r="R41" s="20"/>
      <c r="S41" s="22">
        <v>20.159828783392662</v>
      </c>
      <c r="T41" s="22">
        <v>31.926237881276528</v>
      </c>
      <c r="U41" s="22">
        <v>220.83694255208727</v>
      </c>
      <c r="V41" s="22">
        <v>49.386386595405625</v>
      </c>
      <c r="W41" s="22">
        <v>0.71317719523364487</v>
      </c>
      <c r="X41" s="22">
        <v>1.4037174324324324</v>
      </c>
      <c r="Y41" s="22">
        <v>109.40954063939803</v>
      </c>
      <c r="Z41" s="20"/>
      <c r="AA41" s="20"/>
      <c r="AB41" s="22">
        <v>37.307641464067764</v>
      </c>
      <c r="AC41" s="20"/>
      <c r="AD41" s="22">
        <v>76.400052973689853</v>
      </c>
      <c r="AE41" s="22">
        <v>9.0155154281183925E-2</v>
      </c>
      <c r="AF41" s="22">
        <v>0.15710067761506277</v>
      </c>
      <c r="AG41" s="22">
        <v>6.11849E-2</v>
      </c>
      <c r="AH41" s="22">
        <v>223.22231047314057</v>
      </c>
      <c r="AI41" s="22">
        <v>11.51668471458723</v>
      </c>
      <c r="AJ41" s="22">
        <v>74.697044190612445</v>
      </c>
      <c r="AK41" s="22">
        <v>26.649400622677142</v>
      </c>
      <c r="AL41" s="22">
        <v>1.5868044662958114</v>
      </c>
      <c r="AM41" s="22">
        <v>3.8635163798593877</v>
      </c>
      <c r="AN41" s="22">
        <v>0.62348882676613893</v>
      </c>
      <c r="AO41" s="22">
        <v>3.0614554216083154</v>
      </c>
      <c r="AP41" s="22">
        <v>1.0363830576704547</v>
      </c>
      <c r="AQ41" s="22">
        <v>0.41122672839453456</v>
      </c>
      <c r="AR41" s="22">
        <v>1.2436104735459665</v>
      </c>
      <c r="AS41" s="22">
        <v>0.20352762183200002</v>
      </c>
      <c r="AT41" s="22">
        <v>1.6566279143794149</v>
      </c>
      <c r="AU41" s="22">
        <v>0.33961683064729187</v>
      </c>
      <c r="AV41" s="22">
        <v>1.0358018684306569</v>
      </c>
      <c r="AW41" s="22">
        <v>0.16442507173913046</v>
      </c>
      <c r="AX41" s="22">
        <v>1.0653592925635105</v>
      </c>
      <c r="AY41" s="22">
        <v>0.1643548116766467</v>
      </c>
      <c r="AZ41" s="20">
        <v>0</v>
      </c>
      <c r="BA41" s="20">
        <v>0</v>
      </c>
      <c r="BB41" s="20">
        <v>0</v>
      </c>
      <c r="BC41" s="21">
        <f>IFERROR(SUM(Table1[[#This Row],[Pd]:[Au]]),0)</f>
        <v>0</v>
      </c>
      <c r="BD41" s="21">
        <f>IFERROR(Table1[[#This Row],[Ni]]/Table1[[#This Row],[Cu]],0)</f>
        <v>2.2153785320583932</v>
      </c>
      <c r="BE41" s="21">
        <f>IFERROR(Table1[[#This Row],[Pd]]/Table1[[#This Row],[Pt]],0)</f>
        <v>0</v>
      </c>
      <c r="BF41" s="21">
        <f>IFERROR(Table1[[#This Row],[Cr]]/Table1[[#This Row],[V]],0)</f>
        <v>0.98931393588751371</v>
      </c>
      <c r="BG41" s="33">
        <f>IFERROR(Table1[[#This Row],[Cu]]/Table1[[#This Row],[Pd]],0)</f>
        <v>0</v>
      </c>
      <c r="BH41" s="21">
        <f>IFERROR((Table1[[#This Row],[S]]*10000)/Table1[[#This Row],[Se]],0)</f>
        <v>0</v>
      </c>
      <c r="BI41" s="21">
        <f>IFERROR((Table1[[#This Row],[Th]]/0.085)/(Table1[[#This Row],[Yb]]/0.493),0)</f>
        <v>0.85528322372336618</v>
      </c>
      <c r="BJ41" s="21">
        <f>IFERROR((Table1[[#This Row],[La]]/0.687)/(Table1[[#This Row],[Sm]]/0.444),0)</f>
        <v>0.98953085920166151</v>
      </c>
      <c r="BK41" s="21">
        <f>IFERROR((Table1[[#This Row],[La]]/0.687)/(Table1[[#This Row],[Nb]]/0.713),0)</f>
        <v>1.1732120464602021</v>
      </c>
      <c r="BL41" s="28">
        <f>IFERROR((Table1[[#This Row],[MgO]]/40.344)/((Table1[[#This Row],[MgO]]/40.344)+(Table1[[#This Row],[FeOt]]/71.844))*100,0)</f>
        <v>64.498587604460326</v>
      </c>
      <c r="BU41" s="7"/>
      <c r="BV41" s="7"/>
      <c r="BW41" s="7"/>
      <c r="BX41" s="7"/>
      <c r="BY41" s="7"/>
      <c r="BZ41" s="7"/>
      <c r="CA41" s="7"/>
      <c r="CB41" s="7"/>
      <c r="CC41" s="7"/>
    </row>
    <row r="42" spans="1:81" x14ac:dyDescent="0.25">
      <c r="A42" s="29">
        <v>424197</v>
      </c>
      <c r="B42" s="29">
        <v>630339</v>
      </c>
      <c r="C42" s="29">
        <v>6183632</v>
      </c>
      <c r="D42" s="30" t="s">
        <v>378</v>
      </c>
      <c r="E42" s="29" t="s">
        <v>196</v>
      </c>
      <c r="F42" s="17">
        <v>54.390049399999995</v>
      </c>
      <c r="G42" s="17">
        <v>1.1843509999999999</v>
      </c>
      <c r="H42" s="17">
        <v>13.755560000000001</v>
      </c>
      <c r="I42" s="17">
        <v>18.010999999999999</v>
      </c>
      <c r="J42" s="18">
        <v>0.21756719999999999</v>
      </c>
      <c r="K42" s="17">
        <v>8.6558039999999998</v>
      </c>
      <c r="L42" s="17">
        <v>1.455168</v>
      </c>
      <c r="M42" s="17">
        <v>0.45832000000000006</v>
      </c>
      <c r="N42" s="17">
        <v>1.7828079999999997</v>
      </c>
      <c r="O42" s="18">
        <v>8.9372399999999991E-2</v>
      </c>
      <c r="P42" s="17">
        <f>SUM(F42:O42)</f>
        <v>100</v>
      </c>
      <c r="Q42" s="16">
        <v>0.54</v>
      </c>
      <c r="R42" s="16"/>
      <c r="S42" s="16">
        <v>280</v>
      </c>
      <c r="T42" s="16">
        <v>59</v>
      </c>
      <c r="U42" s="16">
        <v>155</v>
      </c>
      <c r="V42" s="16">
        <v>121</v>
      </c>
      <c r="W42" s="16"/>
      <c r="X42" s="16"/>
      <c r="Y42" s="16">
        <v>63</v>
      </c>
      <c r="Z42" s="16"/>
      <c r="AA42" s="16"/>
      <c r="AB42" s="16">
        <v>34</v>
      </c>
      <c r="AC42" s="16"/>
      <c r="AD42" s="16">
        <v>10</v>
      </c>
      <c r="AE42" s="16"/>
      <c r="AF42" s="16"/>
      <c r="AG42" s="16"/>
      <c r="AH42" s="16">
        <v>361</v>
      </c>
      <c r="AI42" s="16"/>
      <c r="AJ42" s="16">
        <v>105</v>
      </c>
      <c r="AK42" s="16">
        <v>65</v>
      </c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>
        <v>3.0000000000000001E-3</v>
      </c>
      <c r="BA42" s="16">
        <v>3.0000000000000001E-3</v>
      </c>
      <c r="BB42" s="16">
        <v>3.0000000000000001E-3</v>
      </c>
      <c r="BC42" s="17">
        <f>IFERROR(SUM(Table1[[#This Row],[Pd]:[Au]]),0)</f>
        <v>9.0000000000000011E-3</v>
      </c>
      <c r="BD42" s="17">
        <f>IFERROR(Table1[[#This Row],[Ni]]/Table1[[#This Row],[Cu]],0)</f>
        <v>0.52066115702479343</v>
      </c>
      <c r="BE42" s="17">
        <f>IFERROR(Table1[[#This Row],[Pd]]/Table1[[#This Row],[Pt]],0)</f>
        <v>1</v>
      </c>
      <c r="BF42" s="17">
        <f>IFERROR(Table1[[#This Row],[Cr]]/Table1[[#This Row],[V]],0)</f>
        <v>0.4293628808864266</v>
      </c>
      <c r="BG42" s="32">
        <f>IFERROR(Table1[[#This Row],[Cu]]/Table1[[#This Row],[Pd]],0)</f>
        <v>40333.333333333336</v>
      </c>
      <c r="BH42" s="17">
        <f>IFERROR((Table1[[#This Row],[S]]*10000)/Table1[[#This Row],[Se]],0)</f>
        <v>0</v>
      </c>
      <c r="BI42" s="17">
        <f>IFERROR((Table1[[#This Row],[Th]]/0.085)/(Table1[[#This Row],[Yb]]/0.493),0)</f>
        <v>0</v>
      </c>
      <c r="BJ42" s="17">
        <f>IFERROR((Table1[[#This Row],[La]]/0.687)/(Table1[[#This Row],[Sm]]/0.444),0)</f>
        <v>0</v>
      </c>
      <c r="BK42" s="17">
        <f>IFERROR((Table1[[#This Row],[La]]/0.687)/(Table1[[#This Row],[Nb]]/0.713),0)</f>
        <v>0</v>
      </c>
      <c r="BL42" s="28">
        <f>IFERROR((Table1[[#This Row],[MgO]]/40.344)/((Table1[[#This Row],[MgO]]/40.344)+(Table1[[#This Row],[FeOt]]/71.844))*100,0)</f>
        <v>46.11538969717153</v>
      </c>
      <c r="BU42" s="7"/>
      <c r="BV42" s="7"/>
      <c r="BW42" s="7"/>
      <c r="BX42" s="7"/>
      <c r="BY42" s="7"/>
      <c r="BZ42" s="7"/>
      <c r="CA42" s="7"/>
      <c r="CB42" s="7"/>
      <c r="CC42" s="7"/>
    </row>
    <row r="43" spans="1:81" x14ac:dyDescent="0.25">
      <c r="A43" s="31" t="s">
        <v>74</v>
      </c>
      <c r="B43" s="30"/>
      <c r="C43" s="30"/>
      <c r="D43" s="30" t="s">
        <v>380</v>
      </c>
      <c r="E43" s="30" t="s">
        <v>99</v>
      </c>
      <c r="F43" s="22">
        <v>46.313106477603803</v>
      </c>
      <c r="G43" s="22">
        <v>0.94544995940223531</v>
      </c>
      <c r="H43" s="22">
        <v>15.131754017327928</v>
      </c>
      <c r="I43" s="22">
        <v>11.997987571083961</v>
      </c>
      <c r="J43" s="22">
        <v>0.17062797356696949</v>
      </c>
      <c r="K43" s="22">
        <v>8.5968265305865188</v>
      </c>
      <c r="L43" s="22">
        <v>13.45981357673479</v>
      </c>
      <c r="M43" s="22">
        <v>2.1428872695323351</v>
      </c>
      <c r="N43" s="22">
        <v>6.4653532919369455E-2</v>
      </c>
      <c r="O43" s="22">
        <v>5.4043849102422901E-2</v>
      </c>
      <c r="P43" s="23">
        <v>98.877150757860321</v>
      </c>
      <c r="Q43" s="23"/>
      <c r="R43" s="20"/>
      <c r="S43" s="22">
        <v>18.0021150591636</v>
      </c>
      <c r="T43" s="22">
        <v>50.962793458980968</v>
      </c>
      <c r="U43" s="22">
        <v>461.74332237439785</v>
      </c>
      <c r="V43" s="22">
        <v>117.530245256424</v>
      </c>
      <c r="W43" s="22">
        <v>1.1257413249211357</v>
      </c>
      <c r="X43" s="22">
        <v>2.3920453640500567</v>
      </c>
      <c r="Y43" s="22">
        <v>118.00103759962998</v>
      </c>
      <c r="Z43" s="20"/>
      <c r="AA43" s="20"/>
      <c r="AB43" s="22">
        <v>49.117166170569291</v>
      </c>
      <c r="AC43" s="20"/>
      <c r="AD43" s="22">
        <v>139.37189638101211</v>
      </c>
      <c r="AE43" s="22">
        <v>0.15336651583710406</v>
      </c>
      <c r="AF43" s="22">
        <v>0.12690028763183123</v>
      </c>
      <c r="AG43" s="22">
        <v>6.414035087719297E-2</v>
      </c>
      <c r="AH43" s="22">
        <v>330.89238955039292</v>
      </c>
      <c r="AI43" s="22">
        <v>20.642808315698858</v>
      </c>
      <c r="AJ43" s="22">
        <v>39.596129593371359</v>
      </c>
      <c r="AK43" s="22">
        <v>55.390529978836732</v>
      </c>
      <c r="AL43" s="22">
        <v>3.0356375</v>
      </c>
      <c r="AM43" s="22">
        <v>6.7083504464285717</v>
      </c>
      <c r="AN43" s="22">
        <v>1.1118238580348339</v>
      </c>
      <c r="AO43" s="22">
        <v>5.5105990453460612</v>
      </c>
      <c r="AP43" s="22">
        <v>1.8658113678950659</v>
      </c>
      <c r="AQ43" s="22">
        <v>0.66100378787878789</v>
      </c>
      <c r="AR43" s="22">
        <v>2.2894898618865707</v>
      </c>
      <c r="AS43" s="22">
        <v>0.45716476345840135</v>
      </c>
      <c r="AT43" s="22">
        <v>3.0708984962406016</v>
      </c>
      <c r="AU43" s="22">
        <v>0.61949787234042553</v>
      </c>
      <c r="AV43" s="22">
        <v>1.8868790786948175</v>
      </c>
      <c r="AW43" s="22">
        <v>0.2954716981132075</v>
      </c>
      <c r="AX43" s="22">
        <v>1.9383391642371237</v>
      </c>
      <c r="AY43" s="22">
        <v>0.30369426751592354</v>
      </c>
      <c r="AZ43" s="20">
        <v>0</v>
      </c>
      <c r="BA43" s="20">
        <v>0</v>
      </c>
      <c r="BB43" s="20">
        <v>0</v>
      </c>
      <c r="BC43" s="21">
        <f>IFERROR(SUM(Table1[[#This Row],[Pd]:[Au]]),0)</f>
        <v>0</v>
      </c>
      <c r="BD43" s="21">
        <f>IFERROR(Table1[[#This Row],[Ni]]/Table1[[#This Row],[Cu]],0)</f>
        <v>1.0040057122503132</v>
      </c>
      <c r="BE43" s="21">
        <f>IFERROR(Table1[[#This Row],[Pd]]/Table1[[#This Row],[Pt]],0)</f>
        <v>0</v>
      </c>
      <c r="BF43" s="21">
        <f>IFERROR(Table1[[#This Row],[Cr]]/Table1[[#This Row],[V]],0)</f>
        <v>1.3954486018907881</v>
      </c>
      <c r="BG43" s="33">
        <f>IFERROR(Table1[[#This Row],[Cu]]/Table1[[#This Row],[Pd]],0)</f>
        <v>0</v>
      </c>
      <c r="BH43" s="21">
        <f>IFERROR((Table1[[#This Row],[S]]*10000)/Table1[[#This Row],[Se]],0)</f>
        <v>0</v>
      </c>
      <c r="BI43" s="21">
        <f>IFERROR((Table1[[#This Row],[Th]]/0.085)/(Table1[[#This Row],[Yb]]/0.493),0)</f>
        <v>0.37971768916628101</v>
      </c>
      <c r="BJ43" s="21">
        <f>IFERROR((Table1[[#This Row],[La]]/0.687)/(Table1[[#This Row],[Sm]]/0.444),0)</f>
        <v>1.0514978945080409</v>
      </c>
      <c r="BK43" s="21">
        <f>IFERROR((Table1[[#This Row],[La]]/0.687)/(Table1[[#This Row],[Nb]]/0.713),0)</f>
        <v>1.3170834431484615</v>
      </c>
      <c r="BL43" s="28">
        <f>IFERROR((Table1[[#This Row],[MgO]]/40.344)/((Table1[[#This Row],[MgO]]/40.344)+(Table1[[#This Row],[FeOt]]/71.844))*100,0)</f>
        <v>56.062737468653687</v>
      </c>
      <c r="BU43" s="7"/>
      <c r="BV43" s="7"/>
      <c r="BW43" s="7"/>
      <c r="BX43" s="7"/>
      <c r="BY43" s="7"/>
      <c r="BZ43" s="7"/>
      <c r="CA43" s="7"/>
      <c r="CB43" s="7"/>
      <c r="CC43" s="7"/>
    </row>
    <row r="44" spans="1:81" x14ac:dyDescent="0.25">
      <c r="A44" s="29">
        <v>424065</v>
      </c>
      <c r="B44" s="29">
        <v>631163</v>
      </c>
      <c r="C44" s="29">
        <v>6180197</v>
      </c>
      <c r="D44" s="30" t="s">
        <v>378</v>
      </c>
      <c r="E44" s="29" t="s">
        <v>196</v>
      </c>
      <c r="F44" s="17">
        <v>52.827007600000002</v>
      </c>
      <c r="G44" s="17">
        <v>1.034222</v>
      </c>
      <c r="H44" s="17">
        <v>13.30208</v>
      </c>
      <c r="I44" s="17">
        <v>12.196020000000001</v>
      </c>
      <c r="J44" s="18">
        <v>0.19367999999999999</v>
      </c>
      <c r="K44" s="17">
        <v>8.5728939999999998</v>
      </c>
      <c r="L44" s="17">
        <v>9.6964559999999995</v>
      </c>
      <c r="M44" s="17">
        <v>1.8467600000000002</v>
      </c>
      <c r="N44" s="17">
        <v>0.25296599999999997</v>
      </c>
      <c r="O44" s="18">
        <v>7.7914399999999995E-2</v>
      </c>
      <c r="P44" s="17">
        <f>SUM(F44:O44)</f>
        <v>100.00000000000001</v>
      </c>
      <c r="Q44" s="16">
        <v>0.04</v>
      </c>
      <c r="R44" s="16"/>
      <c r="S44" s="16">
        <v>40</v>
      </c>
      <c r="T44" s="16">
        <v>55</v>
      </c>
      <c r="U44" s="16">
        <v>114</v>
      </c>
      <c r="V44" s="16">
        <v>144</v>
      </c>
      <c r="W44" s="16"/>
      <c r="X44" s="16"/>
      <c r="Y44" s="16">
        <v>201</v>
      </c>
      <c r="Z44" s="16"/>
      <c r="AA44" s="16"/>
      <c r="AB44" s="16">
        <v>36</v>
      </c>
      <c r="AC44" s="16"/>
      <c r="AD44" s="16">
        <v>130</v>
      </c>
      <c r="AE44" s="16"/>
      <c r="AF44" s="16"/>
      <c r="AG44" s="16"/>
      <c r="AH44" s="16">
        <v>318</v>
      </c>
      <c r="AI44" s="16"/>
      <c r="AJ44" s="16">
        <v>90</v>
      </c>
      <c r="AK44" s="16">
        <v>50</v>
      </c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>
        <v>7.0000000000000001E-3</v>
      </c>
      <c r="BA44" s="16">
        <v>3.2000000000000002E-3</v>
      </c>
      <c r="BB44" s="16">
        <v>3.0000000000000001E-3</v>
      </c>
      <c r="BC44" s="17">
        <f>IFERROR(SUM(Table1[[#This Row],[Pd]:[Au]]),0)</f>
        <v>1.32E-2</v>
      </c>
      <c r="BD44" s="17">
        <f>IFERROR(Table1[[#This Row],[Ni]]/Table1[[#This Row],[Cu]],0)</f>
        <v>1.3958333333333333</v>
      </c>
      <c r="BE44" s="17">
        <f>IFERROR(Table1[[#This Row],[Pd]]/Table1[[#This Row],[Pt]],0)</f>
        <v>2.1875</v>
      </c>
      <c r="BF44" s="17">
        <f>IFERROR(Table1[[#This Row],[Cr]]/Table1[[#This Row],[V]],0)</f>
        <v>0.35849056603773582</v>
      </c>
      <c r="BG44" s="32">
        <f>IFERROR(Table1[[#This Row],[Cu]]/Table1[[#This Row],[Pd]],0)</f>
        <v>20571.428571428572</v>
      </c>
      <c r="BH44" s="17">
        <f>IFERROR((Table1[[#This Row],[S]]*10000)/Table1[[#This Row],[Se]],0)</f>
        <v>0</v>
      </c>
      <c r="BI44" s="17">
        <f>IFERROR((Table1[[#This Row],[Th]]/0.085)/(Table1[[#This Row],[Yb]]/0.493),0)</f>
        <v>0</v>
      </c>
      <c r="BJ44" s="17">
        <f>IFERROR((Table1[[#This Row],[La]]/0.687)/(Table1[[#This Row],[Sm]]/0.444),0)</f>
        <v>0</v>
      </c>
      <c r="BK44" s="17">
        <f>IFERROR((Table1[[#This Row],[La]]/0.687)/(Table1[[#This Row],[Nb]]/0.713),0)</f>
        <v>0</v>
      </c>
      <c r="BL44" s="28">
        <f>IFERROR((Table1[[#This Row],[MgO]]/40.344)/((Table1[[#This Row],[MgO]]/40.344)+(Table1[[#This Row],[FeOt]]/71.844))*100,0)</f>
        <v>55.590282758543729</v>
      </c>
      <c r="BU44" s="7"/>
      <c r="BV44" s="7"/>
      <c r="BW44" s="7"/>
      <c r="BX44" s="7"/>
      <c r="BY44" s="7"/>
      <c r="BZ44" s="7"/>
      <c r="CA44" s="7"/>
      <c r="CB44" s="7"/>
      <c r="CC44" s="7"/>
    </row>
    <row r="45" spans="1:81" x14ac:dyDescent="0.25">
      <c r="A45" s="29" t="s">
        <v>221</v>
      </c>
      <c r="B45" s="29"/>
      <c r="C45" s="29"/>
      <c r="D45" s="30" t="s">
        <v>379</v>
      </c>
      <c r="E45" s="29" t="s">
        <v>317</v>
      </c>
      <c r="F45" s="16">
        <v>47.78</v>
      </c>
      <c r="G45" s="16">
        <v>0.79</v>
      </c>
      <c r="H45" s="16">
        <v>15.52</v>
      </c>
      <c r="I45" s="16">
        <v>8.85</v>
      </c>
      <c r="J45" s="16">
        <v>0.16</v>
      </c>
      <c r="K45" s="16">
        <v>8.5399999999999991</v>
      </c>
      <c r="L45" s="16">
        <v>12.56</v>
      </c>
      <c r="M45" s="16">
        <v>2.2799999999999998</v>
      </c>
      <c r="N45" s="16">
        <v>0.19</v>
      </c>
      <c r="O45" s="16">
        <v>0.04</v>
      </c>
      <c r="P45" s="16">
        <v>99.73</v>
      </c>
      <c r="Q45" s="16">
        <v>0.01</v>
      </c>
      <c r="R45" s="16"/>
      <c r="S45" s="16">
        <v>95</v>
      </c>
      <c r="T45" s="16"/>
      <c r="U45" s="16">
        <v>595</v>
      </c>
      <c r="V45" s="16"/>
      <c r="W45" s="16"/>
      <c r="X45" s="16">
        <v>0</v>
      </c>
      <c r="Y45" s="16">
        <v>187</v>
      </c>
      <c r="Z45" s="16"/>
      <c r="AA45" s="16">
        <v>0</v>
      </c>
      <c r="AB45" s="16"/>
      <c r="AC45" s="16"/>
      <c r="AD45" s="16">
        <v>117</v>
      </c>
      <c r="AE45" s="16"/>
      <c r="AF45" s="16"/>
      <c r="AG45" s="16"/>
      <c r="AH45" s="16">
        <v>198</v>
      </c>
      <c r="AI45" s="16">
        <v>21</v>
      </c>
      <c r="AJ45" s="16">
        <v>51</v>
      </c>
      <c r="AK45" s="16">
        <v>45</v>
      </c>
      <c r="AL45" s="16">
        <v>3.2</v>
      </c>
      <c r="AM45" s="16">
        <v>10.1</v>
      </c>
      <c r="AN45" s="16"/>
      <c r="AO45" s="16">
        <v>7.5</v>
      </c>
      <c r="AP45" s="16">
        <v>2.6</v>
      </c>
      <c r="AQ45" s="16">
        <v>0.7</v>
      </c>
      <c r="AR45" s="16">
        <v>3.2</v>
      </c>
      <c r="AS45" s="16"/>
      <c r="AT45" s="16">
        <v>3</v>
      </c>
      <c r="AU45" s="16"/>
      <c r="AV45" s="16">
        <v>2</v>
      </c>
      <c r="AW45" s="16"/>
      <c r="AX45" s="16">
        <v>2</v>
      </c>
      <c r="AY45" s="16">
        <v>0.33</v>
      </c>
      <c r="AZ45" s="16"/>
      <c r="BA45" s="16"/>
      <c r="BB45" s="16"/>
      <c r="BC45" s="17">
        <f>IFERROR(SUM(Table1[[#This Row],[Pd]:[Au]]),0)</f>
        <v>0</v>
      </c>
      <c r="BD45" s="17">
        <f>IFERROR(Table1[[#This Row],[Ni]]/Table1[[#This Row],[Cu]],0)</f>
        <v>0</v>
      </c>
      <c r="BE45" s="17">
        <f>IFERROR(Table1[[#This Row],[Pd]]/Table1[[#This Row],[Pt]],0)</f>
        <v>0</v>
      </c>
      <c r="BF45" s="17">
        <f>IFERROR(Table1[[#This Row],[Cr]]/Table1[[#This Row],[V]],0)</f>
        <v>3.0050505050505052</v>
      </c>
      <c r="BG45" s="32">
        <f>IFERROR(Table1[[#This Row],[Cu]]/Table1[[#This Row],[Pd]],0)</f>
        <v>0</v>
      </c>
      <c r="BH45" s="17">
        <f>IFERROR((Table1[[#This Row],[S]]*10000)/Table1[[#This Row],[Se]],0)</f>
        <v>0</v>
      </c>
      <c r="BI45" s="17">
        <f>IFERROR((Table1[[#This Row],[Th]]/0.085)/(Table1[[#This Row],[Yb]]/0.493),0)</f>
        <v>0</v>
      </c>
      <c r="BJ45" s="17">
        <f>IFERROR((Table1[[#This Row],[La]]/0.687)/(Table1[[#This Row],[Sm]]/0.444),0)</f>
        <v>0.79543164259321464</v>
      </c>
      <c r="BK45" s="17">
        <f>IFERROR((Table1[[#This Row],[La]]/0.687)/(Table1[[#This Row],[Nb]]/0.713),0)</f>
        <v>0</v>
      </c>
      <c r="BL45" s="28">
        <f>IFERROR((Table1[[#This Row],[MgO]]/40.344)/((Table1[[#This Row],[MgO]]/40.344)+(Table1[[#This Row],[FeOt]]/71.844))*100,0)</f>
        <v>63.213756022921096</v>
      </c>
      <c r="BU45" s="7"/>
      <c r="BV45" s="7"/>
      <c r="BW45" s="7"/>
      <c r="BX45" s="7"/>
      <c r="BY45" s="7"/>
      <c r="BZ45" s="7"/>
      <c r="CA45" s="7"/>
      <c r="CB45" s="7"/>
      <c r="CC45" s="7"/>
    </row>
    <row r="46" spans="1:81" x14ac:dyDescent="0.25">
      <c r="A46" s="31" t="s">
        <v>75</v>
      </c>
      <c r="B46" s="30"/>
      <c r="C46" s="30"/>
      <c r="D46" s="30" t="s">
        <v>380</v>
      </c>
      <c r="E46" s="30" t="s">
        <v>99</v>
      </c>
      <c r="F46" s="22">
        <v>46.568875537973888</v>
      </c>
      <c r="G46" s="22">
        <v>0.89219524356901025</v>
      </c>
      <c r="H46" s="22">
        <v>15.727646140773651</v>
      </c>
      <c r="I46" s="22">
        <v>12.510586109542269</v>
      </c>
      <c r="J46" s="22">
        <v>0.14393993928919802</v>
      </c>
      <c r="K46" s="22">
        <v>8.5192097943945502</v>
      </c>
      <c r="L46" s="22">
        <v>10.345232125092094</v>
      </c>
      <c r="M46" s="22">
        <v>1.8336721136328766</v>
      </c>
      <c r="N46" s="22">
        <v>6.8829624221649718E-2</v>
      </c>
      <c r="O46" s="22">
        <v>6.0988791044507974E-2</v>
      </c>
      <c r="P46" s="23">
        <v>96.671175419533697</v>
      </c>
      <c r="Q46" s="23"/>
      <c r="R46" s="20"/>
      <c r="S46" s="22">
        <v>13.391523290848262</v>
      </c>
      <c r="T46" s="22">
        <v>44.035183041732793</v>
      </c>
      <c r="U46" s="22">
        <v>266.38596197807868</v>
      </c>
      <c r="V46" s="22">
        <v>124.30956834778979</v>
      </c>
      <c r="W46" s="22">
        <v>1.374440222354449</v>
      </c>
      <c r="X46" s="22">
        <v>2.5799768762235376</v>
      </c>
      <c r="Y46" s="22">
        <v>128.22789102223567</v>
      </c>
      <c r="Z46" s="20"/>
      <c r="AA46" s="20"/>
      <c r="AB46" s="22">
        <v>49.547281998567279</v>
      </c>
      <c r="AC46" s="20"/>
      <c r="AD46" s="22">
        <v>153.10380624989543</v>
      </c>
      <c r="AE46" s="22">
        <v>0.17254285765327695</v>
      </c>
      <c r="AF46" s="22">
        <v>0.21652788488950273</v>
      </c>
      <c r="AG46" s="22">
        <v>8.6775378878676451E-2</v>
      </c>
      <c r="AH46" s="22">
        <v>335.0125056766887</v>
      </c>
      <c r="AI46" s="22">
        <v>21.606683585262822</v>
      </c>
      <c r="AJ46" s="22">
        <v>136.54470301911135</v>
      </c>
      <c r="AK46" s="22">
        <v>52.908795588504688</v>
      </c>
      <c r="AL46" s="22">
        <v>2.7855005725748501</v>
      </c>
      <c r="AM46" s="22">
        <v>7.0974969187372698</v>
      </c>
      <c r="AN46" s="22">
        <v>1.1871652865408806</v>
      </c>
      <c r="AO46" s="22">
        <v>5.9333175250963599</v>
      </c>
      <c r="AP46" s="22">
        <v>1.9614548505905511</v>
      </c>
      <c r="AQ46" s="22">
        <v>0.78225137552763813</v>
      </c>
      <c r="AR46" s="22">
        <v>2.330206588526019</v>
      </c>
      <c r="AS46" s="22">
        <v>0.45348360263406934</v>
      </c>
      <c r="AT46" s="22">
        <v>3.159231868443396</v>
      </c>
      <c r="AU46" s="22">
        <v>0.65122082321660169</v>
      </c>
      <c r="AV46" s="22">
        <v>1.9934529401433689</v>
      </c>
      <c r="AW46" s="22">
        <v>0.33006057</v>
      </c>
      <c r="AX46" s="22">
        <v>2.1107832455455364</v>
      </c>
      <c r="AY46" s="22">
        <v>0.33183700451038572</v>
      </c>
      <c r="AZ46" s="20">
        <v>0</v>
      </c>
      <c r="BA46" s="20">
        <v>0</v>
      </c>
      <c r="BB46" s="20">
        <v>0</v>
      </c>
      <c r="BC46" s="21">
        <f>IFERROR(SUM(Table1[[#This Row],[Pd]:[Au]]),0)</f>
        <v>0</v>
      </c>
      <c r="BD46" s="21">
        <f>IFERROR(Table1[[#This Row],[Ni]]/Table1[[#This Row],[Cu]],0)</f>
        <v>1.0315206844213576</v>
      </c>
      <c r="BE46" s="21">
        <f>IFERROR(Table1[[#This Row],[Pd]]/Table1[[#This Row],[Pt]],0)</f>
        <v>0</v>
      </c>
      <c r="BF46" s="21">
        <f>IFERROR(Table1[[#This Row],[Cr]]/Table1[[#This Row],[V]],0)</f>
        <v>0.79515229271817212</v>
      </c>
      <c r="BG46" s="33">
        <f>IFERROR(Table1[[#This Row],[Cu]]/Table1[[#This Row],[Pd]],0)</f>
        <v>0</v>
      </c>
      <c r="BH46" s="21">
        <f>IFERROR((Table1[[#This Row],[S]]*10000)/Table1[[#This Row],[Se]],0)</f>
        <v>0</v>
      </c>
      <c r="BI46" s="21">
        <f>IFERROR((Table1[[#This Row],[Th]]/0.085)/(Table1[[#This Row],[Yb]]/0.493),0)</f>
        <v>0.59497427554885474</v>
      </c>
      <c r="BJ46" s="21">
        <f>IFERROR((Table1[[#This Row],[La]]/0.687)/(Table1[[#This Row],[Sm]]/0.444),0)</f>
        <v>0.91780658492680833</v>
      </c>
      <c r="BK46" s="21">
        <f>IFERROR((Table1[[#This Row],[La]]/0.687)/(Table1[[#This Row],[Nb]]/0.713),0)</f>
        <v>1.1205215964763826</v>
      </c>
      <c r="BL46" s="28">
        <f>IFERROR((Table1[[#This Row],[MgO]]/40.344)/((Table1[[#This Row],[MgO]]/40.344)+(Table1[[#This Row],[FeOt]]/71.844))*100,0)</f>
        <v>54.805194741655072</v>
      </c>
      <c r="BU46" s="7"/>
      <c r="BV46" s="7"/>
      <c r="BW46" s="7"/>
      <c r="BX46" s="7"/>
      <c r="BY46" s="7"/>
      <c r="BZ46" s="7"/>
      <c r="CA46" s="7"/>
      <c r="CB46" s="7"/>
      <c r="CC46" s="7"/>
    </row>
    <row r="47" spans="1:81" x14ac:dyDescent="0.25">
      <c r="A47" s="29">
        <v>424096</v>
      </c>
      <c r="B47" s="29">
        <v>631140</v>
      </c>
      <c r="C47" s="29">
        <v>6180160</v>
      </c>
      <c r="D47" s="30" t="s">
        <v>378</v>
      </c>
      <c r="E47" s="29" t="s">
        <v>196</v>
      </c>
      <c r="F47" s="17">
        <v>53.40072</v>
      </c>
      <c r="G47" s="17">
        <v>1.2677559999999999</v>
      </c>
      <c r="H47" s="17">
        <v>14.738099999999999</v>
      </c>
      <c r="I47" s="17">
        <v>13.3796</v>
      </c>
      <c r="J47" s="18">
        <v>0.19367999999999999</v>
      </c>
      <c r="K47" s="17">
        <v>8.5065659999999994</v>
      </c>
      <c r="L47" s="17">
        <v>5.3869199999999999</v>
      </c>
      <c r="M47" s="17">
        <v>2.8308000000000004</v>
      </c>
      <c r="N47" s="17">
        <v>0.19273599999999999</v>
      </c>
      <c r="O47" s="18">
        <v>0.10312199999999999</v>
      </c>
      <c r="P47" s="17">
        <f>SUM(F47:O47)</f>
        <v>100</v>
      </c>
      <c r="Q47" s="16">
        <v>0.75</v>
      </c>
      <c r="R47" s="16"/>
      <c r="S47" s="16">
        <v>40</v>
      </c>
      <c r="T47" s="16">
        <v>55</v>
      </c>
      <c r="U47" s="16">
        <v>163</v>
      </c>
      <c r="V47" s="16">
        <v>159</v>
      </c>
      <c r="W47" s="16"/>
      <c r="X47" s="16"/>
      <c r="Y47" s="16">
        <v>116</v>
      </c>
      <c r="Z47" s="16"/>
      <c r="AA47" s="16"/>
      <c r="AB47" s="16">
        <v>47</v>
      </c>
      <c r="AC47" s="16"/>
      <c r="AD47" s="16">
        <v>100</v>
      </c>
      <c r="AE47" s="16"/>
      <c r="AF47" s="16"/>
      <c r="AG47" s="16"/>
      <c r="AH47" s="16">
        <v>384</v>
      </c>
      <c r="AI47" s="16"/>
      <c r="AJ47" s="16">
        <v>86</v>
      </c>
      <c r="AK47" s="16">
        <v>74</v>
      </c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>
        <v>2E-3</v>
      </c>
      <c r="BA47" s="16">
        <v>2.8999999999999998E-3</v>
      </c>
      <c r="BB47" s="16"/>
      <c r="BC47" s="17">
        <f>IFERROR(SUM(Table1[[#This Row],[Pd]:[Au]]),0)</f>
        <v>4.8999999999999998E-3</v>
      </c>
      <c r="BD47" s="17">
        <f>IFERROR(Table1[[#This Row],[Ni]]/Table1[[#This Row],[Cu]],0)</f>
        <v>0.72955974842767291</v>
      </c>
      <c r="BE47" s="17">
        <f>IFERROR(Table1[[#This Row],[Pd]]/Table1[[#This Row],[Pt]],0)</f>
        <v>0.68965517241379315</v>
      </c>
      <c r="BF47" s="17">
        <f>IFERROR(Table1[[#This Row],[Cr]]/Table1[[#This Row],[V]],0)</f>
        <v>0.42447916666666669</v>
      </c>
      <c r="BG47" s="32">
        <f>IFERROR(Table1[[#This Row],[Cu]]/Table1[[#This Row],[Pd]],0)</f>
        <v>79500</v>
      </c>
      <c r="BH47" s="17">
        <f>IFERROR((Table1[[#This Row],[S]]*10000)/Table1[[#This Row],[Se]],0)</f>
        <v>0</v>
      </c>
      <c r="BI47" s="17">
        <f>IFERROR((Table1[[#This Row],[Th]]/0.085)/(Table1[[#This Row],[Yb]]/0.493),0)</f>
        <v>0</v>
      </c>
      <c r="BJ47" s="17">
        <f>IFERROR((Table1[[#This Row],[La]]/0.687)/(Table1[[#This Row],[Sm]]/0.444),0)</f>
        <v>0</v>
      </c>
      <c r="BK47" s="17">
        <f>IFERROR((Table1[[#This Row],[La]]/0.687)/(Table1[[#This Row],[Nb]]/0.713),0)</f>
        <v>0</v>
      </c>
      <c r="BL47" s="28">
        <f>IFERROR((Table1[[#This Row],[MgO]]/40.344)/((Table1[[#This Row],[MgO]]/40.344)+(Table1[[#This Row],[FeOt]]/71.844))*100,0)</f>
        <v>53.100058303930652</v>
      </c>
      <c r="BU47" s="7"/>
      <c r="BV47" s="7"/>
      <c r="BW47" s="7"/>
      <c r="BX47" s="7"/>
      <c r="BY47" s="7"/>
      <c r="BZ47" s="7"/>
      <c r="CA47" s="7"/>
      <c r="CB47" s="7"/>
      <c r="CC47" s="7"/>
    </row>
    <row r="48" spans="1:81" x14ac:dyDescent="0.25">
      <c r="A48" s="29" t="s">
        <v>105</v>
      </c>
      <c r="B48" s="29">
        <v>475232</v>
      </c>
      <c r="C48" s="29">
        <v>6467320</v>
      </c>
      <c r="D48" s="30" t="s">
        <v>378</v>
      </c>
      <c r="E48" s="29" t="s">
        <v>63</v>
      </c>
      <c r="F48" s="17">
        <v>57.469429599999998</v>
      </c>
      <c r="G48" s="17">
        <v>1.084265</v>
      </c>
      <c r="H48" s="17">
        <v>13.585505000000001</v>
      </c>
      <c r="I48" s="17">
        <v>12.65916</v>
      </c>
      <c r="J48" s="18">
        <v>0.17108399999999999</v>
      </c>
      <c r="K48" s="17">
        <v>8.4899839999999998</v>
      </c>
      <c r="L48" s="17">
        <v>4.7572799999999997</v>
      </c>
      <c r="M48" s="17">
        <v>1.64456</v>
      </c>
      <c r="N48" s="17">
        <v>7.2275999999999993E-2</v>
      </c>
      <c r="O48" s="18">
        <v>6.6456399999999999E-2</v>
      </c>
      <c r="P48" s="17">
        <f>SUM(F48:O48)</f>
        <v>100</v>
      </c>
      <c r="Q48" s="16">
        <v>1.45</v>
      </c>
      <c r="R48" s="16"/>
      <c r="S48" s="16">
        <v>20</v>
      </c>
      <c r="T48" s="16">
        <v>43</v>
      </c>
      <c r="U48" s="16">
        <v>173</v>
      </c>
      <c r="V48" s="16">
        <v>166</v>
      </c>
      <c r="W48" s="16"/>
      <c r="X48" s="16"/>
      <c r="Y48" s="16">
        <v>79</v>
      </c>
      <c r="Z48" s="16"/>
      <c r="AA48" s="16"/>
      <c r="AB48" s="16">
        <v>45</v>
      </c>
      <c r="AC48" s="16"/>
      <c r="AD48" s="16">
        <v>44</v>
      </c>
      <c r="AE48" s="16"/>
      <c r="AF48" s="16"/>
      <c r="AG48" s="16"/>
      <c r="AH48" s="16">
        <v>343</v>
      </c>
      <c r="AI48" s="16"/>
      <c r="AJ48" s="16">
        <v>177</v>
      </c>
      <c r="AK48" s="16">
        <v>0</v>
      </c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>
        <v>0.01</v>
      </c>
      <c r="BA48" s="16">
        <v>1.2500000000000001E-2</v>
      </c>
      <c r="BB48" s="16">
        <v>6.0000000000000001E-3</v>
      </c>
      <c r="BC48" s="17">
        <f>IFERROR(SUM(Table1[[#This Row],[Pd]:[Au]]),0)</f>
        <v>2.8499999999999998E-2</v>
      </c>
      <c r="BD48" s="17">
        <f>IFERROR(Table1[[#This Row],[Ni]]/Table1[[#This Row],[Cu]],0)</f>
        <v>0.4759036144578313</v>
      </c>
      <c r="BE48" s="17">
        <f>IFERROR(Table1[[#This Row],[Pd]]/Table1[[#This Row],[Pt]],0)</f>
        <v>0.79999999999999993</v>
      </c>
      <c r="BF48" s="17">
        <f>IFERROR(Table1[[#This Row],[Cr]]/Table1[[#This Row],[V]],0)</f>
        <v>0.50437317784256563</v>
      </c>
      <c r="BG48" s="32">
        <f>IFERROR(Table1[[#This Row],[Cu]]/Table1[[#This Row],[Pd]],0)</f>
        <v>16600</v>
      </c>
      <c r="BH48" s="17">
        <f>IFERROR((Table1[[#This Row],[S]]*10000)/Table1[[#This Row],[Se]],0)</f>
        <v>0</v>
      </c>
      <c r="BI48" s="17">
        <f>IFERROR((Table1[[#This Row],[Th]]/0.085)/(Table1[[#This Row],[Yb]]/0.493),0)</f>
        <v>0</v>
      </c>
      <c r="BJ48" s="17">
        <f>IFERROR((Table1[[#This Row],[La]]/0.687)/(Table1[[#This Row],[Sm]]/0.444),0)</f>
        <v>0</v>
      </c>
      <c r="BK48" s="17">
        <f>IFERROR((Table1[[#This Row],[La]]/0.687)/(Table1[[#This Row],[Nb]]/0.713),0)</f>
        <v>0</v>
      </c>
      <c r="BL48" s="28">
        <f>IFERROR((Table1[[#This Row],[MgO]]/40.344)/((Table1[[#This Row],[MgO]]/40.344)+(Table1[[#This Row],[FeOt]]/71.844))*100,0)</f>
        <v>54.427385715451436</v>
      </c>
    </row>
    <row r="49" spans="1:81" x14ac:dyDescent="0.25">
      <c r="A49" s="29" t="s">
        <v>128</v>
      </c>
      <c r="B49" s="29">
        <v>474743</v>
      </c>
      <c r="C49" s="29">
        <v>6466286</v>
      </c>
      <c r="D49" s="30" t="s">
        <v>378</v>
      </c>
      <c r="E49" s="29" t="s">
        <v>196</v>
      </c>
      <c r="F49" s="17">
        <v>54.245665399999993</v>
      </c>
      <c r="G49" s="17">
        <v>1.1176269999999999</v>
      </c>
      <c r="H49" s="17">
        <v>15.399425000000001</v>
      </c>
      <c r="I49" s="17">
        <v>10.870925</v>
      </c>
      <c r="J49" s="18">
        <v>0.15429839999999997</v>
      </c>
      <c r="K49" s="17">
        <v>8.4734020000000001</v>
      </c>
      <c r="L49" s="17">
        <v>5.8206720000000001</v>
      </c>
      <c r="M49" s="17">
        <v>3.7609200000000005</v>
      </c>
      <c r="N49" s="17">
        <v>7.2275999999999993E-2</v>
      </c>
      <c r="O49" s="18">
        <v>8.4789199999999995E-2</v>
      </c>
      <c r="P49" s="17">
        <f>SUM(F49:O49)</f>
        <v>100</v>
      </c>
      <c r="Q49" s="16">
        <v>0.67</v>
      </c>
      <c r="R49" s="16"/>
      <c r="S49" s="16">
        <v>20</v>
      </c>
      <c r="T49" s="16">
        <v>47</v>
      </c>
      <c r="U49" s="16">
        <v>186</v>
      </c>
      <c r="V49" s="16">
        <v>87</v>
      </c>
      <c r="W49" s="16"/>
      <c r="X49" s="16"/>
      <c r="Y49" s="16">
        <v>115</v>
      </c>
      <c r="Z49" s="16"/>
      <c r="AA49" s="16"/>
      <c r="AB49" s="16">
        <v>40</v>
      </c>
      <c r="AC49" s="16"/>
      <c r="AD49" s="16">
        <v>64</v>
      </c>
      <c r="AE49" s="16"/>
      <c r="AF49" s="19"/>
      <c r="AG49" s="16"/>
      <c r="AH49" s="16">
        <v>350</v>
      </c>
      <c r="AI49" s="16"/>
      <c r="AJ49" s="16">
        <v>141</v>
      </c>
      <c r="AK49" s="16">
        <v>24</v>
      </c>
      <c r="AL49" s="19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>
        <v>1.6E-2</v>
      </c>
      <c r="BA49" s="16">
        <v>1.34E-2</v>
      </c>
      <c r="BB49" s="16">
        <v>2E-3</v>
      </c>
      <c r="BC49" s="21">
        <f>IFERROR(SUM(Table1[[#This Row],[Pd]:[Au]]),0)</f>
        <v>3.1400000000000004E-2</v>
      </c>
      <c r="BD49" s="17">
        <f>IFERROR(Table1[[#This Row],[Ni]]/Table1[[#This Row],[Cu]],0)</f>
        <v>1.3218390804597702</v>
      </c>
      <c r="BE49" s="17">
        <f>IFERROR(Table1[[#This Row],[Pd]]/Table1[[#This Row],[Pt]],0)</f>
        <v>1.1940298507462686</v>
      </c>
      <c r="BF49" s="17">
        <f>IFERROR(Table1[[#This Row],[Cr]]/Table1[[#This Row],[V]],0)</f>
        <v>0.53142857142857147</v>
      </c>
      <c r="BG49" s="32">
        <f>IFERROR(Table1[[#This Row],[Cu]]/Table1[[#This Row],[Pd]],0)</f>
        <v>5437.5</v>
      </c>
      <c r="BH49" s="17">
        <f>IFERROR((Table1[[#This Row],[S]]*10000)/Table1[[#This Row],[Se]],0)</f>
        <v>0</v>
      </c>
      <c r="BI49" s="17">
        <f>IFERROR((Table1[[#This Row],[Th]]/0.085)/(Table1[[#This Row],[Yb]]/0.493),0)</f>
        <v>0</v>
      </c>
      <c r="BJ49" s="17">
        <f>IFERROR((Table1[[#This Row],[La]]/0.687)/(Table1[[#This Row],[Sm]]/0.444),0)</f>
        <v>0</v>
      </c>
      <c r="BK49" s="17">
        <f>IFERROR((Table1[[#This Row],[La]]/0.687)/(Table1[[#This Row],[Nb]]/0.713),0)</f>
        <v>0</v>
      </c>
      <c r="BL49" s="28">
        <f>IFERROR((Table1[[#This Row],[MgO]]/40.344)/((Table1[[#This Row],[MgO]]/40.344)+(Table1[[#This Row],[FeOt]]/71.844))*100,0)</f>
        <v>58.124703783841547</v>
      </c>
    </row>
    <row r="50" spans="1:81" x14ac:dyDescent="0.25">
      <c r="A50" s="29" t="s">
        <v>307</v>
      </c>
      <c r="B50" s="29"/>
      <c r="C50" s="29"/>
      <c r="D50" s="30" t="s">
        <v>379</v>
      </c>
      <c r="E50" s="29" t="s">
        <v>320</v>
      </c>
      <c r="F50" s="16">
        <v>47.66</v>
      </c>
      <c r="G50" s="16">
        <v>1.1000000000000001</v>
      </c>
      <c r="H50" s="16">
        <v>14.28</v>
      </c>
      <c r="I50" s="16">
        <v>12.72</v>
      </c>
      <c r="J50" s="16">
        <v>0.2</v>
      </c>
      <c r="K50" s="16">
        <v>8.4700000000000006</v>
      </c>
      <c r="L50" s="16">
        <v>10.68</v>
      </c>
      <c r="M50" s="16">
        <v>1.66</v>
      </c>
      <c r="N50" s="16">
        <v>0.34</v>
      </c>
      <c r="O50" s="16">
        <v>7.0000000000000007E-2</v>
      </c>
      <c r="P50" s="16">
        <v>99.75</v>
      </c>
      <c r="Q50" s="16">
        <v>0.1</v>
      </c>
      <c r="R50" s="16"/>
      <c r="S50" s="16">
        <v>107</v>
      </c>
      <c r="T50" s="16"/>
      <c r="U50" s="16">
        <v>214</v>
      </c>
      <c r="V50" s="16"/>
      <c r="W50" s="16"/>
      <c r="X50" s="16">
        <v>3</v>
      </c>
      <c r="Y50" s="16">
        <v>127</v>
      </c>
      <c r="Z50" s="16"/>
      <c r="AA50" s="16">
        <v>0</v>
      </c>
      <c r="AB50" s="16"/>
      <c r="AC50" s="16"/>
      <c r="AD50" s="16">
        <v>105</v>
      </c>
      <c r="AE50" s="16"/>
      <c r="AF50" s="16"/>
      <c r="AG50" s="16"/>
      <c r="AH50" s="16">
        <v>342</v>
      </c>
      <c r="AI50" s="16">
        <v>27</v>
      </c>
      <c r="AJ50" s="16">
        <v>83</v>
      </c>
      <c r="AK50" s="16">
        <v>55</v>
      </c>
      <c r="AL50" s="16">
        <v>4.4000000000000004</v>
      </c>
      <c r="AM50" s="16">
        <v>12.2</v>
      </c>
      <c r="AN50" s="16"/>
      <c r="AO50" s="16">
        <v>9</v>
      </c>
      <c r="AP50" s="16">
        <v>2.9</v>
      </c>
      <c r="AQ50" s="16">
        <v>1</v>
      </c>
      <c r="AR50" s="16">
        <v>3.9</v>
      </c>
      <c r="AS50" s="16"/>
      <c r="AT50" s="16">
        <v>4.5</v>
      </c>
      <c r="AU50" s="16"/>
      <c r="AV50" s="16">
        <v>2.7</v>
      </c>
      <c r="AW50" s="16"/>
      <c r="AX50" s="16">
        <v>2.2999999999999998</v>
      </c>
      <c r="AY50" s="16">
        <v>0.34</v>
      </c>
      <c r="AZ50" s="16"/>
      <c r="BA50" s="16"/>
      <c r="BB50" s="16"/>
      <c r="BC50" s="17">
        <f>IFERROR(SUM(Table1[[#This Row],[Pd]:[Au]]),0)</f>
        <v>0</v>
      </c>
      <c r="BD50" s="17">
        <f>IFERROR(Table1[[#This Row],[Ni]]/Table1[[#This Row],[Cu]],0)</f>
        <v>0</v>
      </c>
      <c r="BE50" s="17">
        <f>IFERROR(Table1[[#This Row],[Pd]]/Table1[[#This Row],[Pt]],0)</f>
        <v>0</v>
      </c>
      <c r="BF50" s="17">
        <f>IFERROR(Table1[[#This Row],[Cr]]/Table1[[#This Row],[V]],0)</f>
        <v>0.6257309941520468</v>
      </c>
      <c r="BG50" s="32">
        <f>IFERROR(Table1[[#This Row],[Cu]]/Table1[[#This Row],[Pd]],0)</f>
        <v>0</v>
      </c>
      <c r="BH50" s="17">
        <f>IFERROR((Table1[[#This Row],[S]]*10000)/Table1[[#This Row],[Se]],0)</f>
        <v>0</v>
      </c>
      <c r="BI50" s="17">
        <f>IFERROR((Table1[[#This Row],[Th]]/0.085)/(Table1[[#This Row],[Yb]]/0.493),0)</f>
        <v>0</v>
      </c>
      <c r="BJ50" s="17">
        <f>IFERROR((Table1[[#This Row],[La]]/0.687)/(Table1[[#This Row],[Sm]]/0.444),0)</f>
        <v>0.98057521457611818</v>
      </c>
      <c r="BK50" s="17">
        <f>IFERROR((Table1[[#This Row],[La]]/0.687)/(Table1[[#This Row],[Nb]]/0.713),0)</f>
        <v>1.5221737020863657</v>
      </c>
      <c r="BL50" s="28">
        <f>IFERROR((Table1[[#This Row],[MgO]]/40.344)/((Table1[[#This Row],[MgO]]/40.344)+(Table1[[#This Row],[FeOt]]/71.844))*100,0)</f>
        <v>54.249954506323803</v>
      </c>
    </row>
    <row r="51" spans="1:81" x14ac:dyDescent="0.25">
      <c r="A51" s="29">
        <v>424099</v>
      </c>
      <c r="B51" s="29">
        <v>631134</v>
      </c>
      <c r="C51" s="29">
        <v>6180151</v>
      </c>
      <c r="D51" s="30" t="s">
        <v>378</v>
      </c>
      <c r="E51" s="29" t="s">
        <v>196</v>
      </c>
      <c r="F51" s="17">
        <v>53.021146200000004</v>
      </c>
      <c r="G51" s="17">
        <v>1.1176269999999999</v>
      </c>
      <c r="H51" s="17">
        <v>13.03755</v>
      </c>
      <c r="I51" s="17">
        <v>12.376129999999998</v>
      </c>
      <c r="J51" s="18">
        <v>0.21369359999999998</v>
      </c>
      <c r="K51" s="17">
        <v>8.440237999999999</v>
      </c>
      <c r="L51" s="17">
        <v>9.8643599999999996</v>
      </c>
      <c r="M51" s="17">
        <v>1.7119600000000001</v>
      </c>
      <c r="N51" s="17">
        <v>0.13250599999999998</v>
      </c>
      <c r="O51" s="18">
        <v>8.4789199999999995E-2</v>
      </c>
      <c r="P51" s="17">
        <f>SUM(F51:O51)</f>
        <v>100.00000000000001</v>
      </c>
      <c r="Q51" s="16">
        <v>0.12</v>
      </c>
      <c r="R51" s="16"/>
      <c r="S51" s="16">
        <v>20</v>
      </c>
      <c r="T51" s="16">
        <v>52</v>
      </c>
      <c r="U51" s="16">
        <v>126</v>
      </c>
      <c r="V51" s="16">
        <v>159</v>
      </c>
      <c r="W51" s="16"/>
      <c r="X51" s="16"/>
      <c r="Y51" s="16">
        <v>150</v>
      </c>
      <c r="Z51" s="16"/>
      <c r="AA51" s="16"/>
      <c r="AB51" s="16">
        <v>41</v>
      </c>
      <c r="AC51" s="16"/>
      <c r="AD51" s="16">
        <v>121</v>
      </c>
      <c r="AE51" s="16"/>
      <c r="AF51" s="16"/>
      <c r="AG51" s="16"/>
      <c r="AH51" s="16">
        <v>339</v>
      </c>
      <c r="AI51" s="16"/>
      <c r="AJ51" s="16">
        <v>95</v>
      </c>
      <c r="AK51" s="16">
        <v>60</v>
      </c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>
        <v>3.0000000000000001E-3</v>
      </c>
      <c r="BA51" s="16">
        <v>2.8E-3</v>
      </c>
      <c r="BB51" s="16">
        <v>1E-3</v>
      </c>
      <c r="BC51" s="17">
        <f>IFERROR(SUM(Table1[[#This Row],[Pd]:[Au]]),0)</f>
        <v>6.7999999999999996E-3</v>
      </c>
      <c r="BD51" s="17">
        <f>IFERROR(Table1[[#This Row],[Ni]]/Table1[[#This Row],[Cu]],0)</f>
        <v>0.94339622641509435</v>
      </c>
      <c r="BE51" s="17">
        <f>IFERROR(Table1[[#This Row],[Pd]]/Table1[[#This Row],[Pt]],0)</f>
        <v>1.0714285714285714</v>
      </c>
      <c r="BF51" s="17">
        <f>IFERROR(Table1[[#This Row],[Cr]]/Table1[[#This Row],[V]],0)</f>
        <v>0.37168141592920356</v>
      </c>
      <c r="BG51" s="32">
        <f>IFERROR(Table1[[#This Row],[Cu]]/Table1[[#This Row],[Pd]],0)</f>
        <v>53000</v>
      </c>
      <c r="BH51" s="17">
        <f>IFERROR((Table1[[#This Row],[S]]*10000)/Table1[[#This Row],[Se]],0)</f>
        <v>0</v>
      </c>
      <c r="BI51" s="17">
        <f>IFERROR((Table1[[#This Row],[Th]]/0.085)/(Table1[[#This Row],[Yb]]/0.493),0)</f>
        <v>0</v>
      </c>
      <c r="BJ51" s="17">
        <f>IFERROR((Table1[[#This Row],[La]]/0.687)/(Table1[[#This Row],[Sm]]/0.444),0)</f>
        <v>0</v>
      </c>
      <c r="BK51" s="17">
        <f>IFERROR((Table1[[#This Row],[La]]/0.687)/(Table1[[#This Row],[Nb]]/0.713),0)</f>
        <v>0</v>
      </c>
      <c r="BL51" s="28">
        <f>IFERROR((Table1[[#This Row],[MgO]]/40.344)/((Table1[[#This Row],[MgO]]/40.344)+(Table1[[#This Row],[FeOt]]/71.844))*100,0)</f>
        <v>54.842159350511807</v>
      </c>
    </row>
    <row r="52" spans="1:81" x14ac:dyDescent="0.25">
      <c r="A52" s="29">
        <v>424198</v>
      </c>
      <c r="B52" s="29">
        <v>630339</v>
      </c>
      <c r="C52" s="29">
        <v>6183632</v>
      </c>
      <c r="D52" s="30" t="s">
        <v>378</v>
      </c>
      <c r="E52" s="29" t="s">
        <v>196</v>
      </c>
      <c r="F52" s="17">
        <v>54.808503000000009</v>
      </c>
      <c r="G52" s="17">
        <v>1.1843509999999999</v>
      </c>
      <c r="H52" s="17">
        <v>13.245394999999998</v>
      </c>
      <c r="I52" s="17">
        <v>18.589924999999997</v>
      </c>
      <c r="J52" s="18">
        <v>0.24532799999999999</v>
      </c>
      <c r="K52" s="17">
        <v>8.440237999999999</v>
      </c>
      <c r="L52" s="17">
        <v>1.371216</v>
      </c>
      <c r="M52" s="17">
        <v>1.03796</v>
      </c>
      <c r="N52" s="17">
        <v>0.93958799999999998</v>
      </c>
      <c r="O52" s="18">
        <v>0.13749599999999998</v>
      </c>
      <c r="P52" s="17">
        <f>SUM(F52:O52)</f>
        <v>100</v>
      </c>
      <c r="Q52" s="16">
        <v>1.7</v>
      </c>
      <c r="R52" s="16"/>
      <c r="S52" s="16">
        <v>180</v>
      </c>
      <c r="T52" s="16">
        <v>114</v>
      </c>
      <c r="U52" s="16">
        <v>165</v>
      </c>
      <c r="V52" s="16">
        <v>371</v>
      </c>
      <c r="W52" s="16"/>
      <c r="X52" s="16"/>
      <c r="Y52" s="16">
        <v>126</v>
      </c>
      <c r="Z52" s="16"/>
      <c r="AA52" s="16"/>
      <c r="AB52" s="16">
        <v>35</v>
      </c>
      <c r="AC52" s="16"/>
      <c r="AD52" s="16">
        <v>13</v>
      </c>
      <c r="AE52" s="16"/>
      <c r="AF52" s="16"/>
      <c r="AG52" s="16"/>
      <c r="AH52" s="16">
        <v>389</v>
      </c>
      <c r="AI52" s="16"/>
      <c r="AJ52" s="16">
        <v>136</v>
      </c>
      <c r="AK52" s="16">
        <v>89</v>
      </c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>
        <v>5.0000000000000001E-3</v>
      </c>
      <c r="BA52" s="16">
        <v>4.3E-3</v>
      </c>
      <c r="BB52" s="16">
        <v>8.0000000000000002E-3</v>
      </c>
      <c r="BC52" s="17">
        <f>IFERROR(SUM(Table1[[#This Row],[Pd]:[Au]]),0)</f>
        <v>1.7299999999999999E-2</v>
      </c>
      <c r="BD52" s="17">
        <f>IFERROR(Table1[[#This Row],[Ni]]/Table1[[#This Row],[Cu]],0)</f>
        <v>0.33962264150943394</v>
      </c>
      <c r="BE52" s="17">
        <f>IFERROR(Table1[[#This Row],[Pd]]/Table1[[#This Row],[Pt]],0)</f>
        <v>1.1627906976744187</v>
      </c>
      <c r="BF52" s="17">
        <f>IFERROR(Table1[[#This Row],[Cr]]/Table1[[#This Row],[V]],0)</f>
        <v>0.4241645244215938</v>
      </c>
      <c r="BG52" s="32">
        <f>IFERROR(Table1[[#This Row],[Cu]]/Table1[[#This Row],[Pd]],0)</f>
        <v>74200</v>
      </c>
      <c r="BH52" s="17">
        <f>IFERROR((Table1[[#This Row],[S]]*10000)/Table1[[#This Row],[Se]],0)</f>
        <v>0</v>
      </c>
      <c r="BI52" s="17">
        <f>IFERROR((Table1[[#This Row],[Th]]/0.085)/(Table1[[#This Row],[Yb]]/0.493),0)</f>
        <v>0</v>
      </c>
      <c r="BJ52" s="17">
        <f>IFERROR((Table1[[#This Row],[La]]/0.687)/(Table1[[#This Row],[Sm]]/0.444),0)</f>
        <v>0</v>
      </c>
      <c r="BK52" s="17">
        <f>IFERROR((Table1[[#This Row],[La]]/0.687)/(Table1[[#This Row],[Nb]]/0.713),0)</f>
        <v>0</v>
      </c>
      <c r="BL52" s="28">
        <f>IFERROR((Table1[[#This Row],[MgO]]/40.344)/((Table1[[#This Row],[MgO]]/40.344)+(Table1[[#This Row],[FeOt]]/71.844))*100,0)</f>
        <v>44.706045476097479</v>
      </c>
      <c r="BU52" s="7"/>
      <c r="BV52" s="7"/>
      <c r="BW52" s="7"/>
      <c r="BX52" s="7"/>
      <c r="BY52" s="7"/>
      <c r="BZ52" s="7"/>
      <c r="CA52" s="7"/>
      <c r="CB52" s="7"/>
      <c r="CC52" s="7"/>
    </row>
    <row r="53" spans="1:81" x14ac:dyDescent="0.25">
      <c r="A53" s="29" t="s">
        <v>109</v>
      </c>
      <c r="B53" s="29">
        <v>475388</v>
      </c>
      <c r="C53" s="29">
        <v>6474294</v>
      </c>
      <c r="D53" s="30" t="s">
        <v>378</v>
      </c>
      <c r="E53" s="29" t="s">
        <v>63</v>
      </c>
      <c r="F53" s="17">
        <v>55.015686560000006</v>
      </c>
      <c r="G53" s="17">
        <v>1.0509029999999999</v>
      </c>
      <c r="H53" s="17">
        <v>13.11313</v>
      </c>
      <c r="I53" s="17">
        <v>13.315275</v>
      </c>
      <c r="J53" s="18">
        <v>0.12550463999999997</v>
      </c>
      <c r="K53" s="17">
        <v>8.3075819999999982</v>
      </c>
      <c r="L53" s="17">
        <v>7.8215279999999998</v>
      </c>
      <c r="M53" s="17">
        <v>1.0784</v>
      </c>
      <c r="N53" s="17">
        <v>9.6367999999999995E-2</v>
      </c>
      <c r="O53" s="18">
        <v>7.5622800000000004E-2</v>
      </c>
      <c r="P53" s="17">
        <f>SUM(F53:O53)</f>
        <v>100.00000000000001</v>
      </c>
      <c r="Q53" s="16">
        <v>1.1499999999999999</v>
      </c>
      <c r="R53" s="16"/>
      <c r="S53" s="16">
        <v>30</v>
      </c>
      <c r="T53" s="16">
        <v>44</v>
      </c>
      <c r="U53" s="16">
        <v>162</v>
      </c>
      <c r="V53" s="16">
        <v>551</v>
      </c>
      <c r="W53" s="16"/>
      <c r="X53" s="16"/>
      <c r="Y53" s="16">
        <v>79</v>
      </c>
      <c r="Z53" s="16"/>
      <c r="AA53" s="16"/>
      <c r="AB53" s="16">
        <v>42</v>
      </c>
      <c r="AC53" s="16"/>
      <c r="AD53" s="16">
        <v>68</v>
      </c>
      <c r="AE53" s="16"/>
      <c r="AF53" s="16"/>
      <c r="AG53" s="16"/>
      <c r="AH53" s="16">
        <v>338</v>
      </c>
      <c r="AI53" s="16"/>
      <c r="AJ53" s="16">
        <v>120</v>
      </c>
      <c r="AK53" s="16">
        <v>0</v>
      </c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>
        <v>8.9999999999999993E-3</v>
      </c>
      <c r="BA53" s="16">
        <v>1.24E-2</v>
      </c>
      <c r="BB53" s="16">
        <v>3.0000000000000001E-3</v>
      </c>
      <c r="BC53" s="17">
        <f>IFERROR(SUM(Table1[[#This Row],[Pd]:[Au]]),0)</f>
        <v>2.4399999999999998E-2</v>
      </c>
      <c r="BD53" s="17">
        <f>IFERROR(Table1[[#This Row],[Ni]]/Table1[[#This Row],[Cu]],0)</f>
        <v>0.14337568058076225</v>
      </c>
      <c r="BE53" s="17">
        <f>IFERROR(Table1[[#This Row],[Pd]]/Table1[[#This Row],[Pt]],0)</f>
        <v>0.72580645161290325</v>
      </c>
      <c r="BF53" s="17">
        <f>IFERROR(Table1[[#This Row],[Cr]]/Table1[[#This Row],[V]],0)</f>
        <v>0.47928994082840237</v>
      </c>
      <c r="BG53" s="32">
        <f>IFERROR(Table1[[#This Row],[Cu]]/Table1[[#This Row],[Pd]],0)</f>
        <v>61222.222222222226</v>
      </c>
      <c r="BH53" s="17">
        <f>IFERROR((Table1[[#This Row],[S]]*10000)/Table1[[#This Row],[Se]],0)</f>
        <v>0</v>
      </c>
      <c r="BI53" s="17">
        <f>IFERROR((Table1[[#This Row],[Th]]/0.085)/(Table1[[#This Row],[Yb]]/0.493),0)</f>
        <v>0</v>
      </c>
      <c r="BJ53" s="17">
        <f>IFERROR((Table1[[#This Row],[La]]/0.687)/(Table1[[#This Row],[Sm]]/0.444),0)</f>
        <v>0</v>
      </c>
      <c r="BK53" s="17">
        <f>IFERROR((Table1[[#This Row],[La]]/0.687)/(Table1[[#This Row],[Nb]]/0.713),0)</f>
        <v>0</v>
      </c>
      <c r="BL53" s="28">
        <f>IFERROR((Table1[[#This Row],[MgO]]/40.344)/((Table1[[#This Row],[MgO]]/40.344)+(Table1[[#This Row],[FeOt]]/71.844))*100,0)</f>
        <v>52.630347881508889</v>
      </c>
      <c r="BU53" s="7"/>
      <c r="BV53" s="7"/>
      <c r="BW53" s="7"/>
      <c r="BX53" s="7"/>
      <c r="BY53" s="7"/>
      <c r="BZ53" s="7"/>
      <c r="CA53" s="7"/>
      <c r="CB53" s="7"/>
      <c r="CC53" s="7"/>
    </row>
    <row r="54" spans="1:81" x14ac:dyDescent="0.25">
      <c r="A54" s="29" t="s">
        <v>209</v>
      </c>
      <c r="B54" s="29"/>
      <c r="C54" s="29"/>
      <c r="D54" s="30" t="s">
        <v>379</v>
      </c>
      <c r="E54" s="29" t="s">
        <v>314</v>
      </c>
      <c r="F54" s="16">
        <v>48.45</v>
      </c>
      <c r="G54" s="16">
        <v>1.33</v>
      </c>
      <c r="H54" s="16">
        <v>14.7</v>
      </c>
      <c r="I54" s="16">
        <v>14.59</v>
      </c>
      <c r="J54" s="16">
        <v>0.22</v>
      </c>
      <c r="K54" s="16">
        <v>8.23</v>
      </c>
      <c r="L54" s="16">
        <v>5.32</v>
      </c>
      <c r="M54" s="16">
        <v>3.62</v>
      </c>
      <c r="N54" s="16">
        <v>0.16</v>
      </c>
      <c r="O54" s="16">
        <v>0.12</v>
      </c>
      <c r="P54" s="16">
        <v>100.81</v>
      </c>
      <c r="Q54" s="16">
        <v>0.01</v>
      </c>
      <c r="R54" s="16"/>
      <c r="S54" s="16">
        <v>136</v>
      </c>
      <c r="T54" s="16"/>
      <c r="U54" s="16">
        <v>184</v>
      </c>
      <c r="V54" s="16"/>
      <c r="W54" s="16"/>
      <c r="X54" s="16">
        <v>0</v>
      </c>
      <c r="Y54" s="16">
        <v>114</v>
      </c>
      <c r="Z54" s="16"/>
      <c r="AA54" s="16">
        <v>0</v>
      </c>
      <c r="AB54" s="16"/>
      <c r="AC54" s="16"/>
      <c r="AD54" s="16">
        <v>85</v>
      </c>
      <c r="AE54" s="16"/>
      <c r="AF54" s="16"/>
      <c r="AG54" s="16"/>
      <c r="AH54" s="16">
        <v>502</v>
      </c>
      <c r="AI54" s="16">
        <v>31</v>
      </c>
      <c r="AJ54" s="16">
        <v>53</v>
      </c>
      <c r="AK54" s="16">
        <v>62</v>
      </c>
      <c r="AL54" s="16">
        <v>6.9</v>
      </c>
      <c r="AM54" s="16">
        <v>17.100000000000001</v>
      </c>
      <c r="AN54" s="16"/>
      <c r="AO54" s="16">
        <v>12.6</v>
      </c>
      <c r="AP54" s="16">
        <v>4</v>
      </c>
      <c r="AQ54" s="16">
        <v>1.1000000000000001</v>
      </c>
      <c r="AR54" s="16">
        <v>4.8</v>
      </c>
      <c r="AS54" s="16"/>
      <c r="AT54" s="16">
        <v>5.3</v>
      </c>
      <c r="AU54" s="16"/>
      <c r="AV54" s="16">
        <v>3.2</v>
      </c>
      <c r="AW54" s="16"/>
      <c r="AX54" s="16">
        <v>3</v>
      </c>
      <c r="AY54" s="16">
        <v>0.43</v>
      </c>
      <c r="AZ54" s="16"/>
      <c r="BA54" s="16"/>
      <c r="BB54" s="16"/>
      <c r="BC54" s="17">
        <f>IFERROR(SUM(Table1[[#This Row],[Pd]:[Au]]),0)</f>
        <v>0</v>
      </c>
      <c r="BD54" s="17">
        <f>IFERROR(Table1[[#This Row],[Ni]]/Table1[[#This Row],[Cu]],0)</f>
        <v>0</v>
      </c>
      <c r="BE54" s="17">
        <f>IFERROR(Table1[[#This Row],[Pd]]/Table1[[#This Row],[Pt]],0)</f>
        <v>0</v>
      </c>
      <c r="BF54" s="17">
        <f>IFERROR(Table1[[#This Row],[Cr]]/Table1[[#This Row],[V]],0)</f>
        <v>0.36653386454183268</v>
      </c>
      <c r="BG54" s="32">
        <f>IFERROR(Table1[[#This Row],[Cu]]/Table1[[#This Row],[Pd]],0)</f>
        <v>0</v>
      </c>
      <c r="BH54" s="17">
        <f>IFERROR((Table1[[#This Row],[S]]*10000)/Table1[[#This Row],[Se]],0)</f>
        <v>0</v>
      </c>
      <c r="BI54" s="17">
        <f>IFERROR((Table1[[#This Row],[Th]]/0.085)/(Table1[[#This Row],[Yb]]/0.493),0)</f>
        <v>0</v>
      </c>
      <c r="BJ54" s="17">
        <f>IFERROR((Table1[[#This Row],[La]]/0.687)/(Table1[[#This Row],[Sm]]/0.444),0)</f>
        <v>1.1148471615720523</v>
      </c>
      <c r="BK54" s="17">
        <f>IFERROR((Table1[[#This Row],[La]]/0.687)/(Table1[[#This Row],[Nb]]/0.713),0)</f>
        <v>0</v>
      </c>
      <c r="BL54" s="28">
        <f>IFERROR((Table1[[#This Row],[MgO]]/40.344)/((Table1[[#This Row],[MgO]]/40.344)+(Table1[[#This Row],[FeOt]]/71.844))*100,0)</f>
        <v>50.112601537418044</v>
      </c>
      <c r="BU54" s="7"/>
      <c r="BV54" s="7"/>
      <c r="BW54" s="7"/>
      <c r="BX54" s="7"/>
      <c r="BY54" s="7"/>
      <c r="BZ54" s="7"/>
      <c r="CA54" s="7"/>
      <c r="CB54" s="7"/>
      <c r="CC54" s="7"/>
    </row>
    <row r="55" spans="1:81" x14ac:dyDescent="0.25">
      <c r="A55" s="29" t="s">
        <v>308</v>
      </c>
      <c r="B55" s="29"/>
      <c r="C55" s="29"/>
      <c r="D55" s="30" t="s">
        <v>379</v>
      </c>
      <c r="E55" s="29" t="s">
        <v>320</v>
      </c>
      <c r="F55" s="16">
        <v>47.53</v>
      </c>
      <c r="G55" s="16">
        <v>1.1000000000000001</v>
      </c>
      <c r="H55" s="16">
        <v>14.22</v>
      </c>
      <c r="I55" s="16">
        <v>12.63</v>
      </c>
      <c r="J55" s="16">
        <v>0.22</v>
      </c>
      <c r="K55" s="16">
        <v>8.2200000000000006</v>
      </c>
      <c r="L55" s="16">
        <v>10.65</v>
      </c>
      <c r="M55" s="16">
        <v>1.51</v>
      </c>
      <c r="N55" s="16">
        <v>0.34</v>
      </c>
      <c r="O55" s="16">
        <v>0.08</v>
      </c>
      <c r="P55" s="16">
        <v>99.36</v>
      </c>
      <c r="Q55" s="16">
        <v>0.08</v>
      </c>
      <c r="R55" s="16"/>
      <c r="S55" s="16">
        <v>62</v>
      </c>
      <c r="T55" s="16"/>
      <c r="U55" s="16">
        <v>228</v>
      </c>
      <c r="V55" s="16"/>
      <c r="W55" s="16"/>
      <c r="X55" s="16">
        <v>0</v>
      </c>
      <c r="Y55" s="16">
        <v>132</v>
      </c>
      <c r="Z55" s="16"/>
      <c r="AA55" s="16">
        <v>0</v>
      </c>
      <c r="AB55" s="16"/>
      <c r="AC55" s="16"/>
      <c r="AD55" s="16">
        <v>107</v>
      </c>
      <c r="AE55" s="16"/>
      <c r="AF55" s="16"/>
      <c r="AG55" s="16"/>
      <c r="AH55" s="16">
        <v>339</v>
      </c>
      <c r="AI55" s="16">
        <v>23</v>
      </c>
      <c r="AJ55" s="16">
        <v>69</v>
      </c>
      <c r="AK55" s="16">
        <v>53</v>
      </c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7">
        <f>IFERROR(SUM(Table1[[#This Row],[Pd]:[Au]]),0)</f>
        <v>0</v>
      </c>
      <c r="BD55" s="17">
        <f>IFERROR(Table1[[#This Row],[Ni]]/Table1[[#This Row],[Cu]],0)</f>
        <v>0</v>
      </c>
      <c r="BE55" s="17">
        <f>IFERROR(Table1[[#This Row],[Pd]]/Table1[[#This Row],[Pt]],0)</f>
        <v>0</v>
      </c>
      <c r="BF55" s="17">
        <f>IFERROR(Table1[[#This Row],[Cr]]/Table1[[#This Row],[V]],0)</f>
        <v>0.67256637168141598</v>
      </c>
      <c r="BG55" s="32">
        <f>IFERROR(Table1[[#This Row],[Cu]]/Table1[[#This Row],[Pd]],0)</f>
        <v>0</v>
      </c>
      <c r="BH55" s="17">
        <f>IFERROR((Table1[[#This Row],[S]]*10000)/Table1[[#This Row],[Se]],0)</f>
        <v>0</v>
      </c>
      <c r="BI55" s="17">
        <f>IFERROR((Table1[[#This Row],[Th]]/0.085)/(Table1[[#This Row],[Yb]]/0.493),0)</f>
        <v>0</v>
      </c>
      <c r="BJ55" s="17">
        <f>IFERROR((Table1[[#This Row],[La]]/0.687)/(Table1[[#This Row],[Sm]]/0.444),0)</f>
        <v>0</v>
      </c>
      <c r="BK55" s="17">
        <f>IFERROR((Table1[[#This Row],[La]]/0.687)/(Table1[[#This Row],[Nb]]/0.713),0)</f>
        <v>0</v>
      </c>
      <c r="BL55" s="28">
        <f>IFERROR((Table1[[#This Row],[MgO]]/40.344)/((Table1[[#This Row],[MgO]]/40.344)+(Table1[[#This Row],[FeOt]]/71.844))*100,0)</f>
        <v>53.682064505995072</v>
      </c>
      <c r="BU55" s="7"/>
      <c r="BV55" s="7"/>
      <c r="BW55" s="7"/>
      <c r="BX55" s="7"/>
      <c r="BY55" s="7"/>
      <c r="BZ55" s="7"/>
      <c r="CA55" s="7"/>
      <c r="CB55" s="7"/>
      <c r="CC55" s="7"/>
    </row>
    <row r="56" spans="1:81" x14ac:dyDescent="0.25">
      <c r="A56" s="29" t="s">
        <v>225</v>
      </c>
      <c r="B56" s="29"/>
      <c r="C56" s="29"/>
      <c r="D56" s="30" t="s">
        <v>379</v>
      </c>
      <c r="E56" s="29" t="s">
        <v>318</v>
      </c>
      <c r="F56" s="16">
        <v>47.65</v>
      </c>
      <c r="G56" s="16">
        <v>1.03</v>
      </c>
      <c r="H56" s="16">
        <v>14.98</v>
      </c>
      <c r="I56" s="16">
        <v>13.67</v>
      </c>
      <c r="J56" s="16">
        <v>0.21</v>
      </c>
      <c r="K56" s="16">
        <v>8.2100000000000009</v>
      </c>
      <c r="L56" s="16">
        <v>9.73</v>
      </c>
      <c r="M56" s="16">
        <v>1.59</v>
      </c>
      <c r="N56" s="16">
        <v>0.16</v>
      </c>
      <c r="O56" s="16">
        <v>0.05</v>
      </c>
      <c r="P56" s="16">
        <v>100.27</v>
      </c>
      <c r="Q56" s="16">
        <v>0.01</v>
      </c>
      <c r="R56" s="16"/>
      <c r="S56" s="16">
        <v>201</v>
      </c>
      <c r="T56" s="16"/>
      <c r="U56" s="16">
        <v>242</v>
      </c>
      <c r="V56" s="16"/>
      <c r="W56" s="16"/>
      <c r="X56" s="16">
        <v>5</v>
      </c>
      <c r="Y56" s="16">
        <v>103</v>
      </c>
      <c r="Z56" s="16"/>
      <c r="AA56" s="16">
        <v>0</v>
      </c>
      <c r="AB56" s="16"/>
      <c r="AC56" s="16"/>
      <c r="AD56" s="16">
        <v>85</v>
      </c>
      <c r="AE56" s="16"/>
      <c r="AF56" s="16"/>
      <c r="AG56" s="16"/>
      <c r="AH56" s="16">
        <v>357</v>
      </c>
      <c r="AI56" s="16">
        <v>21</v>
      </c>
      <c r="AJ56" s="16">
        <v>85</v>
      </c>
      <c r="AK56" s="16">
        <v>47</v>
      </c>
      <c r="AL56" s="16">
        <v>3.1</v>
      </c>
      <c r="AM56" s="16">
        <v>9.4</v>
      </c>
      <c r="AN56" s="16"/>
      <c r="AO56" s="16">
        <v>7</v>
      </c>
      <c r="AP56" s="16">
        <v>2.2000000000000002</v>
      </c>
      <c r="AQ56" s="16">
        <v>0.7</v>
      </c>
      <c r="AR56" s="16">
        <v>3</v>
      </c>
      <c r="AS56" s="16"/>
      <c r="AT56" s="16">
        <v>3.2</v>
      </c>
      <c r="AU56" s="16"/>
      <c r="AV56" s="16">
        <v>2.2000000000000002</v>
      </c>
      <c r="AW56" s="16"/>
      <c r="AX56" s="16">
        <v>2.2000000000000002</v>
      </c>
      <c r="AY56" s="16">
        <v>0.36</v>
      </c>
      <c r="AZ56" s="16"/>
      <c r="BA56" s="16"/>
      <c r="BB56" s="16"/>
      <c r="BC56" s="17">
        <f>IFERROR(SUM(Table1[[#This Row],[Pd]:[Au]]),0)</f>
        <v>0</v>
      </c>
      <c r="BD56" s="17">
        <f>IFERROR(Table1[[#This Row],[Ni]]/Table1[[#This Row],[Cu]],0)</f>
        <v>0</v>
      </c>
      <c r="BE56" s="17">
        <f>IFERROR(Table1[[#This Row],[Pd]]/Table1[[#This Row],[Pt]],0)</f>
        <v>0</v>
      </c>
      <c r="BF56" s="17">
        <f>IFERROR(Table1[[#This Row],[Cr]]/Table1[[#This Row],[V]],0)</f>
        <v>0.67787114845938379</v>
      </c>
      <c r="BG56" s="32">
        <f>IFERROR(Table1[[#This Row],[Cu]]/Table1[[#This Row],[Pd]],0)</f>
        <v>0</v>
      </c>
      <c r="BH56" s="17">
        <f>IFERROR((Table1[[#This Row],[S]]*10000)/Table1[[#This Row],[Se]],0)</f>
        <v>0</v>
      </c>
      <c r="BI56" s="17">
        <f>IFERROR((Table1[[#This Row],[Th]]/0.085)/(Table1[[#This Row],[Yb]]/0.493),0)</f>
        <v>0</v>
      </c>
      <c r="BJ56" s="17">
        <f>IFERROR((Table1[[#This Row],[La]]/0.687)/(Table1[[#This Row],[Sm]]/0.444),0)</f>
        <v>0.91067884080984518</v>
      </c>
      <c r="BK56" s="17">
        <f>IFERROR((Table1[[#This Row],[La]]/0.687)/(Table1[[#This Row],[Nb]]/0.713),0)</f>
        <v>0.64346433770014555</v>
      </c>
      <c r="BL56" s="28">
        <f>IFERROR((Table1[[#This Row],[MgO]]/40.344)/((Table1[[#This Row],[MgO]]/40.344)+(Table1[[#This Row],[FeOt]]/71.844))*100,0)</f>
        <v>51.679460205835639</v>
      </c>
      <c r="BU56" s="7"/>
      <c r="BV56" s="7"/>
      <c r="BW56" s="7"/>
      <c r="BX56" s="7"/>
      <c r="BY56" s="7"/>
      <c r="BZ56" s="7"/>
      <c r="CA56" s="7"/>
      <c r="CB56" s="7"/>
      <c r="CC56" s="7"/>
    </row>
    <row r="57" spans="1:81" x14ac:dyDescent="0.25">
      <c r="A57" s="31" t="s">
        <v>76</v>
      </c>
      <c r="B57" s="30"/>
      <c r="C57" s="30"/>
      <c r="D57" s="30" t="s">
        <v>380</v>
      </c>
      <c r="E57" s="30" t="s">
        <v>99</v>
      </c>
      <c r="F57" s="22">
        <v>50.55310776276032</v>
      </c>
      <c r="G57" s="22">
        <v>0.68624816882817197</v>
      </c>
      <c r="H57" s="22">
        <v>13.402644298899382</v>
      </c>
      <c r="I57" s="22">
        <v>11.314874985290897</v>
      </c>
      <c r="J57" s="22">
        <v>0.16824732065217393</v>
      </c>
      <c r="K57" s="22">
        <v>8.1620845796706565</v>
      </c>
      <c r="L57" s="22">
        <v>10.829657187429715</v>
      </c>
      <c r="M57" s="22">
        <v>1.9694819280880955</v>
      </c>
      <c r="N57" s="22">
        <v>0.36579037335490089</v>
      </c>
      <c r="O57" s="22">
        <v>5.3617330030357069E-2</v>
      </c>
      <c r="P57" s="23">
        <v>97.505753935004677</v>
      </c>
      <c r="Q57" s="23"/>
      <c r="R57" s="20"/>
      <c r="S57" s="22">
        <v>30.807439989645694</v>
      </c>
      <c r="T57" s="22">
        <v>39.428435705004802</v>
      </c>
      <c r="U57" s="22">
        <v>245.42535378468372</v>
      </c>
      <c r="V57" s="22">
        <v>105.99161234105959</v>
      </c>
      <c r="W57" s="22">
        <v>1.2416240515700934</v>
      </c>
      <c r="X57" s="22">
        <v>2.276459176360361</v>
      </c>
      <c r="Y57" s="22">
        <v>96.44151967720029</v>
      </c>
      <c r="Z57" s="20"/>
      <c r="AA57" s="20"/>
      <c r="AB57" s="22">
        <v>43.22502144553355</v>
      </c>
      <c r="AC57" s="20"/>
      <c r="AD57" s="22">
        <v>138.30473217022129</v>
      </c>
      <c r="AE57" s="22">
        <v>0.15166510851585624</v>
      </c>
      <c r="AF57" s="22">
        <v>0.19398650016736402</v>
      </c>
      <c r="AG57" s="22">
        <v>7.7811682000000007E-2</v>
      </c>
      <c r="AH57" s="22">
        <v>298.16098942135716</v>
      </c>
      <c r="AI57" s="22">
        <v>19.783811319104149</v>
      </c>
      <c r="AJ57" s="22">
        <v>77.972156749080753</v>
      </c>
      <c r="AK57" s="22">
        <v>48.641497172957244</v>
      </c>
      <c r="AL57" s="22">
        <v>2.4481086819633506</v>
      </c>
      <c r="AM57" s="22">
        <v>6.2944400595037227</v>
      </c>
      <c r="AN57" s="22">
        <v>1.0645049619025582</v>
      </c>
      <c r="AO57" s="22">
        <v>5.3226399447439814</v>
      </c>
      <c r="AP57" s="22">
        <v>1.8035388398693184</v>
      </c>
      <c r="AQ57" s="22">
        <v>0.65945625859777979</v>
      </c>
      <c r="AR57" s="22">
        <v>2.2446445787188423</v>
      </c>
      <c r="AS57" s="22">
        <v>0.40617755059328009</v>
      </c>
      <c r="AT57" s="22">
        <v>2.8974008607502526</v>
      </c>
      <c r="AU57" s="22">
        <v>0.5914687760422721</v>
      </c>
      <c r="AV57" s="22">
        <v>1.7933166123576643</v>
      </c>
      <c r="AW57" s="22">
        <v>0.28777449019130441</v>
      </c>
      <c r="AX57" s="22">
        <v>1.8483580765949192</v>
      </c>
      <c r="AY57" s="22">
        <v>0.28913725123353295</v>
      </c>
      <c r="AZ57" s="20">
        <v>0</v>
      </c>
      <c r="BA57" s="20">
        <v>0</v>
      </c>
      <c r="BB57" s="20">
        <v>0</v>
      </c>
      <c r="BC57" s="21">
        <f>IFERROR(SUM(Table1[[#This Row],[Pd]:[Au]]),0)</f>
        <v>0</v>
      </c>
      <c r="BD57" s="21">
        <f>IFERROR(Table1[[#This Row],[Ni]]/Table1[[#This Row],[Cu]],0)</f>
        <v>0.9098976564944683</v>
      </c>
      <c r="BE57" s="21">
        <f>IFERROR(Table1[[#This Row],[Pd]]/Table1[[#This Row],[Pt]],0)</f>
        <v>0</v>
      </c>
      <c r="BF57" s="21">
        <f>IFERROR(Table1[[#This Row],[Cr]]/Table1[[#This Row],[V]],0)</f>
        <v>0.82313033056732943</v>
      </c>
      <c r="BG57" s="33">
        <f>IFERROR(Table1[[#This Row],[Cu]]/Table1[[#This Row],[Pd]],0)</f>
        <v>0</v>
      </c>
      <c r="BH57" s="21">
        <f>IFERROR((Table1[[#This Row],[S]]*10000)/Table1[[#This Row],[Se]],0)</f>
        <v>0</v>
      </c>
      <c r="BI57" s="21">
        <f>IFERROR((Table1[[#This Row],[Th]]/0.085)/(Table1[[#This Row],[Yb]]/0.493),0)</f>
        <v>0.60871414214470387</v>
      </c>
      <c r="BJ57" s="21">
        <f>IFERROR((Table1[[#This Row],[La]]/0.687)/(Table1[[#This Row],[Sm]]/0.444),0)</f>
        <v>0.87726626231351723</v>
      </c>
      <c r="BK57" s="21">
        <f>IFERROR((Table1[[#This Row],[La]]/0.687)/(Table1[[#This Row],[Nb]]/0.713),0)</f>
        <v>1.1161013163349549</v>
      </c>
      <c r="BL57" s="28">
        <f>IFERROR((Table1[[#This Row],[MgO]]/40.344)/((Table1[[#This Row],[MgO]]/40.344)+(Table1[[#This Row],[FeOt]]/71.844))*100,0)</f>
        <v>56.228375978010803</v>
      </c>
      <c r="BU57" s="7"/>
      <c r="BV57" s="7"/>
      <c r="BW57" s="7"/>
      <c r="BX57" s="7"/>
      <c r="BY57" s="7"/>
      <c r="BZ57" s="7"/>
      <c r="CA57" s="7"/>
      <c r="CB57" s="7"/>
      <c r="CC57" s="7"/>
    </row>
    <row r="58" spans="1:81" x14ac:dyDescent="0.25">
      <c r="A58" s="29">
        <v>424097</v>
      </c>
      <c r="B58" s="29">
        <v>631140</v>
      </c>
      <c r="C58" s="29">
        <v>6180159</v>
      </c>
      <c r="D58" s="30" t="s">
        <v>378</v>
      </c>
      <c r="E58" s="29" t="s">
        <v>196</v>
      </c>
      <c r="F58" s="17">
        <v>54.121057400000005</v>
      </c>
      <c r="G58" s="17">
        <v>1.0008599999999999</v>
      </c>
      <c r="H58" s="17">
        <v>12.395119999999999</v>
      </c>
      <c r="I58" s="17">
        <v>19.233174999999999</v>
      </c>
      <c r="J58" s="18">
        <v>0.1685016</v>
      </c>
      <c r="K58" s="17">
        <v>8.1583439999999996</v>
      </c>
      <c r="L58" s="17">
        <v>3.3860639999999997</v>
      </c>
      <c r="M58" s="17">
        <v>1.36148</v>
      </c>
      <c r="N58" s="17">
        <v>7.2275999999999993E-2</v>
      </c>
      <c r="O58" s="18">
        <v>0.10312199999999999</v>
      </c>
      <c r="P58" s="17">
        <f>SUM(F58:O58)</f>
        <v>100.00000000000001</v>
      </c>
      <c r="Q58" s="16">
        <v>3.7</v>
      </c>
      <c r="R58" s="16"/>
      <c r="S58" s="16">
        <v>20</v>
      </c>
      <c r="T58" s="16">
        <v>73</v>
      </c>
      <c r="U58" s="16">
        <v>129</v>
      </c>
      <c r="V58" s="16">
        <v>241</v>
      </c>
      <c r="W58" s="16"/>
      <c r="X58" s="16"/>
      <c r="Y58" s="16">
        <v>118</v>
      </c>
      <c r="Z58" s="16"/>
      <c r="AA58" s="16"/>
      <c r="AB58" s="16">
        <v>35</v>
      </c>
      <c r="AC58" s="16"/>
      <c r="AD58" s="16">
        <v>52</v>
      </c>
      <c r="AE58" s="16"/>
      <c r="AF58" s="16"/>
      <c r="AG58" s="16"/>
      <c r="AH58" s="16">
        <v>322</v>
      </c>
      <c r="AI58" s="16"/>
      <c r="AJ58" s="16">
        <v>142</v>
      </c>
      <c r="AK58" s="16">
        <v>69</v>
      </c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>
        <v>3.0000000000000001E-3</v>
      </c>
      <c r="BA58" s="16">
        <v>3.3E-3</v>
      </c>
      <c r="BB58" s="16">
        <v>4.0000000000000001E-3</v>
      </c>
      <c r="BC58" s="17">
        <f>IFERROR(SUM(Table1[[#This Row],[Pd]:[Au]]),0)</f>
        <v>1.03E-2</v>
      </c>
      <c r="BD58" s="17">
        <f>IFERROR(Table1[[#This Row],[Ni]]/Table1[[#This Row],[Cu]],0)</f>
        <v>0.48962655601659749</v>
      </c>
      <c r="BE58" s="17">
        <f>IFERROR(Table1[[#This Row],[Pd]]/Table1[[#This Row],[Pt]],0)</f>
        <v>0.90909090909090906</v>
      </c>
      <c r="BF58" s="17">
        <f>IFERROR(Table1[[#This Row],[Cr]]/Table1[[#This Row],[V]],0)</f>
        <v>0.40062111801242234</v>
      </c>
      <c r="BG58" s="32">
        <f>IFERROR(Table1[[#This Row],[Cu]]/Table1[[#This Row],[Pd]],0)</f>
        <v>80333.333333333328</v>
      </c>
      <c r="BH58" s="17">
        <f>IFERROR((Table1[[#This Row],[S]]*10000)/Table1[[#This Row],[Se]],0)</f>
        <v>0</v>
      </c>
      <c r="BI58" s="17">
        <f>IFERROR((Table1[[#This Row],[Th]]/0.085)/(Table1[[#This Row],[Yb]]/0.493),0)</f>
        <v>0</v>
      </c>
      <c r="BJ58" s="17">
        <f>IFERROR((Table1[[#This Row],[La]]/0.687)/(Table1[[#This Row],[Sm]]/0.444),0)</f>
        <v>0</v>
      </c>
      <c r="BK58" s="17">
        <f>IFERROR((Table1[[#This Row],[La]]/0.687)/(Table1[[#This Row],[Nb]]/0.713),0)</f>
        <v>0</v>
      </c>
      <c r="BL58" s="28">
        <f>IFERROR((Table1[[#This Row],[MgO]]/40.344)/((Table1[[#This Row],[MgO]]/40.344)+(Table1[[#This Row],[FeOt]]/71.844))*100,0)</f>
        <v>43.032114073060121</v>
      </c>
      <c r="BU58" s="7"/>
      <c r="BV58" s="7"/>
      <c r="BW58" s="7"/>
      <c r="BX58" s="7"/>
      <c r="BY58" s="7"/>
      <c r="BZ58" s="7"/>
      <c r="CA58" s="7"/>
      <c r="CB58" s="7"/>
      <c r="CC58" s="7"/>
    </row>
    <row r="59" spans="1:81" ht="15.75" x14ac:dyDescent="0.25">
      <c r="A59" s="31" t="s">
        <v>77</v>
      </c>
      <c r="B59" s="30"/>
      <c r="C59" s="30"/>
      <c r="D59" s="30" t="s">
        <v>380</v>
      </c>
      <c r="E59" s="30" t="s">
        <v>99</v>
      </c>
      <c r="F59" s="22">
        <v>46.4686936219451</v>
      </c>
      <c r="G59" s="22">
        <v>1.423823365313857</v>
      </c>
      <c r="H59" s="22">
        <v>15.248721066767597</v>
      </c>
      <c r="I59" s="22">
        <v>14.774476327915957</v>
      </c>
      <c r="J59" s="22">
        <v>0.1974289849451962</v>
      </c>
      <c r="K59" s="22">
        <v>8.1448918696319605</v>
      </c>
      <c r="L59" s="22">
        <v>11.14940914292</v>
      </c>
      <c r="M59" s="22">
        <v>1.7494127996222979</v>
      </c>
      <c r="N59" s="22">
        <v>0.12871539720045297</v>
      </c>
      <c r="O59" s="22">
        <v>9.1590657883364957E-2</v>
      </c>
      <c r="P59" s="23">
        <v>99.377163234145783</v>
      </c>
      <c r="Q59" s="23"/>
      <c r="R59" s="20"/>
      <c r="S59" s="22">
        <v>33.555870658625096</v>
      </c>
      <c r="T59" s="22">
        <v>55.940917700819234</v>
      </c>
      <c r="U59" s="22">
        <v>290.6204830834256</v>
      </c>
      <c r="V59" s="22">
        <v>135.57825183973799</v>
      </c>
      <c r="W59" s="22">
        <v>1.8083025601241269</v>
      </c>
      <c r="X59" s="22">
        <v>4.003416377515614</v>
      </c>
      <c r="Y59" s="22">
        <v>155.22337114228154</v>
      </c>
      <c r="Z59" s="20"/>
      <c r="AA59" s="20"/>
      <c r="AB59" s="22">
        <v>46.331524665150553</v>
      </c>
      <c r="AC59" s="20"/>
      <c r="AD59" s="22">
        <v>178.90506305827597</v>
      </c>
      <c r="AE59" s="22">
        <v>0.2777633928571428</v>
      </c>
      <c r="AF59" s="22">
        <v>0.2153491236380862</v>
      </c>
      <c r="AG59" s="22">
        <v>8.4540117416829735E-2</v>
      </c>
      <c r="AH59" s="22">
        <v>406.14373566710589</v>
      </c>
      <c r="AI59" s="22">
        <v>30.245201499364892</v>
      </c>
      <c r="AJ59" s="22">
        <v>84.489692947805835</v>
      </c>
      <c r="AK59" s="22">
        <v>80.748477261477177</v>
      </c>
      <c r="AL59" s="22">
        <v>4.0165425837320576</v>
      </c>
      <c r="AM59" s="22">
        <v>9.983375719982277</v>
      </c>
      <c r="AN59" s="22">
        <v>1.7120720130932896</v>
      </c>
      <c r="AO59" s="22">
        <v>8.6285904761904764</v>
      </c>
      <c r="AP59" s="22">
        <v>2.8634633693972185</v>
      </c>
      <c r="AQ59" s="22">
        <v>0.99149858889934162</v>
      </c>
      <c r="AR59" s="22">
        <v>3.504013513513514</v>
      </c>
      <c r="AS59" s="22">
        <v>0.68856542810985455</v>
      </c>
      <c r="AT59" s="22">
        <v>4.4940208222103584</v>
      </c>
      <c r="AU59" s="22">
        <v>0.88348735955056179</v>
      </c>
      <c r="AV59" s="22">
        <v>2.6583368171021378</v>
      </c>
      <c r="AW59" s="22">
        <v>0.42759874608150472</v>
      </c>
      <c r="AX59" s="22">
        <v>2.7677191283292983</v>
      </c>
      <c r="AY59" s="22">
        <v>0.43134796238244516</v>
      </c>
      <c r="AZ59" s="20">
        <v>0</v>
      </c>
      <c r="BA59" s="20">
        <v>0</v>
      </c>
      <c r="BB59" s="20">
        <v>0</v>
      </c>
      <c r="BC59" s="21">
        <f>IFERROR(SUM(Table1[[#This Row],[Pd]:[Au]]),0)</f>
        <v>0</v>
      </c>
      <c r="BD59" s="21">
        <f>IFERROR(Table1[[#This Row],[Ni]]/Table1[[#This Row],[Cu]],0)</f>
        <v>1.144898750617948</v>
      </c>
      <c r="BE59" s="21">
        <f>IFERROR(Table1[[#This Row],[Pd]]/Table1[[#This Row],[Pt]],0)</f>
        <v>0</v>
      </c>
      <c r="BF59" s="21">
        <f>IFERROR(Table1[[#This Row],[Cr]]/Table1[[#This Row],[V]],0)</f>
        <v>0.71556066870284452</v>
      </c>
      <c r="BG59" s="33">
        <f>IFERROR(Table1[[#This Row],[Cu]]/Table1[[#This Row],[Pd]],0)</f>
        <v>0</v>
      </c>
      <c r="BH59" s="21">
        <f>IFERROR((Table1[[#This Row],[S]]*10000)/Table1[[#This Row],[Se]],0)</f>
        <v>0</v>
      </c>
      <c r="BI59" s="21">
        <f>IFERROR((Table1[[#This Row],[Th]]/0.085)/(Table1[[#This Row],[Yb]]/0.493),0)</f>
        <v>0.45128311768212531</v>
      </c>
      <c r="BJ59" s="21">
        <f>IFERROR((Table1[[#This Row],[La]]/0.687)/(Table1[[#This Row],[Sm]]/0.444),0)</f>
        <v>0.90654001129997286</v>
      </c>
      <c r="BK59" s="21">
        <f>IFERROR((Table1[[#This Row],[La]]/0.687)/(Table1[[#This Row],[Nb]]/0.713),0)</f>
        <v>1.0412485438126475</v>
      </c>
      <c r="BL59" s="28">
        <f>IFERROR((Table1[[#This Row],[MgO]]/40.344)/((Table1[[#This Row],[MgO]]/40.344)+(Table1[[#This Row],[FeOt]]/71.844))*100,0)</f>
        <v>49.538619688565042</v>
      </c>
      <c r="BU59" s="6"/>
      <c r="BV59" s="6"/>
      <c r="BW59" s="6"/>
      <c r="BX59" s="6"/>
      <c r="BY59" s="6"/>
      <c r="BZ59" s="6"/>
      <c r="CA59" s="6"/>
      <c r="CB59" s="6"/>
      <c r="CC59" s="6"/>
    </row>
    <row r="60" spans="1:81" x14ac:dyDescent="0.25">
      <c r="A60" s="31" t="s">
        <v>78</v>
      </c>
      <c r="B60" s="30"/>
      <c r="C60" s="30"/>
      <c r="D60" s="30" t="s">
        <v>380</v>
      </c>
      <c r="E60" s="30" t="s">
        <v>99</v>
      </c>
      <c r="F60" s="22">
        <v>48.141340414195803</v>
      </c>
      <c r="G60" s="22">
        <v>1.3149156968479336</v>
      </c>
      <c r="H60" s="22">
        <v>13.589794954863278</v>
      </c>
      <c r="I60" s="22">
        <v>13.836342212357566</v>
      </c>
      <c r="J60" s="22">
        <v>0.16310344827586207</v>
      </c>
      <c r="K60" s="22">
        <v>8.1390456825440118</v>
      </c>
      <c r="L60" s="22">
        <v>9.9553779768083839</v>
      </c>
      <c r="M60" s="22">
        <v>2.2635719950362558</v>
      </c>
      <c r="N60" s="22">
        <v>0.19107958462770841</v>
      </c>
      <c r="O60" s="22">
        <v>9.9353703885539699E-2</v>
      </c>
      <c r="P60" s="23">
        <v>97.693925669442351</v>
      </c>
      <c r="Q60" s="23"/>
      <c r="R60" s="20"/>
      <c r="S60" s="22">
        <v>33.236358177687791</v>
      </c>
      <c r="T60" s="22">
        <v>57.126777615674598</v>
      </c>
      <c r="U60" s="22">
        <v>182.41013421642606</v>
      </c>
      <c r="V60" s="22">
        <v>156.93941476921162</v>
      </c>
      <c r="W60" s="22">
        <v>1.8685441610108975</v>
      </c>
      <c r="X60" s="22">
        <v>4.483164579862625</v>
      </c>
      <c r="Y60" s="22">
        <v>90.10350816485105</v>
      </c>
      <c r="Z60" s="20"/>
      <c r="AA60" s="20"/>
      <c r="AB60" s="22">
        <v>45.381090315534976</v>
      </c>
      <c r="AC60" s="20"/>
      <c r="AD60" s="22">
        <v>100.581479225515</v>
      </c>
      <c r="AE60" s="22">
        <v>0.31106919642857145</v>
      </c>
      <c r="AF60" s="22">
        <v>0.35756583406478476</v>
      </c>
      <c r="AG60" s="22">
        <v>0.10804907975460122</v>
      </c>
      <c r="AH60" s="22">
        <v>375.67382557507221</v>
      </c>
      <c r="AI60" s="22">
        <v>27.274855257209943</v>
      </c>
      <c r="AJ60" s="22">
        <v>160.25987742676156</v>
      </c>
      <c r="AK60" s="22">
        <v>72.83114021516171</v>
      </c>
      <c r="AL60" s="22">
        <v>4.2879963452935801</v>
      </c>
      <c r="AM60" s="22">
        <v>10.871281184712275</v>
      </c>
      <c r="AN60" s="22">
        <v>1.7362096801154923</v>
      </c>
      <c r="AO60" s="22">
        <v>8.5739843629343628</v>
      </c>
      <c r="AP60" s="22">
        <v>2.8026538958826284</v>
      </c>
      <c r="AQ60" s="22">
        <v>1.0090935755689137</v>
      </c>
      <c r="AR60" s="22">
        <v>3.3874876950192938</v>
      </c>
      <c r="AS60" s="22">
        <v>0.62978067230978796</v>
      </c>
      <c r="AT60" s="22">
        <v>4.249874529755294</v>
      </c>
      <c r="AU60" s="22">
        <v>0.84982692307692309</v>
      </c>
      <c r="AV60" s="22">
        <v>2.479237428023032</v>
      </c>
      <c r="AW60" s="22">
        <v>0.39824297136464026</v>
      </c>
      <c r="AX60" s="22">
        <v>2.6434244113007197</v>
      </c>
      <c r="AY60" s="22">
        <v>0.418172295125738</v>
      </c>
      <c r="AZ60" s="20">
        <v>0</v>
      </c>
      <c r="BA60" s="20">
        <v>0</v>
      </c>
      <c r="BB60" s="20">
        <v>0</v>
      </c>
      <c r="BC60" s="21">
        <f>IFERROR(SUM(Table1[[#This Row],[Pd]:[Au]]),0)</f>
        <v>0</v>
      </c>
      <c r="BD60" s="21">
        <f>IFERROR(Table1[[#This Row],[Ni]]/Table1[[#This Row],[Cu]],0)</f>
        <v>0.57412924788430875</v>
      </c>
      <c r="BE60" s="21">
        <f>IFERROR(Table1[[#This Row],[Pd]]/Table1[[#This Row],[Pt]],0)</f>
        <v>0</v>
      </c>
      <c r="BF60" s="21">
        <f>IFERROR(Table1[[#This Row],[Cr]]/Table1[[#This Row],[V]],0)</f>
        <v>0.48555454705207934</v>
      </c>
      <c r="BG60" s="33">
        <f>IFERROR(Table1[[#This Row],[Cu]]/Table1[[#This Row],[Pd]],0)</f>
        <v>0</v>
      </c>
      <c r="BH60" s="21">
        <f>IFERROR((Table1[[#This Row],[S]]*10000)/Table1[[#This Row],[Se]],0)</f>
        <v>0</v>
      </c>
      <c r="BI60" s="21">
        <f>IFERROR((Table1[[#This Row],[Th]]/0.085)/(Table1[[#This Row],[Yb]]/0.493),0)</f>
        <v>0.78454365054277453</v>
      </c>
      <c r="BJ60" s="21">
        <f>IFERROR((Table1[[#This Row],[La]]/0.687)/(Table1[[#This Row],[Sm]]/0.444),0)</f>
        <v>0.98880617577231844</v>
      </c>
      <c r="BK60" s="21">
        <f>IFERROR((Table1[[#This Row],[La]]/0.687)/(Table1[[#This Row],[Nb]]/0.713),0)</f>
        <v>0.99266455979755419</v>
      </c>
      <c r="BL60" s="28">
        <f>IFERROR((Table1[[#This Row],[MgO]]/40.344)/((Table1[[#This Row],[MgO]]/40.344)+(Table1[[#This Row],[FeOt]]/71.844))*100,0)</f>
        <v>51.160509734612248</v>
      </c>
      <c r="BU60" s="7"/>
      <c r="BV60" s="7"/>
      <c r="BW60" s="7"/>
      <c r="BX60" s="7"/>
      <c r="BY60" s="7"/>
      <c r="BZ60" s="7"/>
      <c r="CA60" s="7"/>
      <c r="CB60" s="7"/>
      <c r="CC60" s="7"/>
    </row>
    <row r="61" spans="1:81" x14ac:dyDescent="0.25">
      <c r="A61" s="29">
        <v>2</v>
      </c>
      <c r="B61" s="29"/>
      <c r="C61" s="29"/>
      <c r="D61" s="30" t="s">
        <v>381</v>
      </c>
      <c r="E61" s="29" t="s">
        <v>173</v>
      </c>
      <c r="F61" s="16">
        <v>52.62</v>
      </c>
      <c r="G61" s="16">
        <v>0.8</v>
      </c>
      <c r="H61" s="16">
        <v>14.56</v>
      </c>
      <c r="I61" s="16">
        <v>10.29</v>
      </c>
      <c r="J61" s="16">
        <v>0.18</v>
      </c>
      <c r="K61" s="16">
        <v>8.1384000000000007</v>
      </c>
      <c r="L61" s="16">
        <v>11.75</v>
      </c>
      <c r="M61" s="16">
        <v>1.08</v>
      </c>
      <c r="N61" s="16">
        <v>0.38</v>
      </c>
      <c r="O61" s="16">
        <v>0.06</v>
      </c>
      <c r="P61" s="16">
        <v>100.06</v>
      </c>
      <c r="Q61" s="16"/>
      <c r="R61" s="16"/>
      <c r="S61" s="16"/>
      <c r="T61" s="16"/>
      <c r="U61" s="16">
        <v>459</v>
      </c>
      <c r="V61" s="16">
        <v>69</v>
      </c>
      <c r="W61" s="16"/>
      <c r="X61" s="16"/>
      <c r="Y61" s="16">
        <v>87</v>
      </c>
      <c r="Z61" s="16"/>
      <c r="AA61" s="16"/>
      <c r="AB61" s="16"/>
      <c r="AC61" s="16"/>
      <c r="AD61" s="16"/>
      <c r="AE61" s="16"/>
      <c r="AF61" s="16"/>
      <c r="AG61" s="16"/>
      <c r="AH61" s="16"/>
      <c r="AI61" s="16">
        <v>19</v>
      </c>
      <c r="AJ61" s="16"/>
      <c r="AK61" s="16">
        <v>84</v>
      </c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>
        <v>5.0000000000000001E-3</v>
      </c>
      <c r="BA61" s="16">
        <v>5.1999999999999998E-3</v>
      </c>
      <c r="BB61" s="16">
        <v>1.3800000000000002E-2</v>
      </c>
      <c r="BC61" s="17">
        <f>IFERROR(SUM(Table1[[#This Row],[Pd]:[Au]]),0)</f>
        <v>2.4E-2</v>
      </c>
      <c r="BD61" s="17">
        <f>IFERROR(Table1[[#This Row],[Ni]]/Table1[[#This Row],[Cu]],0)</f>
        <v>1.2608695652173914</v>
      </c>
      <c r="BE61" s="17">
        <f>IFERROR(Table1[[#This Row],[Pd]]/Table1[[#This Row],[Pt]],0)</f>
        <v>0.96153846153846156</v>
      </c>
      <c r="BF61" s="17">
        <f>IFERROR(Table1[[#This Row],[Cr]]/Table1[[#This Row],[V]],0)</f>
        <v>0</v>
      </c>
      <c r="BG61" s="32">
        <f>IFERROR(Table1[[#This Row],[Cu]]/Table1[[#This Row],[Pd]],0)</f>
        <v>13800</v>
      </c>
      <c r="BH61" s="17">
        <f>IFERROR((Table1[[#This Row],[S]]*10000)/Table1[[#This Row],[Se]],0)</f>
        <v>0</v>
      </c>
      <c r="BI61" s="17">
        <f>IFERROR((Table1[[#This Row],[Th]]/0.085)/(Table1[[#This Row],[Yb]]/0.493),0)</f>
        <v>0</v>
      </c>
      <c r="BJ61" s="17">
        <f>IFERROR((Table1[[#This Row],[La]]/0.687)/(Table1[[#This Row],[Sm]]/0.444),0)</f>
        <v>0</v>
      </c>
      <c r="BK61" s="17">
        <f>IFERROR((Table1[[#This Row],[La]]/0.687)/(Table1[[#This Row],[Nb]]/0.713),0)</f>
        <v>0</v>
      </c>
      <c r="BL61" s="28">
        <f>IFERROR((Table1[[#This Row],[MgO]]/40.344)/((Table1[[#This Row],[MgO]]/40.344)+(Table1[[#This Row],[FeOt]]/71.844))*100,0)</f>
        <v>58.479171801114006</v>
      </c>
      <c r="BU61" s="7"/>
      <c r="BV61" s="7"/>
      <c r="BW61" s="7"/>
      <c r="BX61" s="7"/>
      <c r="BY61" s="7"/>
      <c r="BZ61" s="7"/>
      <c r="CA61" s="7"/>
      <c r="CB61" s="7"/>
      <c r="CC61" s="7"/>
    </row>
    <row r="62" spans="1:81" x14ac:dyDescent="0.25">
      <c r="A62" s="29" t="s">
        <v>268</v>
      </c>
      <c r="B62" s="29"/>
      <c r="C62" s="29"/>
      <c r="D62" s="30" t="s">
        <v>379</v>
      </c>
      <c r="E62" s="29" t="s">
        <v>318</v>
      </c>
      <c r="F62" s="16">
        <v>49.29</v>
      </c>
      <c r="G62" s="16">
        <v>0.93</v>
      </c>
      <c r="H62" s="16">
        <v>14.76</v>
      </c>
      <c r="I62" s="16">
        <v>12.59</v>
      </c>
      <c r="J62" s="16">
        <v>0.19</v>
      </c>
      <c r="K62" s="16">
        <v>8.1199999999999992</v>
      </c>
      <c r="L62" s="16">
        <v>11.38</v>
      </c>
      <c r="M62" s="16">
        <v>1.35</v>
      </c>
      <c r="N62" s="16">
        <v>7.0000000000000007E-2</v>
      </c>
      <c r="O62" s="16">
        <v>0.04</v>
      </c>
      <c r="P62" s="16">
        <v>101.09</v>
      </c>
      <c r="Q62" s="16">
        <v>0.02</v>
      </c>
      <c r="R62" s="16"/>
      <c r="S62" s="16">
        <v>65</v>
      </c>
      <c r="T62" s="16"/>
      <c r="U62" s="16">
        <v>271</v>
      </c>
      <c r="V62" s="16"/>
      <c r="W62" s="16"/>
      <c r="X62" s="16">
        <v>3</v>
      </c>
      <c r="Y62" s="16">
        <v>148</v>
      </c>
      <c r="Z62" s="16"/>
      <c r="AA62" s="16">
        <v>0</v>
      </c>
      <c r="AB62" s="16"/>
      <c r="AC62" s="16"/>
      <c r="AD62" s="16">
        <v>89</v>
      </c>
      <c r="AE62" s="16"/>
      <c r="AF62" s="16"/>
      <c r="AG62" s="16"/>
      <c r="AH62" s="16">
        <v>377</v>
      </c>
      <c r="AI62" s="16">
        <v>18</v>
      </c>
      <c r="AJ62" s="16">
        <v>59</v>
      </c>
      <c r="AK62" s="16">
        <v>36</v>
      </c>
      <c r="AL62" s="16">
        <v>2.8</v>
      </c>
      <c r="AM62" s="16">
        <v>7.7</v>
      </c>
      <c r="AN62" s="16"/>
      <c r="AO62" s="16">
        <v>6.7</v>
      </c>
      <c r="AP62" s="16">
        <v>2.4</v>
      </c>
      <c r="AQ62" s="16">
        <v>0.8</v>
      </c>
      <c r="AR62" s="16">
        <v>3.1</v>
      </c>
      <c r="AS62" s="16"/>
      <c r="AT62" s="16">
        <v>3.6</v>
      </c>
      <c r="AU62" s="16"/>
      <c r="AV62" s="16">
        <v>2.1</v>
      </c>
      <c r="AW62" s="16"/>
      <c r="AX62" s="16">
        <v>2</v>
      </c>
      <c r="AY62" s="16">
        <v>0.3</v>
      </c>
      <c r="AZ62" s="16"/>
      <c r="BA62" s="16"/>
      <c r="BB62" s="16"/>
      <c r="BC62" s="17">
        <f>IFERROR(SUM(Table1[[#This Row],[Pd]:[Au]]),0)</f>
        <v>0</v>
      </c>
      <c r="BD62" s="17">
        <f>IFERROR(Table1[[#This Row],[Ni]]/Table1[[#This Row],[Cu]],0)</f>
        <v>0</v>
      </c>
      <c r="BE62" s="17">
        <f>IFERROR(Table1[[#This Row],[Pd]]/Table1[[#This Row],[Pt]],0)</f>
        <v>0</v>
      </c>
      <c r="BF62" s="17">
        <f>IFERROR(Table1[[#This Row],[Cr]]/Table1[[#This Row],[V]],0)</f>
        <v>0.71883289124668437</v>
      </c>
      <c r="BG62" s="32">
        <f>IFERROR(Table1[[#This Row],[Cu]]/Table1[[#This Row],[Pd]],0)</f>
        <v>0</v>
      </c>
      <c r="BH62" s="17">
        <f>IFERROR((Table1[[#This Row],[S]]*10000)/Table1[[#This Row],[Se]],0)</f>
        <v>0</v>
      </c>
      <c r="BI62" s="17">
        <f>IFERROR((Table1[[#This Row],[Th]]/0.085)/(Table1[[#This Row],[Yb]]/0.493),0)</f>
        <v>0</v>
      </c>
      <c r="BJ62" s="17">
        <f>IFERROR((Table1[[#This Row],[La]]/0.687)/(Table1[[#This Row],[Sm]]/0.444),0)</f>
        <v>0.75400291120815133</v>
      </c>
      <c r="BK62" s="17">
        <f>IFERROR((Table1[[#This Row],[La]]/0.687)/(Table1[[#This Row],[Nb]]/0.713),0)</f>
        <v>0.96865599223677801</v>
      </c>
      <c r="BL62" s="28">
        <f>IFERROR((Table1[[#This Row],[MgO]]/40.344)/((Table1[[#This Row],[MgO]]/40.344)+(Table1[[#This Row],[FeOt]]/71.844))*100,0)</f>
        <v>53.456520978970993</v>
      </c>
      <c r="BU62" s="7"/>
      <c r="BV62" s="7"/>
      <c r="BW62" s="7"/>
      <c r="BX62" s="7"/>
      <c r="BY62" s="7"/>
      <c r="BZ62" s="7"/>
      <c r="CA62" s="7"/>
      <c r="CB62" s="7"/>
      <c r="CC62" s="7"/>
    </row>
    <row r="63" spans="1:81" x14ac:dyDescent="0.25">
      <c r="A63" s="31" t="s">
        <v>79</v>
      </c>
      <c r="B63" s="30"/>
      <c r="C63" s="30"/>
      <c r="D63" s="30" t="s">
        <v>380</v>
      </c>
      <c r="E63" s="30" t="s">
        <v>99</v>
      </c>
      <c r="F63" s="22">
        <v>48.150723106974333</v>
      </c>
      <c r="G63" s="22">
        <v>1.036270450355077</v>
      </c>
      <c r="H63" s="22">
        <v>13.875750418717733</v>
      </c>
      <c r="I63" s="22">
        <v>13.621583916140203</v>
      </c>
      <c r="J63" s="22">
        <v>0.19434949084595454</v>
      </c>
      <c r="K63" s="22">
        <v>8.0893140437141131</v>
      </c>
      <c r="L63" s="22">
        <v>9.388377146034685</v>
      </c>
      <c r="M63" s="22">
        <v>2.6068644640367644</v>
      </c>
      <c r="N63" s="22">
        <v>0.13889740538405615</v>
      </c>
      <c r="O63" s="22">
        <v>7.4332124569068306E-2</v>
      </c>
      <c r="P63" s="23">
        <v>97.176462566771988</v>
      </c>
      <c r="Q63" s="23"/>
      <c r="R63" s="20"/>
      <c r="S63" s="22">
        <v>32.417172146521928</v>
      </c>
      <c r="T63" s="22">
        <v>48.591115304084397</v>
      </c>
      <c r="U63" s="22">
        <v>216.63831509239492</v>
      </c>
      <c r="V63" s="22">
        <v>164.72617386440396</v>
      </c>
      <c r="W63" s="22">
        <v>1.6260596155813083</v>
      </c>
      <c r="X63" s="22">
        <v>3.0847269314340227</v>
      </c>
      <c r="Y63" s="22">
        <v>122.98176437665943</v>
      </c>
      <c r="Z63" s="20"/>
      <c r="AA63" s="20"/>
      <c r="AB63" s="22">
        <v>45.782617366932975</v>
      </c>
      <c r="AC63" s="20"/>
      <c r="AD63" s="22">
        <v>59.296767273881173</v>
      </c>
      <c r="AE63" s="22">
        <v>0.19254721944186048</v>
      </c>
      <c r="AF63" s="22">
        <v>0.16928647179916317</v>
      </c>
      <c r="AG63" s="22">
        <v>7.0863044E-2</v>
      </c>
      <c r="AH63" s="22">
        <v>344.51136143127383</v>
      </c>
      <c r="AI63" s="22">
        <v>23.984080642674066</v>
      </c>
      <c r="AJ63" s="22">
        <v>121.58826906738099</v>
      </c>
      <c r="AK63" s="22">
        <v>62.615010191959342</v>
      </c>
      <c r="AL63" s="22">
        <v>3.0001342474502612</v>
      </c>
      <c r="AM63" s="22">
        <v>7.9181528380397017</v>
      </c>
      <c r="AN63" s="22">
        <v>1.357938414348965</v>
      </c>
      <c r="AO63" s="22">
        <v>6.9369490453741793</v>
      </c>
      <c r="AP63" s="22">
        <v>2.3504025300625004</v>
      </c>
      <c r="AQ63" s="22">
        <v>0.88478564587532016</v>
      </c>
      <c r="AR63" s="22">
        <v>2.8843754356054676</v>
      </c>
      <c r="AS63" s="22">
        <v>0.52214978723200012</v>
      </c>
      <c r="AT63" s="22">
        <v>3.5479265645933404</v>
      </c>
      <c r="AU63" s="22">
        <v>0.72165773183619542</v>
      </c>
      <c r="AV63" s="22">
        <v>2.1738179959197081</v>
      </c>
      <c r="AW63" s="22">
        <v>0.34532308302608705</v>
      </c>
      <c r="AX63" s="22">
        <v>2.2143542952092385</v>
      </c>
      <c r="AY63" s="22">
        <v>0.34345167590419157</v>
      </c>
      <c r="AZ63" s="20">
        <v>0</v>
      </c>
      <c r="BA63" s="20">
        <v>0</v>
      </c>
      <c r="BB63" s="20">
        <v>0</v>
      </c>
      <c r="BC63" s="21">
        <f>IFERROR(SUM(Table1[[#This Row],[Pd]:[Au]]),0)</f>
        <v>0</v>
      </c>
      <c r="BD63" s="21">
        <f>IFERROR(Table1[[#This Row],[Ni]]/Table1[[#This Row],[Cu]],0)</f>
        <v>0.74658302012097444</v>
      </c>
      <c r="BE63" s="21">
        <f>IFERROR(Table1[[#This Row],[Pd]]/Table1[[#This Row],[Pt]],0)</f>
        <v>0</v>
      </c>
      <c r="BF63" s="21">
        <f>IFERROR(Table1[[#This Row],[Cr]]/Table1[[#This Row],[V]],0)</f>
        <v>0.62882778144781692</v>
      </c>
      <c r="BG63" s="33">
        <f>IFERROR(Table1[[#This Row],[Cu]]/Table1[[#This Row],[Pd]],0)</f>
        <v>0</v>
      </c>
      <c r="BH63" s="21">
        <f>IFERROR((Table1[[#This Row],[S]]*10000)/Table1[[#This Row],[Se]],0)</f>
        <v>0</v>
      </c>
      <c r="BI63" s="21">
        <f>IFERROR((Table1[[#This Row],[Th]]/0.085)/(Table1[[#This Row],[Yb]]/0.493),0)</f>
        <v>0.44340760580156768</v>
      </c>
      <c r="BJ63" s="21">
        <f>IFERROR((Table1[[#This Row],[La]]/0.687)/(Table1[[#This Row],[Sm]]/0.444),0)</f>
        <v>0.82494439423262311</v>
      </c>
      <c r="BK63" s="21">
        <f>IFERROR((Table1[[#This Row],[La]]/0.687)/(Table1[[#This Row],[Nb]]/0.713),0)</f>
        <v>1.0093847900489008</v>
      </c>
      <c r="BL63" s="28">
        <f>IFERROR((Table1[[#This Row],[MgO]]/40.344)/((Table1[[#This Row],[MgO]]/40.344)+(Table1[[#This Row],[FeOt]]/71.844))*100,0)</f>
        <v>51.398204528806261</v>
      </c>
      <c r="BU63" s="7"/>
      <c r="BV63" s="7"/>
      <c r="BW63" s="7"/>
      <c r="BX63" s="7"/>
      <c r="BY63" s="7"/>
      <c r="BZ63" s="7"/>
      <c r="CA63" s="7"/>
      <c r="CB63" s="7"/>
      <c r="CC63" s="7"/>
    </row>
    <row r="64" spans="1:81" x14ac:dyDescent="0.25">
      <c r="A64" s="29" t="s">
        <v>269</v>
      </c>
      <c r="B64" s="29"/>
      <c r="C64" s="29"/>
      <c r="D64" s="30" t="s">
        <v>379</v>
      </c>
      <c r="E64" s="29" t="s">
        <v>318</v>
      </c>
      <c r="F64" s="16">
        <v>48.31</v>
      </c>
      <c r="G64" s="16">
        <v>0.91</v>
      </c>
      <c r="H64" s="16">
        <v>14.89</v>
      </c>
      <c r="I64" s="16">
        <v>12.07</v>
      </c>
      <c r="J64" s="16">
        <v>0.18</v>
      </c>
      <c r="K64" s="16">
        <v>8.08</v>
      </c>
      <c r="L64" s="16">
        <v>10.210000000000001</v>
      </c>
      <c r="M64" s="16">
        <v>1.98</v>
      </c>
      <c r="N64" s="16">
        <v>0.1</v>
      </c>
      <c r="O64" s="16">
        <v>0.04</v>
      </c>
      <c r="P64" s="16">
        <v>100.02</v>
      </c>
      <c r="Q64" s="16">
        <v>0.01</v>
      </c>
      <c r="R64" s="16"/>
      <c r="S64" s="16">
        <v>120</v>
      </c>
      <c r="T64" s="16"/>
      <c r="U64" s="16">
        <v>339</v>
      </c>
      <c r="V64" s="16"/>
      <c r="W64" s="16"/>
      <c r="X64" s="16">
        <v>0</v>
      </c>
      <c r="Y64" s="16">
        <v>161</v>
      </c>
      <c r="Z64" s="16"/>
      <c r="AA64" s="16">
        <v>0</v>
      </c>
      <c r="AB64" s="16"/>
      <c r="AC64" s="16"/>
      <c r="AD64" s="16">
        <v>82</v>
      </c>
      <c r="AE64" s="16"/>
      <c r="AF64" s="16"/>
      <c r="AG64" s="16"/>
      <c r="AH64" s="16">
        <v>367</v>
      </c>
      <c r="AI64" s="16">
        <v>18</v>
      </c>
      <c r="AJ64" s="16">
        <v>50</v>
      </c>
      <c r="AK64" s="16">
        <v>37</v>
      </c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7">
        <f>IFERROR(SUM(Table1[[#This Row],[Pd]:[Au]]),0)</f>
        <v>0</v>
      </c>
      <c r="BD64" s="17">
        <f>IFERROR(Table1[[#This Row],[Ni]]/Table1[[#This Row],[Cu]],0)</f>
        <v>0</v>
      </c>
      <c r="BE64" s="17">
        <f>IFERROR(Table1[[#This Row],[Pd]]/Table1[[#This Row],[Pt]],0)</f>
        <v>0</v>
      </c>
      <c r="BF64" s="17">
        <f>IFERROR(Table1[[#This Row],[Cr]]/Table1[[#This Row],[V]],0)</f>
        <v>0.92370572207084467</v>
      </c>
      <c r="BG64" s="32">
        <f>IFERROR(Table1[[#This Row],[Cu]]/Table1[[#This Row],[Pd]],0)</f>
        <v>0</v>
      </c>
      <c r="BH64" s="17">
        <f>IFERROR((Table1[[#This Row],[S]]*10000)/Table1[[#This Row],[Se]],0)</f>
        <v>0</v>
      </c>
      <c r="BI64" s="17">
        <f>IFERROR((Table1[[#This Row],[Th]]/0.085)/(Table1[[#This Row],[Yb]]/0.493),0)</f>
        <v>0</v>
      </c>
      <c r="BJ64" s="17">
        <f>IFERROR((Table1[[#This Row],[La]]/0.687)/(Table1[[#This Row],[Sm]]/0.444),0)</f>
        <v>0</v>
      </c>
      <c r="BK64" s="17">
        <f>IFERROR((Table1[[#This Row],[La]]/0.687)/(Table1[[#This Row],[Nb]]/0.713),0)</f>
        <v>0</v>
      </c>
      <c r="BL64" s="28">
        <f>IFERROR((Table1[[#This Row],[MgO]]/40.344)/((Table1[[#This Row],[MgO]]/40.344)+(Table1[[#This Row],[FeOt]]/71.844))*100,0)</f>
        <v>54.381811784253266</v>
      </c>
      <c r="BU64" s="7"/>
      <c r="BV64" s="7"/>
      <c r="BW64" s="7"/>
      <c r="BX64" s="7"/>
      <c r="BY64" s="7"/>
      <c r="BZ64" s="7"/>
      <c r="CA64" s="7"/>
      <c r="CB64" s="7"/>
      <c r="CC64" s="7"/>
    </row>
    <row r="65" spans="1:83" x14ac:dyDescent="0.25">
      <c r="A65" s="29">
        <v>422815</v>
      </c>
      <c r="B65" s="29">
        <v>631146</v>
      </c>
      <c r="C65" s="29">
        <v>6182518</v>
      </c>
      <c r="D65" s="30" t="s">
        <v>378</v>
      </c>
      <c r="E65" s="29" t="s">
        <v>196</v>
      </c>
      <c r="F65" s="17">
        <v>54.673814600000007</v>
      </c>
      <c r="G65" s="17">
        <v>1.2510749999999999</v>
      </c>
      <c r="H65" s="17">
        <v>12.905284999999999</v>
      </c>
      <c r="I65" s="17">
        <v>12.337534999999999</v>
      </c>
      <c r="J65" s="18">
        <v>0.17237520000000001</v>
      </c>
      <c r="K65" s="17">
        <v>8.0422699999999985</v>
      </c>
      <c r="L65" s="17">
        <v>8.6330639999999992</v>
      </c>
      <c r="M65" s="17">
        <v>1.56368</v>
      </c>
      <c r="N65" s="17">
        <v>0.31319599999999997</v>
      </c>
      <c r="O65" s="18">
        <v>0.10770519999999999</v>
      </c>
      <c r="P65" s="17">
        <f>SUM(F65:O65)</f>
        <v>100.00000000000003</v>
      </c>
      <c r="Q65" s="16">
        <v>0.09</v>
      </c>
      <c r="R65" s="16"/>
      <c r="S65" s="16">
        <v>60</v>
      </c>
      <c r="T65" s="16">
        <v>45</v>
      </c>
      <c r="U65" s="16">
        <v>161</v>
      </c>
      <c r="V65" s="16">
        <v>164</v>
      </c>
      <c r="W65" s="16"/>
      <c r="X65" s="16"/>
      <c r="Y65" s="16">
        <v>73</v>
      </c>
      <c r="Z65" s="16"/>
      <c r="AA65" s="16"/>
      <c r="AB65" s="16">
        <v>44</v>
      </c>
      <c r="AC65" s="16"/>
      <c r="AD65" s="16">
        <v>143</v>
      </c>
      <c r="AE65" s="16"/>
      <c r="AF65" s="16"/>
      <c r="AG65" s="16"/>
      <c r="AH65" s="16">
        <v>371</v>
      </c>
      <c r="AI65" s="16"/>
      <c r="AJ65" s="16">
        <v>88</v>
      </c>
      <c r="AK65" s="16">
        <v>0</v>
      </c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>
        <v>4.0000000000000001E-3</v>
      </c>
      <c r="BA65" s="16">
        <v>3.8E-3</v>
      </c>
      <c r="BB65" s="16">
        <v>2E-3</v>
      </c>
      <c r="BC65" s="17">
        <f>IFERROR(SUM(Table1[[#This Row],[Pd]:[Au]]),0)</f>
        <v>9.7999999999999997E-3</v>
      </c>
      <c r="BD65" s="17">
        <f>IFERROR(Table1[[#This Row],[Ni]]/Table1[[#This Row],[Cu]],0)</f>
        <v>0.4451219512195122</v>
      </c>
      <c r="BE65" s="17">
        <f>IFERROR(Table1[[#This Row],[Pd]]/Table1[[#This Row],[Pt]],0)</f>
        <v>1.0526315789473684</v>
      </c>
      <c r="BF65" s="17">
        <f>IFERROR(Table1[[#This Row],[Cr]]/Table1[[#This Row],[V]],0)</f>
        <v>0.43396226415094341</v>
      </c>
      <c r="BG65" s="32">
        <f>IFERROR(Table1[[#This Row],[Cu]]/Table1[[#This Row],[Pd]],0)</f>
        <v>41000</v>
      </c>
      <c r="BH65" s="17">
        <f>IFERROR((Table1[[#This Row],[S]]*10000)/Table1[[#This Row],[Se]],0)</f>
        <v>0</v>
      </c>
      <c r="BI65" s="17">
        <f>IFERROR((Table1[[#This Row],[Th]]/0.085)/(Table1[[#This Row],[Yb]]/0.493),0)</f>
        <v>0</v>
      </c>
      <c r="BJ65" s="17">
        <f>IFERROR((Table1[[#This Row],[La]]/0.687)/(Table1[[#This Row],[Sm]]/0.444),0)</f>
        <v>0</v>
      </c>
      <c r="BK65" s="17">
        <f>IFERROR((Table1[[#This Row],[La]]/0.687)/(Table1[[#This Row],[Nb]]/0.713),0)</f>
        <v>0</v>
      </c>
      <c r="BL65" s="28">
        <f>IFERROR((Table1[[#This Row],[MgO]]/40.344)/((Table1[[#This Row],[MgO]]/40.344)+(Table1[[#This Row],[FeOt]]/71.844))*100,0)</f>
        <v>53.721096088217848</v>
      </c>
      <c r="BU65" s="7"/>
      <c r="BV65" s="7"/>
      <c r="BW65" s="7"/>
      <c r="BX65" s="7"/>
      <c r="BY65" s="7"/>
      <c r="BZ65" s="7"/>
      <c r="CA65" s="7"/>
      <c r="CB65" s="7"/>
      <c r="CC65" s="7"/>
    </row>
    <row r="66" spans="1:83" x14ac:dyDescent="0.25">
      <c r="A66" s="29" t="s">
        <v>250</v>
      </c>
      <c r="B66" s="29"/>
      <c r="C66" s="29"/>
      <c r="D66" s="30" t="s">
        <v>379</v>
      </c>
      <c r="E66" s="29" t="s">
        <v>322</v>
      </c>
      <c r="F66" s="16">
        <v>49.22</v>
      </c>
      <c r="G66" s="16">
        <v>1.22</v>
      </c>
      <c r="H66" s="16">
        <v>14.17</v>
      </c>
      <c r="I66" s="16">
        <v>13.23</v>
      </c>
      <c r="J66" s="16">
        <v>0.18</v>
      </c>
      <c r="K66" s="16">
        <v>7.99</v>
      </c>
      <c r="L66" s="16">
        <v>4.38</v>
      </c>
      <c r="M66" s="16">
        <v>4.08</v>
      </c>
      <c r="N66" s="16">
        <v>7.0000000000000007E-2</v>
      </c>
      <c r="O66" s="16">
        <v>7.0000000000000007E-2</v>
      </c>
      <c r="P66" s="16">
        <v>99.3</v>
      </c>
      <c r="Q66" s="16">
        <v>0.04</v>
      </c>
      <c r="R66" s="16"/>
      <c r="S66" s="16">
        <v>56</v>
      </c>
      <c r="T66" s="16"/>
      <c r="U66" s="16">
        <v>174</v>
      </c>
      <c r="V66" s="16"/>
      <c r="W66" s="16"/>
      <c r="X66" s="16">
        <v>4</v>
      </c>
      <c r="Y66" s="16">
        <v>129</v>
      </c>
      <c r="Z66" s="16"/>
      <c r="AA66" s="16">
        <v>0</v>
      </c>
      <c r="AB66" s="16"/>
      <c r="AC66" s="16"/>
      <c r="AD66" s="16">
        <v>65</v>
      </c>
      <c r="AE66" s="16"/>
      <c r="AF66" s="16"/>
      <c r="AG66" s="16"/>
      <c r="AH66" s="16">
        <v>467</v>
      </c>
      <c r="AI66" s="16">
        <v>28</v>
      </c>
      <c r="AJ66" s="16">
        <v>76</v>
      </c>
      <c r="AK66" s="16">
        <v>55</v>
      </c>
      <c r="AL66" s="16">
        <v>4.4000000000000004</v>
      </c>
      <c r="AM66" s="16">
        <v>11.2</v>
      </c>
      <c r="AN66" s="16"/>
      <c r="AO66" s="16">
        <v>8.6</v>
      </c>
      <c r="AP66" s="16">
        <v>2.8</v>
      </c>
      <c r="AQ66" s="16">
        <v>0.5</v>
      </c>
      <c r="AR66" s="16">
        <v>3.6</v>
      </c>
      <c r="AS66" s="16"/>
      <c r="AT66" s="16">
        <v>4.2</v>
      </c>
      <c r="AU66" s="16"/>
      <c r="AV66" s="16">
        <v>2.6</v>
      </c>
      <c r="AW66" s="16"/>
      <c r="AX66" s="16">
        <v>2.4</v>
      </c>
      <c r="AY66" s="16">
        <v>0.35</v>
      </c>
      <c r="AZ66" s="16"/>
      <c r="BA66" s="16"/>
      <c r="BB66" s="16"/>
      <c r="BC66" s="17">
        <f>IFERROR(SUM(Table1[[#This Row],[Pd]:[Au]]),0)</f>
        <v>0</v>
      </c>
      <c r="BD66" s="17">
        <f>IFERROR(Table1[[#This Row],[Ni]]/Table1[[#This Row],[Cu]],0)</f>
        <v>0</v>
      </c>
      <c r="BE66" s="17">
        <f>IFERROR(Table1[[#This Row],[Pd]]/Table1[[#This Row],[Pt]],0)</f>
        <v>0</v>
      </c>
      <c r="BF66" s="17">
        <f>IFERROR(Table1[[#This Row],[Cr]]/Table1[[#This Row],[V]],0)</f>
        <v>0.37259100642398285</v>
      </c>
      <c r="BG66" s="32">
        <f>IFERROR(Table1[[#This Row],[Cu]]/Table1[[#This Row],[Pd]],0)</f>
        <v>0</v>
      </c>
      <c r="BH66" s="17">
        <f>IFERROR((Table1[[#This Row],[S]]*10000)/Table1[[#This Row],[Se]],0)</f>
        <v>0</v>
      </c>
      <c r="BI66" s="17">
        <f>IFERROR((Table1[[#This Row],[Th]]/0.085)/(Table1[[#This Row],[Yb]]/0.493),0)</f>
        <v>0</v>
      </c>
      <c r="BJ66" s="17">
        <f>IFERROR((Table1[[#This Row],[La]]/0.687)/(Table1[[#This Row],[Sm]]/0.444),0)</f>
        <v>1.0155957579538366</v>
      </c>
      <c r="BK66" s="17">
        <f>IFERROR((Table1[[#This Row],[La]]/0.687)/(Table1[[#This Row],[Nb]]/0.713),0)</f>
        <v>1.1416302765647743</v>
      </c>
      <c r="BL66" s="28">
        <f>IFERROR((Table1[[#This Row],[MgO]]/40.344)/((Table1[[#This Row],[MgO]]/40.344)+(Table1[[#This Row],[FeOt]]/71.844))*100,0)</f>
        <v>51.818152964527364</v>
      </c>
      <c r="BU66" s="7"/>
      <c r="BV66" s="7"/>
      <c r="BW66" s="7"/>
      <c r="BX66" s="7"/>
      <c r="BY66" s="7"/>
      <c r="BZ66" s="7"/>
      <c r="CA66" s="7"/>
      <c r="CB66" s="7"/>
      <c r="CC66" s="7"/>
    </row>
    <row r="67" spans="1:83" x14ac:dyDescent="0.25">
      <c r="A67" s="31" t="s">
        <v>80</v>
      </c>
      <c r="B67" s="30"/>
      <c r="C67" s="30"/>
      <c r="D67" s="30" t="s">
        <v>380</v>
      </c>
      <c r="E67" s="30" t="s">
        <v>99</v>
      </c>
      <c r="F67" s="22">
        <v>49.780118024888452</v>
      </c>
      <c r="G67" s="22">
        <v>1.1372880049026344</v>
      </c>
      <c r="H67" s="22">
        <v>13.436975274469567</v>
      </c>
      <c r="I67" s="22">
        <v>13.217967455180865</v>
      </c>
      <c r="J67" s="22">
        <v>0.19769977733646044</v>
      </c>
      <c r="K67" s="22">
        <v>7.9832124986538213</v>
      </c>
      <c r="L67" s="22">
        <v>12.000367506634751</v>
      </c>
      <c r="M67" s="22">
        <v>2.0782263913700794</v>
      </c>
      <c r="N67" s="22">
        <v>0.12260428169013031</v>
      </c>
      <c r="O67" s="22">
        <v>6.92200980774791E-2</v>
      </c>
      <c r="P67" s="23">
        <v>100.02367931320425</v>
      </c>
      <c r="Q67" s="23"/>
      <c r="R67" s="20"/>
      <c r="S67" s="22">
        <v>26.357918440404482</v>
      </c>
      <c r="T67" s="22">
        <v>50.143585184198557</v>
      </c>
      <c r="U67" s="22">
        <v>195.66916778330389</v>
      </c>
      <c r="V67" s="22">
        <v>108.44482449227</v>
      </c>
      <c r="W67" s="22">
        <v>1.3970139103554866</v>
      </c>
      <c r="X67" s="22">
        <v>3.1326201581557429</v>
      </c>
      <c r="Y67" s="22">
        <v>113.52159335808298</v>
      </c>
      <c r="Z67" s="20"/>
      <c r="AA67" s="20"/>
      <c r="AB67" s="22">
        <v>43.376665038625767</v>
      </c>
      <c r="AC67" s="20"/>
      <c r="AD67" s="22">
        <v>102.53612438540632</v>
      </c>
      <c r="AE67" s="22">
        <v>0.32350113378684808</v>
      </c>
      <c r="AF67" s="22">
        <v>0.13380037842951753</v>
      </c>
      <c r="AG67" s="22">
        <v>6.8185770750988139E-2</v>
      </c>
      <c r="AH67" s="22">
        <v>343.54180776467359</v>
      </c>
      <c r="AI67" s="22">
        <v>24.479046283992549</v>
      </c>
      <c r="AJ67" s="22">
        <v>46.407754064510293</v>
      </c>
      <c r="AK67" s="22">
        <v>62.135087269230723</v>
      </c>
      <c r="AL67" s="22">
        <v>3.4419618684461391</v>
      </c>
      <c r="AM67" s="22">
        <v>7.9262198675496691</v>
      </c>
      <c r="AN67" s="22">
        <v>1.3247219512195119</v>
      </c>
      <c r="AO67" s="22">
        <v>6.8331930379746826</v>
      </c>
      <c r="AP67" s="22">
        <v>2.270246186699207</v>
      </c>
      <c r="AQ67" s="22">
        <v>0.82800841908325551</v>
      </c>
      <c r="AR67" s="22">
        <v>2.8060338389731627</v>
      </c>
      <c r="AS67" s="22">
        <v>0.55702280130293169</v>
      </c>
      <c r="AT67" s="22">
        <v>3.69686908896607</v>
      </c>
      <c r="AU67" s="22">
        <v>0.73413687150837981</v>
      </c>
      <c r="AV67" s="22">
        <v>2.1966380047505938</v>
      </c>
      <c r="AW67" s="22">
        <v>0.34526250000000003</v>
      </c>
      <c r="AX67" s="22">
        <v>2.2789006301502668</v>
      </c>
      <c r="AY67" s="22">
        <v>0.35645569620253159</v>
      </c>
      <c r="AZ67" s="20">
        <v>0</v>
      </c>
      <c r="BA67" s="20">
        <v>0</v>
      </c>
      <c r="BB67" s="20">
        <v>0</v>
      </c>
      <c r="BC67" s="21">
        <f>IFERROR(SUM(Table1[[#This Row],[Pd]:[Au]]),0)</f>
        <v>0</v>
      </c>
      <c r="BD67" s="21">
        <f>IFERROR(Table1[[#This Row],[Ni]]/Table1[[#This Row],[Cu]],0)</f>
        <v>1.0468143029377566</v>
      </c>
      <c r="BE67" s="21">
        <f>IFERROR(Table1[[#This Row],[Pd]]/Table1[[#This Row],[Pt]],0)</f>
        <v>0</v>
      </c>
      <c r="BF67" s="21">
        <f>IFERROR(Table1[[#This Row],[Cr]]/Table1[[#This Row],[V]],0)</f>
        <v>0.56956435391798788</v>
      </c>
      <c r="BG67" s="33">
        <f>IFERROR(Table1[[#This Row],[Cu]]/Table1[[#This Row],[Pd]],0)</f>
        <v>0</v>
      </c>
      <c r="BH67" s="21">
        <f>IFERROR((Table1[[#This Row],[S]]*10000)/Table1[[#This Row],[Se]],0)</f>
        <v>0</v>
      </c>
      <c r="BI67" s="21">
        <f>IFERROR((Table1[[#This Row],[Th]]/0.085)/(Table1[[#This Row],[Yb]]/0.493),0)</f>
        <v>0.34053358212465396</v>
      </c>
      <c r="BJ67" s="21">
        <f>IFERROR((Table1[[#This Row],[La]]/0.687)/(Table1[[#This Row],[Sm]]/0.444),0)</f>
        <v>0.97984940423040834</v>
      </c>
      <c r="BK67" s="21">
        <f>IFERROR((Table1[[#This Row],[La]]/0.687)/(Table1[[#This Row],[Nb]]/0.713),0)</f>
        <v>1.1403314685223129</v>
      </c>
      <c r="BL67" s="28">
        <f>IFERROR((Table1[[#This Row],[MgO]]/40.344)/((Table1[[#This Row],[MgO]]/40.344)+(Table1[[#This Row],[FeOt]]/71.844))*100,0)</f>
        <v>51.819652044792583</v>
      </c>
      <c r="BU67" s="7"/>
      <c r="BV67" s="7"/>
      <c r="BW67" s="7"/>
      <c r="BX67" s="7"/>
      <c r="BY67" s="7"/>
      <c r="BZ67" s="7"/>
      <c r="CA67" s="7"/>
      <c r="CB67" s="7"/>
      <c r="CC67" s="7"/>
    </row>
    <row r="68" spans="1:83" x14ac:dyDescent="0.25">
      <c r="A68" s="29" t="s">
        <v>130</v>
      </c>
      <c r="B68" s="29">
        <v>466147</v>
      </c>
      <c r="C68" s="29">
        <v>6480912</v>
      </c>
      <c r="D68" s="30" t="s">
        <v>378</v>
      </c>
      <c r="E68" s="29" t="s">
        <v>196</v>
      </c>
      <c r="F68" s="17">
        <v>47.753656000000007</v>
      </c>
      <c r="G68" s="17">
        <v>1.3678419999999998</v>
      </c>
      <c r="H68" s="17">
        <v>13.6044</v>
      </c>
      <c r="I68" s="17">
        <v>15.82395</v>
      </c>
      <c r="J68" s="18">
        <v>0.20852879999999999</v>
      </c>
      <c r="K68" s="17">
        <v>7.9427779999999997</v>
      </c>
      <c r="L68" s="17">
        <v>11.697311999999998</v>
      </c>
      <c r="M68" s="17">
        <v>1.5367199999999999</v>
      </c>
      <c r="N68" s="17">
        <v>6.0229999999999999E-2</v>
      </c>
      <c r="O68" s="18">
        <v>4.5831999999999999E-3</v>
      </c>
      <c r="P68" s="17">
        <f>SUM(F68:O68)</f>
        <v>100.00000000000001</v>
      </c>
      <c r="Q68" s="20">
        <v>0.08</v>
      </c>
      <c r="R68" s="20"/>
      <c r="S68" s="20">
        <v>10</v>
      </c>
      <c r="T68" s="20">
        <v>79</v>
      </c>
      <c r="U68" s="20">
        <v>11</v>
      </c>
      <c r="V68" s="20">
        <v>418</v>
      </c>
      <c r="W68" s="20"/>
      <c r="X68" s="20"/>
      <c r="Y68" s="20">
        <v>86</v>
      </c>
      <c r="Z68" s="20"/>
      <c r="AA68" s="20"/>
      <c r="AB68" s="20">
        <v>64</v>
      </c>
      <c r="AC68" s="20"/>
      <c r="AD68" s="20">
        <v>82</v>
      </c>
      <c r="AE68" s="20"/>
      <c r="AF68" s="20"/>
      <c r="AG68" s="20"/>
      <c r="AH68" s="20">
        <v>1265</v>
      </c>
      <c r="AI68" s="20"/>
      <c r="AJ68" s="20">
        <v>74</v>
      </c>
      <c r="AK68" s="20"/>
      <c r="AL68" s="19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>
        <v>2.8E-3</v>
      </c>
      <c r="BB68" s="20">
        <v>4.0000000000000001E-3</v>
      </c>
      <c r="BC68" s="21">
        <f>IFERROR(SUM(Table1[[#This Row],[Pd]:[Au]]),0)</f>
        <v>6.8000000000000005E-3</v>
      </c>
      <c r="BD68" s="21">
        <f>IFERROR(Table1[[#This Row],[Ni]]/Table1[[#This Row],[Cu]],0)</f>
        <v>0.20574162679425836</v>
      </c>
      <c r="BE68" s="17">
        <f>IFERROR(Table1[[#This Row],[Pd]]/Table1[[#This Row],[Pt]],0)</f>
        <v>0</v>
      </c>
      <c r="BF68" s="17">
        <f>IFERROR(Table1[[#This Row],[Cr]]/Table1[[#This Row],[V]],0)</f>
        <v>8.6956521739130436E-3</v>
      </c>
      <c r="BG68" s="32">
        <f>IFERROR(Table1[[#This Row],[Cu]]/Table1[[#This Row],[Pd]],0)</f>
        <v>0</v>
      </c>
      <c r="BH68" s="17">
        <f>IFERROR((Table1[[#This Row],[S]]*10000)/Table1[[#This Row],[Se]],0)</f>
        <v>0</v>
      </c>
      <c r="BI68" s="17">
        <f>IFERROR((Table1[[#This Row],[Th]]/0.085)/(Table1[[#This Row],[Yb]]/0.493),0)</f>
        <v>0</v>
      </c>
      <c r="BJ68" s="17">
        <f>IFERROR((Table1[[#This Row],[La]]/0.687)/(Table1[[#This Row],[Sm]]/0.444),0)</f>
        <v>0</v>
      </c>
      <c r="BK68" s="17">
        <f>IFERROR((Table1[[#This Row],[La]]/0.687)/(Table1[[#This Row],[Nb]]/0.713),0)</f>
        <v>0</v>
      </c>
      <c r="BL68" s="28">
        <f>IFERROR((Table1[[#This Row],[MgO]]/40.344)/((Table1[[#This Row],[MgO]]/40.344)+(Table1[[#This Row],[FeOt]]/71.844))*100,0)</f>
        <v>47.197761748941183</v>
      </c>
      <c r="BU68" s="7"/>
      <c r="BV68" s="7"/>
      <c r="BW68" s="7"/>
      <c r="BX68" s="7"/>
      <c r="BY68" s="7"/>
      <c r="BZ68" s="7"/>
      <c r="CA68" s="7"/>
      <c r="CB68" s="7"/>
      <c r="CC68" s="7"/>
    </row>
    <row r="69" spans="1:83" x14ac:dyDescent="0.25">
      <c r="A69" s="29" t="s">
        <v>158</v>
      </c>
      <c r="B69" s="29">
        <v>602329</v>
      </c>
      <c r="C69" s="29">
        <v>6206366</v>
      </c>
      <c r="D69" s="30" t="s">
        <v>378</v>
      </c>
      <c r="E69" s="29" t="s">
        <v>63</v>
      </c>
      <c r="F69" s="17">
        <v>54.101479399999995</v>
      </c>
      <c r="G69" s="17">
        <v>0.96749799999999986</v>
      </c>
      <c r="H69" s="17">
        <v>13.9823</v>
      </c>
      <c r="I69" s="17">
        <v>10.819464999999999</v>
      </c>
      <c r="J69" s="18">
        <v>0.20981999999999998</v>
      </c>
      <c r="K69" s="17">
        <v>7.9427779999999997</v>
      </c>
      <c r="L69" s="17">
        <v>7.8355199999999998</v>
      </c>
      <c r="M69" s="17">
        <v>3.9496400000000005</v>
      </c>
      <c r="N69" s="17">
        <v>0.12046</v>
      </c>
      <c r="O69" s="18">
        <v>7.1039599999999994E-2</v>
      </c>
      <c r="P69" s="17">
        <f>SUM(F69:O69)</f>
        <v>99.999999999999986</v>
      </c>
      <c r="Q69" s="20">
        <v>0.01</v>
      </c>
      <c r="R69" s="20"/>
      <c r="S69" s="20">
        <v>60</v>
      </c>
      <c r="T69" s="20">
        <v>43</v>
      </c>
      <c r="U69" s="20">
        <v>198</v>
      </c>
      <c r="V69" s="20">
        <v>77</v>
      </c>
      <c r="W69" s="20"/>
      <c r="X69" s="20"/>
      <c r="Y69" s="20">
        <v>91</v>
      </c>
      <c r="Z69" s="20"/>
      <c r="AA69" s="20"/>
      <c r="AB69" s="20">
        <v>43</v>
      </c>
      <c r="AC69" s="20"/>
      <c r="AD69" s="20">
        <v>147</v>
      </c>
      <c r="AE69" s="20"/>
      <c r="AF69" s="20"/>
      <c r="AG69" s="20"/>
      <c r="AH69" s="20">
        <v>301</v>
      </c>
      <c r="AI69" s="20"/>
      <c r="AJ69" s="20">
        <v>118</v>
      </c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>
        <v>2E-3</v>
      </c>
      <c r="BA69" s="20">
        <v>3.0000000000000001E-3</v>
      </c>
      <c r="BB69" s="20">
        <v>1E-3</v>
      </c>
      <c r="BC69" s="21">
        <f>IFERROR(SUM(Table1[[#This Row],[Pd]:[Au]]),0)</f>
        <v>6.0000000000000001E-3</v>
      </c>
      <c r="BD69" s="21">
        <f>IFERROR(Table1[[#This Row],[Ni]]/Table1[[#This Row],[Cu]],0)</f>
        <v>1.1818181818181819</v>
      </c>
      <c r="BE69" s="17">
        <f>IFERROR(Table1[[#This Row],[Pd]]/Table1[[#This Row],[Pt]],0)</f>
        <v>0.66666666666666663</v>
      </c>
      <c r="BF69" s="17">
        <f>IFERROR(Table1[[#This Row],[Cr]]/Table1[[#This Row],[V]],0)</f>
        <v>0.65780730897009965</v>
      </c>
      <c r="BG69" s="32">
        <f>IFERROR(Table1[[#This Row],[Cu]]/Table1[[#This Row],[Pd]],0)</f>
        <v>38500</v>
      </c>
      <c r="BH69" s="17">
        <f>IFERROR((Table1[[#This Row],[S]]*10000)/Table1[[#This Row],[Se]],0)</f>
        <v>0</v>
      </c>
      <c r="BI69" s="17">
        <f>IFERROR((Table1[[#This Row],[Th]]/0.085)/(Table1[[#This Row],[Yb]]/0.493),0)</f>
        <v>0</v>
      </c>
      <c r="BJ69" s="17">
        <f>IFERROR((Table1[[#This Row],[La]]/0.687)/(Table1[[#This Row],[Sm]]/0.444),0)</f>
        <v>0</v>
      </c>
      <c r="BK69" s="17">
        <f>IFERROR((Table1[[#This Row],[La]]/0.687)/(Table1[[#This Row],[Nb]]/0.713),0)</f>
        <v>0</v>
      </c>
      <c r="BL69" s="28">
        <f>IFERROR((Table1[[#This Row],[MgO]]/40.344)/((Table1[[#This Row],[MgO]]/40.344)+(Table1[[#This Row],[FeOt]]/71.844))*100,0)</f>
        <v>56.659464179109264</v>
      </c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</row>
    <row r="70" spans="1:83" x14ac:dyDescent="0.25">
      <c r="A70" s="29" t="s">
        <v>108</v>
      </c>
      <c r="B70" s="29">
        <v>475469</v>
      </c>
      <c r="C70" s="29">
        <v>6467448</v>
      </c>
      <c r="D70" s="30" t="s">
        <v>378</v>
      </c>
      <c r="E70" s="29" t="s">
        <v>63</v>
      </c>
      <c r="F70" s="17">
        <v>54.3523596</v>
      </c>
      <c r="G70" s="17">
        <v>1.517971</v>
      </c>
      <c r="H70" s="17">
        <v>13.18871</v>
      </c>
      <c r="I70" s="17">
        <v>14.087174999999998</v>
      </c>
      <c r="J70" s="18">
        <v>0.19432559999999999</v>
      </c>
      <c r="K70" s="17">
        <v>7.926196</v>
      </c>
      <c r="L70" s="17">
        <v>6.6182160000000003</v>
      </c>
      <c r="M70" s="17">
        <v>1.8737200000000001</v>
      </c>
      <c r="N70" s="17">
        <v>0.10841399999999998</v>
      </c>
      <c r="O70" s="18">
        <v>0.1329128</v>
      </c>
      <c r="P70" s="17">
        <f>SUM(F70:O70)</f>
        <v>100.00000000000001</v>
      </c>
      <c r="Q70" s="16">
        <v>0.28000000000000003</v>
      </c>
      <c r="R70" s="16"/>
      <c r="S70" s="16">
        <v>20</v>
      </c>
      <c r="T70" s="16">
        <v>30</v>
      </c>
      <c r="U70" s="16">
        <v>98</v>
      </c>
      <c r="V70" s="16">
        <v>68</v>
      </c>
      <c r="W70" s="16"/>
      <c r="X70" s="16"/>
      <c r="Y70" s="16">
        <v>67</v>
      </c>
      <c r="Z70" s="16"/>
      <c r="AA70" s="16"/>
      <c r="AB70" s="16">
        <v>38</v>
      </c>
      <c r="AC70" s="16"/>
      <c r="AD70" s="16">
        <v>62</v>
      </c>
      <c r="AE70" s="16"/>
      <c r="AF70" s="16"/>
      <c r="AG70" s="16"/>
      <c r="AH70" s="16">
        <v>443</v>
      </c>
      <c r="AI70" s="16"/>
      <c r="AJ70" s="16">
        <v>112</v>
      </c>
      <c r="AK70" s="16">
        <v>0</v>
      </c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>
        <v>1E-3</v>
      </c>
      <c r="BA70" s="16">
        <v>1.1999999999999999E-3</v>
      </c>
      <c r="BB70" s="16">
        <v>1E-3</v>
      </c>
      <c r="BC70" s="17">
        <f>IFERROR(SUM(Table1[[#This Row],[Pd]:[Au]]),0)</f>
        <v>3.1999999999999997E-3</v>
      </c>
      <c r="BD70" s="17">
        <f>IFERROR(Table1[[#This Row],[Ni]]/Table1[[#This Row],[Cu]],0)</f>
        <v>0.98529411764705888</v>
      </c>
      <c r="BE70" s="17">
        <f>IFERROR(Table1[[#This Row],[Pd]]/Table1[[#This Row],[Pt]],0)</f>
        <v>0.83333333333333337</v>
      </c>
      <c r="BF70" s="17">
        <f>IFERROR(Table1[[#This Row],[Cr]]/Table1[[#This Row],[V]],0)</f>
        <v>0.22121896162528218</v>
      </c>
      <c r="BG70" s="32">
        <f>IFERROR(Table1[[#This Row],[Cu]]/Table1[[#This Row],[Pd]],0)</f>
        <v>68000</v>
      </c>
      <c r="BH70" s="17">
        <f>IFERROR((Table1[[#This Row],[S]]*10000)/Table1[[#This Row],[Se]],0)</f>
        <v>0</v>
      </c>
      <c r="BI70" s="17">
        <f>IFERROR((Table1[[#This Row],[Th]]/0.085)/(Table1[[#This Row],[Yb]]/0.493),0)</f>
        <v>0</v>
      </c>
      <c r="BJ70" s="17">
        <f>IFERROR((Table1[[#This Row],[La]]/0.687)/(Table1[[#This Row],[Sm]]/0.444),0)</f>
        <v>0</v>
      </c>
      <c r="BK70" s="17">
        <f>IFERROR((Table1[[#This Row],[La]]/0.687)/(Table1[[#This Row],[Nb]]/0.713),0)</f>
        <v>0</v>
      </c>
      <c r="BL70" s="28">
        <f>IFERROR((Table1[[#This Row],[MgO]]/40.344)/((Table1[[#This Row],[MgO]]/40.344)+(Table1[[#This Row],[FeOt]]/71.844))*100,0)</f>
        <v>50.049070763194536</v>
      </c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</row>
    <row r="71" spans="1:83" x14ac:dyDescent="0.25">
      <c r="A71" s="31" t="s">
        <v>81</v>
      </c>
      <c r="B71" s="30"/>
      <c r="C71" s="30"/>
      <c r="D71" s="30" t="s">
        <v>380</v>
      </c>
      <c r="E71" s="30" t="s">
        <v>99</v>
      </c>
      <c r="F71" s="22">
        <v>51.699562280160166</v>
      </c>
      <c r="G71" s="22">
        <v>0.72553245861002702</v>
      </c>
      <c r="H71" s="22">
        <v>14.408815497572521</v>
      </c>
      <c r="I71" s="22">
        <v>10.255998214195898</v>
      </c>
      <c r="J71" s="22">
        <v>0.14456585335427161</v>
      </c>
      <c r="K71" s="22">
        <v>7.8973545085847583</v>
      </c>
      <c r="L71" s="22">
        <v>11.441588568775472</v>
      </c>
      <c r="M71" s="22">
        <v>1.9722552106447659</v>
      </c>
      <c r="N71" s="22">
        <v>6.6851122346839334E-2</v>
      </c>
      <c r="O71" s="22">
        <v>5.9184050705478733E-2</v>
      </c>
      <c r="P71" s="23">
        <v>98.671707764950185</v>
      </c>
      <c r="Q71" s="23"/>
      <c r="R71" s="20"/>
      <c r="S71" s="22">
        <v>18.015696672449877</v>
      </c>
      <c r="T71" s="22">
        <v>44.212190991777803</v>
      </c>
      <c r="U71" s="22">
        <v>313.69920319401859</v>
      </c>
      <c r="V71" s="22">
        <v>142.0404350736755</v>
      </c>
      <c r="W71" s="22">
        <v>1.2838619470953272</v>
      </c>
      <c r="X71" s="22">
        <v>2.3814207812612618</v>
      </c>
      <c r="Y71" s="22">
        <v>167.59772493694868</v>
      </c>
      <c r="Z71" s="20"/>
      <c r="AA71" s="20"/>
      <c r="AB71" s="22">
        <v>46.546651824859033</v>
      </c>
      <c r="AC71" s="20"/>
      <c r="AD71" s="22">
        <v>104.35335921713335</v>
      </c>
      <c r="AE71" s="22">
        <v>0.15517746604651164</v>
      </c>
      <c r="AF71" s="22">
        <v>0.18265816421757325</v>
      </c>
      <c r="AG71" s="22">
        <v>0.11782794000000001</v>
      </c>
      <c r="AH71" s="22">
        <v>322.88519647666868</v>
      </c>
      <c r="AI71" s="22">
        <v>20.111553042969863</v>
      </c>
      <c r="AJ71" s="22">
        <v>74.065942587872897</v>
      </c>
      <c r="AK71" s="22">
        <v>50.673002735424248</v>
      </c>
      <c r="AL71" s="22">
        <v>2.4873108872670158</v>
      </c>
      <c r="AM71" s="22">
        <v>6.4182025863234085</v>
      </c>
      <c r="AN71" s="22">
        <v>1.0851515731224119</v>
      </c>
      <c r="AO71" s="22">
        <v>5.5389738763107221</v>
      </c>
      <c r="AP71" s="22">
        <v>1.8440696345625003</v>
      </c>
      <c r="AQ71" s="22">
        <v>0.68118843691204112</v>
      </c>
      <c r="AR71" s="22">
        <v>2.3325837614784244</v>
      </c>
      <c r="AS71" s="22">
        <v>0.42370101544448008</v>
      </c>
      <c r="AT71" s="22">
        <v>3.0211054873456105</v>
      </c>
      <c r="AU71" s="22">
        <v>0.61589216378863942</v>
      </c>
      <c r="AV71" s="22">
        <v>1.8817798702992703</v>
      </c>
      <c r="AW71" s="22">
        <v>0.30052030455652179</v>
      </c>
      <c r="AX71" s="22">
        <v>1.9599867573043883</v>
      </c>
      <c r="AY71" s="22">
        <v>0.30690541211976047</v>
      </c>
      <c r="AZ71" s="20">
        <v>0</v>
      </c>
      <c r="BA71" s="20">
        <v>0</v>
      </c>
      <c r="BB71" s="20">
        <v>0</v>
      </c>
      <c r="BC71" s="21">
        <f>IFERROR(SUM(Table1[[#This Row],[Pd]:[Au]]),0)</f>
        <v>0</v>
      </c>
      <c r="BD71" s="21">
        <f>IFERROR(Table1[[#This Row],[Ni]]/Table1[[#This Row],[Cu]],0)</f>
        <v>1.1799296788271365</v>
      </c>
      <c r="BE71" s="21">
        <f>IFERROR(Table1[[#This Row],[Pd]]/Table1[[#This Row],[Pt]],0)</f>
        <v>0</v>
      </c>
      <c r="BF71" s="21">
        <f>IFERROR(Table1[[#This Row],[Cr]]/Table1[[#This Row],[V]],0)</f>
        <v>0.97155028046225755</v>
      </c>
      <c r="BG71" s="33">
        <f>IFERROR(Table1[[#This Row],[Cu]]/Table1[[#This Row],[Pd]],0)</f>
        <v>0</v>
      </c>
      <c r="BH71" s="21">
        <f>IFERROR((Table1[[#This Row],[S]]*10000)/Table1[[#This Row],[Se]],0)</f>
        <v>0</v>
      </c>
      <c r="BI71" s="21">
        <f>IFERROR((Table1[[#This Row],[Th]]/0.085)/(Table1[[#This Row],[Yb]]/0.493),0)</f>
        <v>0.54052270940797786</v>
      </c>
      <c r="BJ71" s="21">
        <f>IFERROR((Table1[[#This Row],[La]]/0.687)/(Table1[[#This Row],[Sm]]/0.444),0)</f>
        <v>0.87172396851984646</v>
      </c>
      <c r="BK71" s="21">
        <f>IFERROR((Table1[[#This Row],[La]]/0.687)/(Table1[[#This Row],[Nb]]/0.713),0)</f>
        <v>1.0839936159414341</v>
      </c>
      <c r="BL71" s="28">
        <f>IFERROR((Table1[[#This Row],[MgO]]/40.344)/((Table1[[#This Row],[MgO]]/40.344)+(Table1[[#This Row],[FeOt]]/71.844))*100,0)</f>
        <v>57.828071411373742</v>
      </c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</row>
    <row r="72" spans="1:83" x14ac:dyDescent="0.25">
      <c r="A72" s="29" t="s">
        <v>176</v>
      </c>
      <c r="B72" s="29"/>
      <c r="C72" s="29"/>
      <c r="D72" s="30" t="s">
        <v>382</v>
      </c>
      <c r="E72" s="29" t="s">
        <v>191</v>
      </c>
      <c r="F72" s="16">
        <v>47.5</v>
      </c>
      <c r="G72" s="16">
        <v>1.1200000000000001</v>
      </c>
      <c r="H72" s="16">
        <v>16.100000000000001</v>
      </c>
      <c r="I72" s="16">
        <v>8.76</v>
      </c>
      <c r="J72" s="16">
        <v>0.16</v>
      </c>
      <c r="K72" s="16">
        <v>7.89</v>
      </c>
      <c r="L72" s="16">
        <v>10.8</v>
      </c>
      <c r="M72" s="16">
        <v>2.54</v>
      </c>
      <c r="N72" s="16">
        <v>0.33</v>
      </c>
      <c r="O72" s="16">
        <v>0.12</v>
      </c>
      <c r="P72" s="16">
        <v>99.37</v>
      </c>
      <c r="Q72" s="16"/>
      <c r="R72" s="16"/>
      <c r="S72" s="16">
        <v>128</v>
      </c>
      <c r="T72" s="16"/>
      <c r="U72" s="16">
        <v>168</v>
      </c>
      <c r="V72" s="16"/>
      <c r="W72" s="16">
        <v>1.26</v>
      </c>
      <c r="X72" s="16">
        <v>7</v>
      </c>
      <c r="Y72" s="16">
        <v>116</v>
      </c>
      <c r="Z72" s="16"/>
      <c r="AA72" s="16">
        <v>5</v>
      </c>
      <c r="AB72" s="16">
        <v>29</v>
      </c>
      <c r="AC72" s="16"/>
      <c r="AD72" s="16">
        <v>261</v>
      </c>
      <c r="AE72" s="16">
        <v>0.57999999999999996</v>
      </c>
      <c r="AF72" s="16"/>
      <c r="AG72" s="16"/>
      <c r="AH72" s="16">
        <v>177</v>
      </c>
      <c r="AI72" s="16">
        <v>18</v>
      </c>
      <c r="AJ72" s="16"/>
      <c r="AK72" s="16">
        <v>67</v>
      </c>
      <c r="AL72" s="16">
        <v>9.6300000000000008</v>
      </c>
      <c r="AM72" s="16">
        <v>20</v>
      </c>
      <c r="AN72" s="16"/>
      <c r="AO72" s="16">
        <v>10</v>
      </c>
      <c r="AP72" s="16">
        <v>3.17</v>
      </c>
      <c r="AQ72" s="16">
        <v>1.03</v>
      </c>
      <c r="AR72" s="16"/>
      <c r="AS72" s="16">
        <v>0.4</v>
      </c>
      <c r="AT72" s="16"/>
      <c r="AU72" s="16">
        <v>0.84</v>
      </c>
      <c r="AV72" s="16"/>
      <c r="AW72" s="16">
        <v>0.24</v>
      </c>
      <c r="AX72" s="16">
        <v>1.78</v>
      </c>
      <c r="AY72" s="16">
        <v>0.28000000000000003</v>
      </c>
      <c r="AZ72" s="16"/>
      <c r="BA72" s="16"/>
      <c r="BB72" s="16"/>
      <c r="BC72" s="17">
        <f>IFERROR(SUM(Table1[[#This Row],[Pd]:[Au]]),0)</f>
        <v>0</v>
      </c>
      <c r="BD72" s="17">
        <f>IFERROR(Table1[[#This Row],[Ni]]/Table1[[#This Row],[Cu]],0)</f>
        <v>0</v>
      </c>
      <c r="BE72" s="17">
        <f>IFERROR(Table1[[#This Row],[Pd]]/Table1[[#This Row],[Pt]],0)</f>
        <v>0</v>
      </c>
      <c r="BF72" s="17">
        <f>IFERROR(Table1[[#This Row],[Cr]]/Table1[[#This Row],[V]],0)</f>
        <v>0.94915254237288138</v>
      </c>
      <c r="BG72" s="32">
        <f>IFERROR(Table1[[#This Row],[Cu]]/Table1[[#This Row],[Pd]],0)</f>
        <v>0</v>
      </c>
      <c r="BH72" s="17">
        <f>IFERROR((Table1[[#This Row],[S]]*10000)/Table1[[#This Row],[Se]],0)</f>
        <v>0</v>
      </c>
      <c r="BI72" s="17">
        <f>IFERROR((Table1[[#This Row],[Th]]/0.085)/(Table1[[#This Row],[Yb]]/0.493),0)</f>
        <v>0</v>
      </c>
      <c r="BJ72" s="17">
        <f>IFERROR((Table1[[#This Row],[La]]/0.687)/(Table1[[#This Row],[Sm]]/0.444),0)</f>
        <v>1.9633297976388908</v>
      </c>
      <c r="BK72" s="17">
        <f>IFERROR((Table1[[#This Row],[La]]/0.687)/(Table1[[#This Row],[Nb]]/0.713),0)</f>
        <v>1.4277791640673736</v>
      </c>
      <c r="BL72" s="28">
        <f>IFERROR((Table1[[#This Row],[MgO]]/40.344)/((Table1[[#This Row],[MgO]]/40.344)+(Table1[[#This Row],[FeOt]]/71.844))*100,0)</f>
        <v>61.596457359019041</v>
      </c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</row>
    <row r="73" spans="1:83" x14ac:dyDescent="0.25">
      <c r="A73" s="29" t="s">
        <v>104</v>
      </c>
      <c r="B73" s="29">
        <v>477492</v>
      </c>
      <c r="C73" s="29">
        <v>6458615</v>
      </c>
      <c r="D73" s="30" t="s">
        <v>378</v>
      </c>
      <c r="E73" s="29" t="s">
        <v>63</v>
      </c>
      <c r="F73" s="17">
        <v>57.427402200000003</v>
      </c>
      <c r="G73" s="17">
        <v>1.034222</v>
      </c>
      <c r="H73" s="17">
        <v>13.169815</v>
      </c>
      <c r="I73" s="17">
        <v>8.3879799999999989</v>
      </c>
      <c r="J73" s="18">
        <v>0.15623519999999999</v>
      </c>
      <c r="K73" s="17">
        <v>7.8764499999999993</v>
      </c>
      <c r="L73" s="17">
        <v>7.9194719999999998</v>
      </c>
      <c r="M73" s="17">
        <v>3.9092000000000002</v>
      </c>
      <c r="N73" s="17">
        <v>4.8183999999999998E-2</v>
      </c>
      <c r="O73" s="18">
        <v>7.1039599999999994E-2</v>
      </c>
      <c r="P73" s="17">
        <f>SUM(F73:O73)</f>
        <v>100.00000000000001</v>
      </c>
      <c r="Q73" s="16">
        <v>2.34</v>
      </c>
      <c r="R73" s="16"/>
      <c r="S73" s="16">
        <v>40</v>
      </c>
      <c r="T73" s="16">
        <v>30</v>
      </c>
      <c r="U73" s="16">
        <v>149</v>
      </c>
      <c r="V73" s="16">
        <v>86</v>
      </c>
      <c r="W73" s="16"/>
      <c r="X73" s="16"/>
      <c r="Y73" s="16">
        <v>90</v>
      </c>
      <c r="Z73" s="16"/>
      <c r="AA73" s="16"/>
      <c r="AB73" s="16">
        <v>45</v>
      </c>
      <c r="AC73" s="16"/>
      <c r="AD73" s="16">
        <v>142</v>
      </c>
      <c r="AE73" s="16"/>
      <c r="AF73" s="16"/>
      <c r="AG73" s="16"/>
      <c r="AH73" s="16">
        <v>333</v>
      </c>
      <c r="AI73" s="16"/>
      <c r="AJ73" s="16">
        <v>134</v>
      </c>
      <c r="AK73" s="16">
        <v>0</v>
      </c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>
        <v>1.2999999999999999E-2</v>
      </c>
      <c r="BA73" s="16">
        <v>1.38E-2</v>
      </c>
      <c r="BB73" s="16">
        <v>2E-3</v>
      </c>
      <c r="BC73" s="17">
        <f>IFERROR(SUM(Table1[[#This Row],[Pd]:[Au]]),0)</f>
        <v>2.8799999999999999E-2</v>
      </c>
      <c r="BD73" s="17">
        <f>IFERROR(Table1[[#This Row],[Ni]]/Table1[[#This Row],[Cu]],0)</f>
        <v>1.0465116279069768</v>
      </c>
      <c r="BE73" s="17">
        <f>IFERROR(Table1[[#This Row],[Pd]]/Table1[[#This Row],[Pt]],0)</f>
        <v>0.94202898550724634</v>
      </c>
      <c r="BF73" s="17">
        <f>IFERROR(Table1[[#This Row],[Cr]]/Table1[[#This Row],[V]],0)</f>
        <v>0.44744744744744747</v>
      </c>
      <c r="BG73" s="32">
        <f>IFERROR(Table1[[#This Row],[Cu]]/Table1[[#This Row],[Pd]],0)</f>
        <v>6615.3846153846152</v>
      </c>
      <c r="BH73" s="17">
        <f>IFERROR((Table1[[#This Row],[S]]*10000)/Table1[[#This Row],[Se]],0)</f>
        <v>0</v>
      </c>
      <c r="BI73" s="17">
        <f>IFERROR((Table1[[#This Row],[Th]]/0.085)/(Table1[[#This Row],[Yb]]/0.493),0)</f>
        <v>0</v>
      </c>
      <c r="BJ73" s="17">
        <f>IFERROR((Table1[[#This Row],[La]]/0.687)/(Table1[[#This Row],[Sm]]/0.444),0)</f>
        <v>0</v>
      </c>
      <c r="BK73" s="17">
        <f>IFERROR((Table1[[#This Row],[La]]/0.687)/(Table1[[#This Row],[Nb]]/0.713),0)</f>
        <v>0</v>
      </c>
      <c r="BL73" s="28">
        <f>IFERROR((Table1[[#This Row],[MgO]]/40.344)/((Table1[[#This Row],[MgO]]/40.344)+(Table1[[#This Row],[FeOt]]/71.844))*100,0)</f>
        <v>62.577460710451426</v>
      </c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</row>
    <row r="74" spans="1:83" x14ac:dyDescent="0.25">
      <c r="A74" s="29" t="s">
        <v>121</v>
      </c>
      <c r="B74" s="29">
        <v>634101</v>
      </c>
      <c r="C74" s="29">
        <v>6180757</v>
      </c>
      <c r="D74" s="30" t="s">
        <v>378</v>
      </c>
      <c r="E74" s="29" t="s">
        <v>197</v>
      </c>
      <c r="F74" s="17">
        <v>53.800801</v>
      </c>
      <c r="G74" s="17">
        <v>1.034222</v>
      </c>
      <c r="H74" s="17">
        <v>13.736665</v>
      </c>
      <c r="I74" s="17">
        <v>12.309716999999999</v>
      </c>
      <c r="J74" s="17">
        <v>0.26727800000000002</v>
      </c>
      <c r="K74" s="17">
        <v>7.8759750000000004</v>
      </c>
      <c r="L74" s="17">
        <v>7.2468199999999996</v>
      </c>
      <c r="M74" s="17">
        <v>3.4643600000000001</v>
      </c>
      <c r="N74" s="17">
        <v>0.13250600000000001</v>
      </c>
      <c r="O74" s="17">
        <v>7.5616000000000003E-2</v>
      </c>
      <c r="P74" s="17">
        <f>SUM(F74:O74)</f>
        <v>99.943960000000004</v>
      </c>
      <c r="Q74" s="16">
        <v>0.02</v>
      </c>
      <c r="R74" s="16"/>
      <c r="S74" s="16">
        <v>20</v>
      </c>
      <c r="T74" s="16">
        <v>45</v>
      </c>
      <c r="U74" s="16">
        <v>164</v>
      </c>
      <c r="V74" s="16">
        <v>72</v>
      </c>
      <c r="W74" s="16"/>
      <c r="X74" s="16"/>
      <c r="Y74" s="16">
        <v>131</v>
      </c>
      <c r="Z74" s="16"/>
      <c r="AA74" s="16"/>
      <c r="AB74" s="16">
        <v>39</v>
      </c>
      <c r="AC74" s="16"/>
      <c r="AD74" s="16">
        <v>83</v>
      </c>
      <c r="AE74" s="16"/>
      <c r="AF74" s="16"/>
      <c r="AG74" s="16"/>
      <c r="AH74" s="16">
        <v>286</v>
      </c>
      <c r="AI74" s="16"/>
      <c r="AJ74" s="16">
        <v>124</v>
      </c>
      <c r="AK74" s="16">
        <v>0</v>
      </c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>
        <v>8.9999999999999993E-3</v>
      </c>
      <c r="BA74" s="16">
        <v>5.4000000000000003E-3</v>
      </c>
      <c r="BB74" s="16">
        <v>4.0000000000000001E-3</v>
      </c>
      <c r="BC74" s="17">
        <f>IFERROR(SUM(Table1[[#This Row],[Pd]:[Au]]),0)</f>
        <v>1.84E-2</v>
      </c>
      <c r="BD74" s="17">
        <f>IFERROR(Table1[[#This Row],[Ni]]/Table1[[#This Row],[Cu]],0)</f>
        <v>1.8194444444444444</v>
      </c>
      <c r="BE74" s="17">
        <f>IFERROR(Table1[[#This Row],[Pd]]/Table1[[#This Row],[Pt]],0)</f>
        <v>1.6666666666666665</v>
      </c>
      <c r="BF74" s="17">
        <f>IFERROR(Table1[[#This Row],[Cr]]/Table1[[#This Row],[V]],0)</f>
        <v>0.57342657342657344</v>
      </c>
      <c r="BG74" s="32">
        <f>IFERROR(Table1[[#This Row],[Cu]]/Table1[[#This Row],[Pd]],0)</f>
        <v>8000.0000000000009</v>
      </c>
      <c r="BH74" s="17">
        <f>IFERROR((Table1[[#This Row],[S]]*10000)/Table1[[#This Row],[Se]],0)</f>
        <v>0</v>
      </c>
      <c r="BI74" s="17">
        <f>IFERROR((Table1[[#This Row],[Th]]/0.085)/(Table1[[#This Row],[Yb]]/0.493),0)</f>
        <v>0</v>
      </c>
      <c r="BJ74" s="17">
        <f>IFERROR((Table1[[#This Row],[La]]/0.687)/(Table1[[#This Row],[Sm]]/0.444),0)</f>
        <v>0</v>
      </c>
      <c r="BK74" s="17">
        <f>IFERROR((Table1[[#This Row],[La]]/0.687)/(Table1[[#This Row],[Nb]]/0.713),0)</f>
        <v>0</v>
      </c>
      <c r="BL74" s="28">
        <f>IFERROR((Table1[[#This Row],[MgO]]/40.344)/((Table1[[#This Row],[MgO]]/40.344)+(Table1[[#This Row],[FeOt]]/71.844))*100,0)</f>
        <v>53.257440960432902</v>
      </c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</row>
    <row r="75" spans="1:83" x14ac:dyDescent="0.25">
      <c r="A75" s="29">
        <v>424081</v>
      </c>
      <c r="B75" s="29">
        <v>631147</v>
      </c>
      <c r="C75" s="29">
        <v>6180171</v>
      </c>
      <c r="D75" s="30" t="s">
        <v>378</v>
      </c>
      <c r="E75" s="29" t="s">
        <v>196</v>
      </c>
      <c r="F75" s="17">
        <v>51.243288</v>
      </c>
      <c r="G75" s="17">
        <v>1.2010319999999999</v>
      </c>
      <c r="H75" s="17">
        <v>13.963405</v>
      </c>
      <c r="I75" s="17">
        <v>13.057975000000001</v>
      </c>
      <c r="J75" s="18">
        <v>0.21240239999999999</v>
      </c>
      <c r="K75" s="17">
        <v>7.8598679999999996</v>
      </c>
      <c r="L75" s="17">
        <v>10.088232</v>
      </c>
      <c r="M75" s="17">
        <v>1.9546000000000001</v>
      </c>
      <c r="N75" s="17">
        <v>0.32524199999999998</v>
      </c>
      <c r="O75" s="18">
        <v>9.39556E-2</v>
      </c>
      <c r="P75" s="17">
        <f>SUM(F75:O75)</f>
        <v>100.00000000000001</v>
      </c>
      <c r="Q75" s="16">
        <v>0.08</v>
      </c>
      <c r="R75" s="16"/>
      <c r="S75" s="16">
        <v>50</v>
      </c>
      <c r="T75" s="16">
        <v>51</v>
      </c>
      <c r="U75" s="16">
        <v>135</v>
      </c>
      <c r="V75" s="16">
        <v>160</v>
      </c>
      <c r="W75" s="16"/>
      <c r="X75" s="16"/>
      <c r="Y75" s="16">
        <v>130</v>
      </c>
      <c r="Z75" s="16"/>
      <c r="AA75" s="16"/>
      <c r="AB75" s="16">
        <v>44</v>
      </c>
      <c r="AC75" s="16"/>
      <c r="AD75" s="16">
        <v>145</v>
      </c>
      <c r="AE75" s="16"/>
      <c r="AF75" s="16"/>
      <c r="AG75" s="16"/>
      <c r="AH75" s="16">
        <v>368</v>
      </c>
      <c r="AI75" s="16"/>
      <c r="AJ75" s="16">
        <v>106</v>
      </c>
      <c r="AK75" s="16">
        <v>65</v>
      </c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>
        <v>3.0000000000000001E-3</v>
      </c>
      <c r="BA75" s="16">
        <v>3.0000000000000001E-3</v>
      </c>
      <c r="BB75" s="16">
        <v>4.0000000000000001E-3</v>
      </c>
      <c r="BC75" s="17">
        <f>IFERROR(SUM(Table1[[#This Row],[Pd]:[Au]]),0)</f>
        <v>0.01</v>
      </c>
      <c r="BD75" s="17">
        <f>IFERROR(Table1[[#This Row],[Ni]]/Table1[[#This Row],[Cu]],0)</f>
        <v>0.8125</v>
      </c>
      <c r="BE75" s="17">
        <f>IFERROR(Table1[[#This Row],[Pd]]/Table1[[#This Row],[Pt]],0)</f>
        <v>1</v>
      </c>
      <c r="BF75" s="17">
        <f>IFERROR(Table1[[#This Row],[Cr]]/Table1[[#This Row],[V]],0)</f>
        <v>0.36684782608695654</v>
      </c>
      <c r="BG75" s="32">
        <f>IFERROR(Table1[[#This Row],[Cu]]/Table1[[#This Row],[Pd]],0)</f>
        <v>53333.333333333336</v>
      </c>
      <c r="BH75" s="17">
        <f>IFERROR((Table1[[#This Row],[S]]*10000)/Table1[[#This Row],[Se]],0)</f>
        <v>0</v>
      </c>
      <c r="BI75" s="17">
        <f>IFERROR((Table1[[#This Row],[Th]]/0.085)/(Table1[[#This Row],[Yb]]/0.493),0)</f>
        <v>0</v>
      </c>
      <c r="BJ75" s="17">
        <f>IFERROR((Table1[[#This Row],[La]]/0.687)/(Table1[[#This Row],[Sm]]/0.444),0)</f>
        <v>0</v>
      </c>
      <c r="BK75" s="17">
        <f>IFERROR((Table1[[#This Row],[La]]/0.687)/(Table1[[#This Row],[Nb]]/0.713),0)</f>
        <v>0</v>
      </c>
      <c r="BL75" s="28">
        <f>IFERROR((Table1[[#This Row],[MgO]]/40.344)/((Table1[[#This Row],[MgO]]/40.344)+(Table1[[#This Row],[FeOt]]/71.844))*100,0)</f>
        <v>51.734932490880972</v>
      </c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</row>
    <row r="76" spans="1:83" x14ac:dyDescent="0.25">
      <c r="A76" s="29" t="s">
        <v>251</v>
      </c>
      <c r="B76" s="29"/>
      <c r="C76" s="29"/>
      <c r="D76" s="30" t="s">
        <v>379</v>
      </c>
      <c r="E76" s="29" t="s">
        <v>322</v>
      </c>
      <c r="F76" s="16">
        <v>47.12</v>
      </c>
      <c r="G76" s="16">
        <v>1.61</v>
      </c>
      <c r="H76" s="16">
        <v>13.42</v>
      </c>
      <c r="I76" s="16">
        <v>16.36</v>
      </c>
      <c r="J76" s="16">
        <v>0.28000000000000003</v>
      </c>
      <c r="K76" s="16">
        <v>7.85</v>
      </c>
      <c r="L76" s="16">
        <v>9.4600000000000009</v>
      </c>
      <c r="M76" s="16">
        <v>1.98</v>
      </c>
      <c r="N76" s="16">
        <v>0.26</v>
      </c>
      <c r="O76" s="16">
        <v>0.16</v>
      </c>
      <c r="P76" s="16">
        <v>100.63</v>
      </c>
      <c r="Q76" s="16">
        <v>0.09</v>
      </c>
      <c r="R76" s="16"/>
      <c r="S76" s="16">
        <v>17</v>
      </c>
      <c r="T76" s="16"/>
      <c r="U76" s="16">
        <v>154</v>
      </c>
      <c r="V76" s="16"/>
      <c r="W76" s="16"/>
      <c r="X76" s="16">
        <v>2</v>
      </c>
      <c r="Y76" s="16">
        <v>94</v>
      </c>
      <c r="Z76" s="16"/>
      <c r="AA76" s="16">
        <v>0</v>
      </c>
      <c r="AB76" s="16"/>
      <c r="AC76" s="16"/>
      <c r="AD76" s="16">
        <v>29</v>
      </c>
      <c r="AE76" s="16"/>
      <c r="AF76" s="16"/>
      <c r="AG76" s="16"/>
      <c r="AH76" s="16">
        <v>620</v>
      </c>
      <c r="AI76" s="16">
        <v>44</v>
      </c>
      <c r="AJ76" s="16">
        <v>53</v>
      </c>
      <c r="AK76" s="16">
        <v>88</v>
      </c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7">
        <f>IFERROR(SUM(Table1[[#This Row],[Pd]:[Au]]),0)</f>
        <v>0</v>
      </c>
      <c r="BD76" s="17">
        <f>IFERROR(Table1[[#This Row],[Ni]]/Table1[[#This Row],[Cu]],0)</f>
        <v>0</v>
      </c>
      <c r="BE76" s="17">
        <f>IFERROR(Table1[[#This Row],[Pd]]/Table1[[#This Row],[Pt]],0)</f>
        <v>0</v>
      </c>
      <c r="BF76" s="17">
        <f>IFERROR(Table1[[#This Row],[Cr]]/Table1[[#This Row],[V]],0)</f>
        <v>0.24838709677419354</v>
      </c>
      <c r="BG76" s="32">
        <f>IFERROR(Table1[[#This Row],[Cu]]/Table1[[#This Row],[Pd]],0)</f>
        <v>0</v>
      </c>
      <c r="BH76" s="17">
        <f>IFERROR((Table1[[#This Row],[S]]*10000)/Table1[[#This Row],[Se]],0)</f>
        <v>0</v>
      </c>
      <c r="BI76" s="17">
        <f>IFERROR((Table1[[#This Row],[Th]]/0.085)/(Table1[[#This Row],[Yb]]/0.493),0)</f>
        <v>0</v>
      </c>
      <c r="BJ76" s="17">
        <f>IFERROR((Table1[[#This Row],[La]]/0.687)/(Table1[[#This Row],[Sm]]/0.444),0)</f>
        <v>0</v>
      </c>
      <c r="BK76" s="17">
        <f>IFERROR((Table1[[#This Row],[La]]/0.687)/(Table1[[#This Row],[Nb]]/0.713),0)</f>
        <v>0</v>
      </c>
      <c r="BL76" s="28">
        <f>IFERROR((Table1[[#This Row],[MgO]]/40.344)/((Table1[[#This Row],[MgO]]/40.344)+(Table1[[#This Row],[FeOt]]/71.844))*100,0)</f>
        <v>46.07629960195203</v>
      </c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</row>
    <row r="77" spans="1:83" x14ac:dyDescent="0.25">
      <c r="A77" s="29">
        <v>422814</v>
      </c>
      <c r="B77" s="29">
        <v>631146</v>
      </c>
      <c r="C77" s="29">
        <v>6182517</v>
      </c>
      <c r="D77" s="30" t="s">
        <v>378</v>
      </c>
      <c r="E77" s="29" t="s">
        <v>196</v>
      </c>
      <c r="F77" s="17">
        <v>55.047399400000003</v>
      </c>
      <c r="G77" s="17">
        <v>1.2677559999999999</v>
      </c>
      <c r="H77" s="17">
        <v>12.81081</v>
      </c>
      <c r="I77" s="17">
        <v>12.569104999999999</v>
      </c>
      <c r="J77" s="18">
        <v>0.17172960000000001</v>
      </c>
      <c r="K77" s="17">
        <v>7.843286</v>
      </c>
      <c r="L77" s="17">
        <v>8.3532239999999991</v>
      </c>
      <c r="M77" s="17">
        <v>1.4962800000000003</v>
      </c>
      <c r="N77" s="17">
        <v>0.33728799999999998</v>
      </c>
      <c r="O77" s="18">
        <v>0.10312199999999999</v>
      </c>
      <c r="P77" s="17">
        <f>SUM(F77:O77)</f>
        <v>100</v>
      </c>
      <c r="Q77" s="16">
        <v>0.2</v>
      </c>
      <c r="R77" s="16"/>
      <c r="S77" s="16">
        <v>60</v>
      </c>
      <c r="T77" s="16">
        <v>48</v>
      </c>
      <c r="U77" s="16">
        <v>157</v>
      </c>
      <c r="V77" s="16">
        <v>169</v>
      </c>
      <c r="W77" s="16"/>
      <c r="X77" s="16"/>
      <c r="Y77" s="16">
        <v>74</v>
      </c>
      <c r="Z77" s="16"/>
      <c r="AA77" s="16"/>
      <c r="AB77" s="16">
        <v>43</v>
      </c>
      <c r="AC77" s="16"/>
      <c r="AD77" s="16">
        <v>141</v>
      </c>
      <c r="AE77" s="16"/>
      <c r="AF77" s="16"/>
      <c r="AG77" s="16"/>
      <c r="AH77" s="16">
        <v>382</v>
      </c>
      <c r="AI77" s="16"/>
      <c r="AJ77" s="16">
        <v>142</v>
      </c>
      <c r="AK77" s="16">
        <v>0</v>
      </c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>
        <v>3.0000000000000001E-3</v>
      </c>
      <c r="BA77" s="16">
        <v>3.8E-3</v>
      </c>
      <c r="BB77" s="16">
        <v>3.0000000000000001E-3</v>
      </c>
      <c r="BC77" s="17">
        <f>IFERROR(SUM(Table1[[#This Row],[Pd]:[Au]]),0)</f>
        <v>9.7999999999999997E-3</v>
      </c>
      <c r="BD77" s="17">
        <f>IFERROR(Table1[[#This Row],[Ni]]/Table1[[#This Row],[Cu]],0)</f>
        <v>0.43786982248520712</v>
      </c>
      <c r="BE77" s="17">
        <f>IFERROR(Table1[[#This Row],[Pd]]/Table1[[#This Row],[Pt]],0)</f>
        <v>0.78947368421052633</v>
      </c>
      <c r="BF77" s="17">
        <f>IFERROR(Table1[[#This Row],[Cr]]/Table1[[#This Row],[V]],0)</f>
        <v>0.41099476439790578</v>
      </c>
      <c r="BG77" s="32">
        <f>IFERROR(Table1[[#This Row],[Cu]]/Table1[[#This Row],[Pd]],0)</f>
        <v>56333.333333333336</v>
      </c>
      <c r="BH77" s="17">
        <f>IFERROR((Table1[[#This Row],[S]]*10000)/Table1[[#This Row],[Se]],0)</f>
        <v>0</v>
      </c>
      <c r="BI77" s="17">
        <f>IFERROR((Table1[[#This Row],[Th]]/0.085)/(Table1[[#This Row],[Yb]]/0.493),0)</f>
        <v>0</v>
      </c>
      <c r="BJ77" s="17">
        <f>IFERROR((Table1[[#This Row],[La]]/0.687)/(Table1[[#This Row],[Sm]]/0.444),0)</f>
        <v>0</v>
      </c>
      <c r="BK77" s="17">
        <f>IFERROR((Table1[[#This Row],[La]]/0.687)/(Table1[[#This Row],[Nb]]/0.713),0)</f>
        <v>0</v>
      </c>
      <c r="BL77" s="28">
        <f>IFERROR((Table1[[#This Row],[MgO]]/40.344)/((Table1[[#This Row],[MgO]]/40.344)+(Table1[[#This Row],[FeOt]]/71.844))*100,0)</f>
        <v>52.634320367066834</v>
      </c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</row>
    <row r="78" spans="1:83" x14ac:dyDescent="0.25">
      <c r="A78" s="29" t="s">
        <v>129</v>
      </c>
      <c r="B78" s="29">
        <v>475911</v>
      </c>
      <c r="C78" s="29">
        <v>6466835</v>
      </c>
      <c r="D78" s="30" t="s">
        <v>378</v>
      </c>
      <c r="E78" s="29" t="s">
        <v>196</v>
      </c>
      <c r="F78" s="17">
        <v>53.572941399999998</v>
      </c>
      <c r="G78" s="17">
        <v>1.0509029999999999</v>
      </c>
      <c r="H78" s="17">
        <v>14.454675</v>
      </c>
      <c r="I78" s="17">
        <v>10.742274999999999</v>
      </c>
      <c r="J78" s="18">
        <v>0.18012240000000002</v>
      </c>
      <c r="K78" s="17">
        <v>7.843286</v>
      </c>
      <c r="L78" s="17">
        <v>9.4865760000000012</v>
      </c>
      <c r="M78" s="17">
        <v>2.43988</v>
      </c>
      <c r="N78" s="17">
        <v>0.14455199999999999</v>
      </c>
      <c r="O78" s="18">
        <v>8.4789199999999995E-2</v>
      </c>
      <c r="P78" s="17">
        <f>SUM(F78:O78)</f>
        <v>100</v>
      </c>
      <c r="Q78" s="16">
        <v>0.44</v>
      </c>
      <c r="R78" s="16"/>
      <c r="S78" s="16">
        <v>20</v>
      </c>
      <c r="T78" s="16">
        <v>38</v>
      </c>
      <c r="U78" s="16">
        <v>163</v>
      </c>
      <c r="V78" s="16">
        <v>73</v>
      </c>
      <c r="W78" s="16"/>
      <c r="X78" s="16"/>
      <c r="Y78" s="16">
        <v>94</v>
      </c>
      <c r="Z78" s="16"/>
      <c r="AA78" s="16"/>
      <c r="AB78" s="16">
        <v>43</v>
      </c>
      <c r="AC78" s="16"/>
      <c r="AD78" s="16">
        <v>51</v>
      </c>
      <c r="AE78" s="16"/>
      <c r="AF78" s="19"/>
      <c r="AG78" s="16"/>
      <c r="AH78" s="16">
        <v>325</v>
      </c>
      <c r="AI78" s="16"/>
      <c r="AJ78" s="16">
        <v>169</v>
      </c>
      <c r="AK78" s="16">
        <v>10</v>
      </c>
      <c r="AL78" s="19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>
        <v>1.2999999999999999E-2</v>
      </c>
      <c r="BA78" s="16">
        <v>1.2699999999999999E-2</v>
      </c>
      <c r="BB78" s="16">
        <v>1E-3</v>
      </c>
      <c r="BC78" s="21">
        <f>IFERROR(SUM(Table1[[#This Row],[Pd]:[Au]]),0)</f>
        <v>2.6700000000000002E-2</v>
      </c>
      <c r="BD78" s="17">
        <f>IFERROR(Table1[[#This Row],[Ni]]/Table1[[#This Row],[Cu]],0)</f>
        <v>1.2876712328767124</v>
      </c>
      <c r="BE78" s="17">
        <f>IFERROR(Table1[[#This Row],[Pd]]/Table1[[#This Row],[Pt]],0)</f>
        <v>1.0236220472440944</v>
      </c>
      <c r="BF78" s="17">
        <f>IFERROR(Table1[[#This Row],[Cr]]/Table1[[#This Row],[V]],0)</f>
        <v>0.50153846153846149</v>
      </c>
      <c r="BG78" s="32">
        <f>IFERROR(Table1[[#This Row],[Cu]]/Table1[[#This Row],[Pd]],0)</f>
        <v>5615.3846153846152</v>
      </c>
      <c r="BH78" s="17">
        <f>IFERROR((Table1[[#This Row],[S]]*10000)/Table1[[#This Row],[Se]],0)</f>
        <v>0</v>
      </c>
      <c r="BI78" s="17">
        <f>IFERROR((Table1[[#This Row],[Th]]/0.085)/(Table1[[#This Row],[Yb]]/0.493),0)</f>
        <v>0</v>
      </c>
      <c r="BJ78" s="17">
        <f>IFERROR((Table1[[#This Row],[La]]/0.687)/(Table1[[#This Row],[Sm]]/0.444),0)</f>
        <v>0</v>
      </c>
      <c r="BK78" s="17">
        <f>IFERROR((Table1[[#This Row],[La]]/0.687)/(Table1[[#This Row],[Nb]]/0.713),0)</f>
        <v>0</v>
      </c>
      <c r="BL78" s="28">
        <f>IFERROR((Table1[[#This Row],[MgO]]/40.344)/((Table1[[#This Row],[MgO]]/40.344)+(Table1[[#This Row],[FeOt]]/71.844))*100,0)</f>
        <v>56.525699053232515</v>
      </c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</row>
    <row r="79" spans="1:83" x14ac:dyDescent="0.25">
      <c r="A79" s="29" t="s">
        <v>149</v>
      </c>
      <c r="B79" s="29">
        <v>678404</v>
      </c>
      <c r="C79" s="29">
        <v>6112303</v>
      </c>
      <c r="D79" s="30" t="s">
        <v>378</v>
      </c>
      <c r="E79" s="29" t="s">
        <v>63</v>
      </c>
      <c r="F79" s="17">
        <v>53.292666799999999</v>
      </c>
      <c r="G79" s="17">
        <v>0.83404999999999996</v>
      </c>
      <c r="H79" s="17">
        <v>14.379095</v>
      </c>
      <c r="I79" s="17">
        <v>9.8159949999999991</v>
      </c>
      <c r="J79" s="18">
        <v>0.17108399999999999</v>
      </c>
      <c r="K79" s="17">
        <v>7.843286</v>
      </c>
      <c r="L79" s="17">
        <v>9.8223839999999996</v>
      </c>
      <c r="M79" s="17">
        <v>2.8038400000000001</v>
      </c>
      <c r="N79" s="17">
        <v>0.97572599999999998</v>
      </c>
      <c r="O79" s="18">
        <v>6.1873199999999996E-2</v>
      </c>
      <c r="P79" s="17">
        <f>SUM(F79:O79)</f>
        <v>99.999999999999986</v>
      </c>
      <c r="Q79" s="16">
        <v>1.53</v>
      </c>
      <c r="R79" s="16"/>
      <c r="S79" s="16">
        <v>160</v>
      </c>
      <c r="T79" s="16">
        <v>41</v>
      </c>
      <c r="U79" s="16">
        <v>125</v>
      </c>
      <c r="V79" s="16">
        <v>125</v>
      </c>
      <c r="W79" s="16"/>
      <c r="X79" s="16"/>
      <c r="Y79" s="16">
        <v>80</v>
      </c>
      <c r="Z79" s="16"/>
      <c r="AA79" s="16"/>
      <c r="AB79" s="16">
        <v>44</v>
      </c>
      <c r="AC79" s="16"/>
      <c r="AD79" s="16">
        <v>134</v>
      </c>
      <c r="AE79" s="16"/>
      <c r="AF79" s="16"/>
      <c r="AG79" s="16"/>
      <c r="AH79" s="16">
        <v>297</v>
      </c>
      <c r="AI79" s="16"/>
      <c r="AJ79" s="16">
        <v>121</v>
      </c>
      <c r="AK79" s="16">
        <v>42</v>
      </c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>
        <v>1.0999999999999999E-2</v>
      </c>
      <c r="BA79" s="16">
        <v>1.5299999999999999E-2</v>
      </c>
      <c r="BB79" s="16">
        <v>1E-3</v>
      </c>
      <c r="BC79" s="17">
        <f>IFERROR(SUM(Table1[[#This Row],[Pd]:[Au]]),0)</f>
        <v>2.7299999999999998E-2</v>
      </c>
      <c r="BD79" s="17">
        <f>IFERROR(Table1[[#This Row],[Ni]]/Table1[[#This Row],[Cu]],0)</f>
        <v>0.64</v>
      </c>
      <c r="BE79" s="17">
        <f>IFERROR(Table1[[#This Row],[Pd]]/Table1[[#This Row],[Pt]],0)</f>
        <v>0.71895424836601307</v>
      </c>
      <c r="BF79" s="17">
        <f>IFERROR(Table1[[#This Row],[Cr]]/Table1[[#This Row],[V]],0)</f>
        <v>0.4208754208754209</v>
      </c>
      <c r="BG79" s="32">
        <f>IFERROR(Table1[[#This Row],[Cu]]/Table1[[#This Row],[Pd]],0)</f>
        <v>11363.636363636364</v>
      </c>
      <c r="BH79" s="17">
        <f>IFERROR((Table1[[#This Row],[S]]*10000)/Table1[[#This Row],[Se]],0)</f>
        <v>0</v>
      </c>
      <c r="BI79" s="17">
        <f>IFERROR((Table1[[#This Row],[Th]]/0.085)/(Table1[[#This Row],[Yb]]/0.493),0)</f>
        <v>0</v>
      </c>
      <c r="BJ79" s="17">
        <f>IFERROR((Table1[[#This Row],[La]]/0.687)/(Table1[[#This Row],[Sm]]/0.444),0)</f>
        <v>0</v>
      </c>
      <c r="BK79" s="17">
        <f>IFERROR((Table1[[#This Row],[La]]/0.687)/(Table1[[#This Row],[Nb]]/0.713),0)</f>
        <v>0</v>
      </c>
      <c r="BL79" s="28">
        <f>IFERROR((Table1[[#This Row],[MgO]]/40.344)/((Table1[[#This Row],[MgO]]/40.344)+(Table1[[#This Row],[FeOt]]/71.844))*100,0)</f>
        <v>58.727194979924803</v>
      </c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</row>
    <row r="80" spans="1:83" x14ac:dyDescent="0.25">
      <c r="A80" s="29" t="s">
        <v>82</v>
      </c>
      <c r="B80" s="29">
        <v>631147</v>
      </c>
      <c r="C80" s="29">
        <v>6182517</v>
      </c>
      <c r="D80" s="30" t="s">
        <v>378</v>
      </c>
      <c r="E80" s="29" t="s">
        <v>196</v>
      </c>
      <c r="F80" s="17">
        <v>48.3</v>
      </c>
      <c r="G80" s="17">
        <v>1.29</v>
      </c>
      <c r="H80" s="17">
        <v>13.6</v>
      </c>
      <c r="I80" s="17">
        <v>13.35</v>
      </c>
      <c r="J80" s="17">
        <v>0.18</v>
      </c>
      <c r="K80" s="17">
        <v>7.81</v>
      </c>
      <c r="L80" s="17">
        <v>9.5500000000000007</v>
      </c>
      <c r="M80" s="17">
        <v>1.78</v>
      </c>
      <c r="N80" s="17">
        <v>0.44</v>
      </c>
      <c r="O80" s="17">
        <v>0.11</v>
      </c>
      <c r="P80" s="16">
        <v>99.15</v>
      </c>
      <c r="Q80" s="16">
        <v>0.24</v>
      </c>
      <c r="R80" s="16">
        <v>0.3</v>
      </c>
      <c r="S80" s="16">
        <v>70.7</v>
      </c>
      <c r="T80" s="16">
        <v>51</v>
      </c>
      <c r="U80" s="16">
        <v>200</v>
      </c>
      <c r="V80" s="16">
        <v>230</v>
      </c>
      <c r="W80" s="16">
        <v>2.2999999999999998</v>
      </c>
      <c r="X80" s="16">
        <v>4.0999999999999996</v>
      </c>
      <c r="Y80" s="16">
        <v>81</v>
      </c>
      <c r="Z80" s="16">
        <v>3</v>
      </c>
      <c r="AA80" s="16">
        <v>7.3</v>
      </c>
      <c r="AB80" s="16">
        <v>48</v>
      </c>
      <c r="AC80" s="16">
        <v>0.5</v>
      </c>
      <c r="AD80" s="16">
        <v>160.5</v>
      </c>
      <c r="AE80" s="16">
        <v>0.2</v>
      </c>
      <c r="AF80" s="16">
        <v>0.35</v>
      </c>
      <c r="AG80" s="16">
        <v>0.06</v>
      </c>
      <c r="AH80" s="16">
        <v>422</v>
      </c>
      <c r="AI80" s="16">
        <v>23</v>
      </c>
      <c r="AJ80" s="16">
        <v>78</v>
      </c>
      <c r="AK80" s="16">
        <v>74</v>
      </c>
      <c r="AL80" s="16">
        <v>4.0999999999999996</v>
      </c>
      <c r="AM80" s="16">
        <v>11.1</v>
      </c>
      <c r="AN80" s="16">
        <v>1.76</v>
      </c>
      <c r="AO80" s="16">
        <v>9.3000000000000007</v>
      </c>
      <c r="AP80" s="16">
        <v>3.06</v>
      </c>
      <c r="AQ80" s="16">
        <v>0.98</v>
      </c>
      <c r="AR80" s="16">
        <v>3.71</v>
      </c>
      <c r="AS80" s="16">
        <v>0.66</v>
      </c>
      <c r="AT80" s="16">
        <v>4.3600000000000003</v>
      </c>
      <c r="AU80" s="16">
        <v>0.95</v>
      </c>
      <c r="AV80" s="16">
        <v>2.86</v>
      </c>
      <c r="AW80" s="16">
        <v>0.41</v>
      </c>
      <c r="AX80" s="16">
        <v>2.73</v>
      </c>
      <c r="AY80" s="16">
        <v>0.43</v>
      </c>
      <c r="AZ80" s="16">
        <v>4.0000000000000001E-3</v>
      </c>
      <c r="BA80" s="16">
        <v>4.4000000000000003E-3</v>
      </c>
      <c r="BB80" s="16">
        <v>3.0000000000000001E-3</v>
      </c>
      <c r="BC80" s="17">
        <f>IFERROR(SUM(Table1[[#This Row],[Pd]:[Au]]),0)</f>
        <v>1.14E-2</v>
      </c>
      <c r="BD80" s="17">
        <f>IFERROR(Table1[[#This Row],[Ni]]/Table1[[#This Row],[Cu]],0)</f>
        <v>0.35217391304347828</v>
      </c>
      <c r="BE80" s="17">
        <f>IFERROR(Table1[[#This Row],[Pd]]/Table1[[#This Row],[Pt]],0)</f>
        <v>0.90909090909090906</v>
      </c>
      <c r="BF80" s="17">
        <f>IFERROR(Table1[[#This Row],[Cr]]/Table1[[#This Row],[V]],0)</f>
        <v>0.47393364928909953</v>
      </c>
      <c r="BG80" s="32">
        <f>IFERROR(Table1[[#This Row],[Cu]]/Table1[[#This Row],[Pd]],0)</f>
        <v>57500</v>
      </c>
      <c r="BH80" s="17">
        <f>IFERROR((Table1[[#This Row],[S]]*10000)/Table1[[#This Row],[Se]],0)</f>
        <v>4800</v>
      </c>
      <c r="BI80" s="17">
        <f>IFERROR((Table1[[#This Row],[Th]]/0.085)/(Table1[[#This Row],[Yb]]/0.493),0)</f>
        <v>0.7435897435897435</v>
      </c>
      <c r="BJ80" s="17">
        <f>IFERROR((Table1[[#This Row],[La]]/0.687)/(Table1[[#This Row],[Sm]]/0.444),0)</f>
        <v>0.86594171875445936</v>
      </c>
      <c r="BK80" s="17">
        <f>IFERROR((Table1[[#This Row],[La]]/0.687)/(Table1[[#This Row],[Nb]]/0.713),0)</f>
        <v>1.0378457059679764</v>
      </c>
      <c r="BL80" s="28">
        <f>IFERROR((Table1[[#This Row],[MgO]]/40.344)/((Table1[[#This Row],[MgO]]/40.344)+(Table1[[#This Row],[FeOt]]/71.844))*100,0)</f>
        <v>51.023431935668221</v>
      </c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</row>
    <row r="81" spans="1:83" x14ac:dyDescent="0.25">
      <c r="A81" s="29" t="s">
        <v>275</v>
      </c>
      <c r="B81" s="29"/>
      <c r="C81" s="29"/>
      <c r="D81" s="30" t="s">
        <v>379</v>
      </c>
      <c r="E81" s="29" t="s">
        <v>319</v>
      </c>
      <c r="F81" s="16">
        <v>43.05</v>
      </c>
      <c r="G81" s="16">
        <v>4.75</v>
      </c>
      <c r="H81" s="16">
        <v>12.31</v>
      </c>
      <c r="I81" s="16">
        <v>16.2</v>
      </c>
      <c r="J81" s="16">
        <v>0.16</v>
      </c>
      <c r="K81" s="16">
        <v>7.8</v>
      </c>
      <c r="L81" s="16">
        <v>5.41</v>
      </c>
      <c r="M81" s="16">
        <v>1.91</v>
      </c>
      <c r="N81" s="16">
        <v>1.89</v>
      </c>
      <c r="O81" s="16">
        <v>0.81</v>
      </c>
      <c r="P81" s="16">
        <v>99.85</v>
      </c>
      <c r="Q81" s="16">
        <v>0.1</v>
      </c>
      <c r="R81" s="16"/>
      <c r="S81" s="16">
        <v>317</v>
      </c>
      <c r="T81" s="16"/>
      <c r="U81" s="16">
        <v>9</v>
      </c>
      <c r="V81" s="16"/>
      <c r="W81" s="16"/>
      <c r="X81" s="16">
        <v>39</v>
      </c>
      <c r="Y81" s="16">
        <v>3</v>
      </c>
      <c r="Z81" s="16"/>
      <c r="AA81" s="16">
        <v>18</v>
      </c>
      <c r="AB81" s="16"/>
      <c r="AC81" s="16"/>
      <c r="AD81" s="16">
        <v>83</v>
      </c>
      <c r="AE81" s="16"/>
      <c r="AF81" s="16"/>
      <c r="AG81" s="16"/>
      <c r="AH81" s="16">
        <v>190</v>
      </c>
      <c r="AI81" s="16">
        <v>28</v>
      </c>
      <c r="AJ81" s="16">
        <v>293</v>
      </c>
      <c r="AK81" s="16">
        <v>187</v>
      </c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7">
        <f>IFERROR(SUM(Table1[[#This Row],[Pd]:[Au]]),0)</f>
        <v>0</v>
      </c>
      <c r="BD81" s="17">
        <f>IFERROR(Table1[[#This Row],[Ni]]/Table1[[#This Row],[Cu]],0)</f>
        <v>0</v>
      </c>
      <c r="BE81" s="17">
        <f>IFERROR(Table1[[#This Row],[Pd]]/Table1[[#This Row],[Pt]],0)</f>
        <v>0</v>
      </c>
      <c r="BF81" s="17">
        <f>IFERROR(Table1[[#This Row],[Cr]]/Table1[[#This Row],[V]],0)</f>
        <v>4.736842105263158E-2</v>
      </c>
      <c r="BG81" s="32">
        <f>IFERROR(Table1[[#This Row],[Cu]]/Table1[[#This Row],[Pd]],0)</f>
        <v>0</v>
      </c>
      <c r="BH81" s="17">
        <f>IFERROR((Table1[[#This Row],[S]]*10000)/Table1[[#This Row],[Se]],0)</f>
        <v>0</v>
      </c>
      <c r="BI81" s="17">
        <f>IFERROR((Table1[[#This Row],[Th]]/0.085)/(Table1[[#This Row],[Yb]]/0.493),0)</f>
        <v>0</v>
      </c>
      <c r="BJ81" s="17">
        <f>IFERROR((Table1[[#This Row],[La]]/0.687)/(Table1[[#This Row],[Sm]]/0.444),0)</f>
        <v>0</v>
      </c>
      <c r="BK81" s="17">
        <f>IFERROR((Table1[[#This Row],[La]]/0.687)/(Table1[[#This Row],[Nb]]/0.713),0)</f>
        <v>0</v>
      </c>
      <c r="BL81" s="28">
        <f>IFERROR((Table1[[#This Row],[MgO]]/40.344)/((Table1[[#This Row],[MgO]]/40.344)+(Table1[[#This Row],[FeOt]]/71.844))*100,0)</f>
        <v>46.16173897571246</v>
      </c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</row>
    <row r="82" spans="1:83" x14ac:dyDescent="0.25">
      <c r="A82" s="29" t="s">
        <v>267</v>
      </c>
      <c r="B82" s="29"/>
      <c r="C82" s="29"/>
      <c r="D82" s="30" t="s">
        <v>379</v>
      </c>
      <c r="E82" s="29" t="s">
        <v>318</v>
      </c>
      <c r="F82" s="16">
        <v>49.07</v>
      </c>
      <c r="G82" s="16">
        <v>0.89</v>
      </c>
      <c r="H82" s="16">
        <v>14.9</v>
      </c>
      <c r="I82" s="16">
        <v>12.52</v>
      </c>
      <c r="J82" s="16">
        <v>0.21</v>
      </c>
      <c r="K82" s="16">
        <v>7.79</v>
      </c>
      <c r="L82" s="16">
        <v>10.37</v>
      </c>
      <c r="M82" s="16">
        <v>2.5</v>
      </c>
      <c r="N82" s="16">
        <v>7.0000000000000007E-2</v>
      </c>
      <c r="O82" s="16">
        <v>0.04</v>
      </c>
      <c r="P82" s="16">
        <v>101.07</v>
      </c>
      <c r="Q82" s="16">
        <v>0.03</v>
      </c>
      <c r="R82" s="16"/>
      <c r="S82" s="16">
        <v>110</v>
      </c>
      <c r="T82" s="16"/>
      <c r="U82" s="16">
        <v>329</v>
      </c>
      <c r="V82" s="16"/>
      <c r="W82" s="16"/>
      <c r="X82" s="16">
        <v>2</v>
      </c>
      <c r="Y82" s="16">
        <v>165</v>
      </c>
      <c r="Z82" s="16"/>
      <c r="AA82" s="16">
        <v>0</v>
      </c>
      <c r="AB82" s="16"/>
      <c r="AC82" s="16"/>
      <c r="AD82" s="16">
        <v>109</v>
      </c>
      <c r="AE82" s="16"/>
      <c r="AF82" s="16"/>
      <c r="AG82" s="16"/>
      <c r="AH82" s="16">
        <v>543</v>
      </c>
      <c r="AI82" s="16">
        <v>20</v>
      </c>
      <c r="AJ82" s="16">
        <v>65</v>
      </c>
      <c r="AK82" s="16">
        <v>35</v>
      </c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7">
        <f>IFERROR(SUM(Table1[[#This Row],[Pd]:[Au]]),0)</f>
        <v>0</v>
      </c>
      <c r="BD82" s="17">
        <f>IFERROR(Table1[[#This Row],[Ni]]/Table1[[#This Row],[Cu]],0)</f>
        <v>0</v>
      </c>
      <c r="BE82" s="17">
        <f>IFERROR(Table1[[#This Row],[Pd]]/Table1[[#This Row],[Pt]],0)</f>
        <v>0</v>
      </c>
      <c r="BF82" s="17">
        <f>IFERROR(Table1[[#This Row],[Cr]]/Table1[[#This Row],[V]],0)</f>
        <v>0.60589318600368325</v>
      </c>
      <c r="BG82" s="32">
        <f>IFERROR(Table1[[#This Row],[Cu]]/Table1[[#This Row],[Pd]],0)</f>
        <v>0</v>
      </c>
      <c r="BH82" s="17">
        <f>IFERROR((Table1[[#This Row],[S]]*10000)/Table1[[#This Row],[Se]],0)</f>
        <v>0</v>
      </c>
      <c r="BI82" s="17">
        <f>IFERROR((Table1[[#This Row],[Th]]/0.085)/(Table1[[#This Row],[Yb]]/0.493),0)</f>
        <v>0</v>
      </c>
      <c r="BJ82" s="17">
        <f>IFERROR((Table1[[#This Row],[La]]/0.687)/(Table1[[#This Row],[Sm]]/0.444),0)</f>
        <v>0</v>
      </c>
      <c r="BK82" s="17">
        <f>IFERROR((Table1[[#This Row],[La]]/0.687)/(Table1[[#This Row],[Nb]]/0.713),0)</f>
        <v>0</v>
      </c>
      <c r="BL82" s="28">
        <f>IFERROR((Table1[[#This Row],[MgO]]/40.344)/((Table1[[#This Row],[MgO]]/40.344)+(Table1[[#This Row],[FeOt]]/71.844))*100,0)</f>
        <v>52.561952157178041</v>
      </c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</row>
    <row r="83" spans="1:83" x14ac:dyDescent="0.25">
      <c r="A83" s="29" t="s">
        <v>258</v>
      </c>
      <c r="B83" s="29"/>
      <c r="C83" s="29"/>
      <c r="D83" s="30" t="s">
        <v>379</v>
      </c>
      <c r="E83" s="29" t="s">
        <v>320</v>
      </c>
      <c r="F83" s="16">
        <v>51.21</v>
      </c>
      <c r="G83" s="16">
        <v>0.99</v>
      </c>
      <c r="H83" s="16">
        <v>13.84</v>
      </c>
      <c r="I83" s="16">
        <v>11.12</v>
      </c>
      <c r="J83" s="16">
        <v>0.18</v>
      </c>
      <c r="K83" s="16">
        <v>7.75</v>
      </c>
      <c r="L83" s="16">
        <v>12.39</v>
      </c>
      <c r="M83" s="16">
        <v>2.08</v>
      </c>
      <c r="N83" s="16">
        <v>7.0000000000000007E-2</v>
      </c>
      <c r="O83" s="16">
        <v>0.06</v>
      </c>
      <c r="P83" s="16">
        <v>101.48</v>
      </c>
      <c r="Q83" s="16">
        <v>0.05</v>
      </c>
      <c r="R83" s="16"/>
      <c r="S83" s="16">
        <v>50</v>
      </c>
      <c r="T83" s="16"/>
      <c r="U83" s="16">
        <v>216</v>
      </c>
      <c r="V83" s="16"/>
      <c r="W83" s="16"/>
      <c r="X83" s="16">
        <v>0</v>
      </c>
      <c r="Y83" s="16">
        <v>125</v>
      </c>
      <c r="Z83" s="16"/>
      <c r="AA83" s="16">
        <v>0</v>
      </c>
      <c r="AB83" s="16"/>
      <c r="AC83" s="16"/>
      <c r="AD83" s="16">
        <v>79</v>
      </c>
      <c r="AE83" s="16"/>
      <c r="AF83" s="16"/>
      <c r="AG83" s="16"/>
      <c r="AH83" s="16">
        <v>434</v>
      </c>
      <c r="AI83" s="16">
        <v>23</v>
      </c>
      <c r="AJ83" s="16">
        <v>71</v>
      </c>
      <c r="AK83" s="16">
        <v>44</v>
      </c>
      <c r="AL83" s="16">
        <v>3.2</v>
      </c>
      <c r="AM83" s="16">
        <v>8.9</v>
      </c>
      <c r="AN83" s="16"/>
      <c r="AO83" s="16">
        <v>6.8</v>
      </c>
      <c r="AP83" s="16">
        <v>2.1</v>
      </c>
      <c r="AQ83" s="16">
        <v>0.6</v>
      </c>
      <c r="AR83" s="16">
        <v>2.8</v>
      </c>
      <c r="AS83" s="16"/>
      <c r="AT83" s="16">
        <v>3.4</v>
      </c>
      <c r="AU83" s="16"/>
      <c r="AV83" s="16">
        <v>2.1</v>
      </c>
      <c r="AW83" s="16"/>
      <c r="AX83" s="16">
        <v>1.9</v>
      </c>
      <c r="AY83" s="16">
        <v>0.27</v>
      </c>
      <c r="AZ83" s="16"/>
      <c r="BA83" s="16"/>
      <c r="BB83" s="16"/>
      <c r="BC83" s="17">
        <f>IFERROR(SUM(Table1[[#This Row],[Pd]:[Au]]),0)</f>
        <v>0</v>
      </c>
      <c r="BD83" s="17">
        <f>IFERROR(Table1[[#This Row],[Ni]]/Table1[[#This Row],[Cu]],0)</f>
        <v>0</v>
      </c>
      <c r="BE83" s="17">
        <f>IFERROR(Table1[[#This Row],[Pd]]/Table1[[#This Row],[Pt]],0)</f>
        <v>0</v>
      </c>
      <c r="BF83" s="17">
        <f>IFERROR(Table1[[#This Row],[Cr]]/Table1[[#This Row],[V]],0)</f>
        <v>0.49769585253456222</v>
      </c>
      <c r="BG83" s="32">
        <f>IFERROR(Table1[[#This Row],[Cu]]/Table1[[#This Row],[Pd]],0)</f>
        <v>0</v>
      </c>
      <c r="BH83" s="17">
        <f>IFERROR((Table1[[#This Row],[S]]*10000)/Table1[[#This Row],[Se]],0)</f>
        <v>0</v>
      </c>
      <c r="BI83" s="17">
        <f>IFERROR((Table1[[#This Row],[Th]]/0.085)/(Table1[[#This Row],[Yb]]/0.493),0)</f>
        <v>0</v>
      </c>
      <c r="BJ83" s="17">
        <f>IFERROR((Table1[[#This Row],[La]]/0.687)/(Table1[[#This Row],[Sm]]/0.444),0)</f>
        <v>0.98482012892493231</v>
      </c>
      <c r="BK83" s="17">
        <f>IFERROR((Table1[[#This Row],[La]]/0.687)/(Table1[[#This Row],[Nb]]/0.713),0)</f>
        <v>0</v>
      </c>
      <c r="BL83" s="28">
        <f>IFERROR((Table1[[#This Row],[MgO]]/40.344)/((Table1[[#This Row],[MgO]]/40.344)+(Table1[[#This Row],[FeOt]]/71.844))*100,0)</f>
        <v>55.379151011956964</v>
      </c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</row>
    <row r="84" spans="1:83" x14ac:dyDescent="0.25">
      <c r="A84" s="29" t="s">
        <v>226</v>
      </c>
      <c r="B84" s="29"/>
      <c r="C84" s="29"/>
      <c r="D84" s="30" t="s">
        <v>379</v>
      </c>
      <c r="E84" s="29" t="s">
        <v>318</v>
      </c>
      <c r="F84" s="16">
        <v>49.6</v>
      </c>
      <c r="G84" s="16">
        <v>0.98</v>
      </c>
      <c r="H84" s="16">
        <v>14.91</v>
      </c>
      <c r="I84" s="16">
        <v>12.78</v>
      </c>
      <c r="J84" s="16">
        <v>0.18</v>
      </c>
      <c r="K84" s="16">
        <v>7.72</v>
      </c>
      <c r="L84" s="16">
        <v>10.039999999999999</v>
      </c>
      <c r="M84" s="16">
        <v>1.94</v>
      </c>
      <c r="N84" s="16">
        <v>0.09</v>
      </c>
      <c r="O84" s="16">
        <v>0.05</v>
      </c>
      <c r="P84" s="16">
        <v>100.59</v>
      </c>
      <c r="Q84" s="16">
        <v>0.12</v>
      </c>
      <c r="R84" s="16"/>
      <c r="S84" s="16">
        <v>85</v>
      </c>
      <c r="T84" s="16"/>
      <c r="U84" s="16">
        <v>229</v>
      </c>
      <c r="V84" s="16"/>
      <c r="W84" s="16"/>
      <c r="X84" s="16">
        <v>0</v>
      </c>
      <c r="Y84" s="16">
        <v>118</v>
      </c>
      <c r="Z84" s="16"/>
      <c r="AA84" s="16">
        <v>0</v>
      </c>
      <c r="AB84" s="16"/>
      <c r="AC84" s="16"/>
      <c r="AD84" s="16">
        <v>104</v>
      </c>
      <c r="AE84" s="16"/>
      <c r="AF84" s="16"/>
      <c r="AG84" s="16"/>
      <c r="AH84" s="16">
        <v>325</v>
      </c>
      <c r="AI84" s="16">
        <v>20</v>
      </c>
      <c r="AJ84" s="16">
        <v>92</v>
      </c>
      <c r="AK84" s="16">
        <v>55</v>
      </c>
      <c r="AL84" s="16">
        <v>2.4</v>
      </c>
      <c r="AM84" s="16">
        <v>7.6</v>
      </c>
      <c r="AN84" s="16"/>
      <c r="AO84" s="16">
        <v>6.4</v>
      </c>
      <c r="AP84" s="16">
        <v>2.4</v>
      </c>
      <c r="AQ84" s="16">
        <v>0.7</v>
      </c>
      <c r="AR84" s="16">
        <v>2.8</v>
      </c>
      <c r="AS84" s="16"/>
      <c r="AT84" s="16">
        <v>3.3</v>
      </c>
      <c r="AU84" s="16"/>
      <c r="AV84" s="16">
        <v>2.1</v>
      </c>
      <c r="AW84" s="16"/>
      <c r="AX84" s="16">
        <v>2</v>
      </c>
      <c r="AY84" s="16">
        <v>0.3</v>
      </c>
      <c r="AZ84" s="16"/>
      <c r="BA84" s="16"/>
      <c r="BB84" s="16"/>
      <c r="BC84" s="17">
        <f>IFERROR(SUM(Table1[[#This Row],[Pd]:[Au]]),0)</f>
        <v>0</v>
      </c>
      <c r="BD84" s="17">
        <f>IFERROR(Table1[[#This Row],[Ni]]/Table1[[#This Row],[Cu]],0)</f>
        <v>0</v>
      </c>
      <c r="BE84" s="17">
        <f>IFERROR(Table1[[#This Row],[Pd]]/Table1[[#This Row],[Pt]],0)</f>
        <v>0</v>
      </c>
      <c r="BF84" s="17">
        <f>IFERROR(Table1[[#This Row],[Cr]]/Table1[[#This Row],[V]],0)</f>
        <v>0.70461538461538464</v>
      </c>
      <c r="BG84" s="32">
        <f>IFERROR(Table1[[#This Row],[Cu]]/Table1[[#This Row],[Pd]],0)</f>
        <v>0</v>
      </c>
      <c r="BH84" s="17">
        <f>IFERROR((Table1[[#This Row],[S]]*10000)/Table1[[#This Row],[Se]],0)</f>
        <v>0</v>
      </c>
      <c r="BI84" s="17">
        <f>IFERROR((Table1[[#This Row],[Th]]/0.085)/(Table1[[#This Row],[Yb]]/0.493),0)</f>
        <v>0</v>
      </c>
      <c r="BJ84" s="17">
        <f>IFERROR((Table1[[#This Row],[La]]/0.687)/(Table1[[#This Row],[Sm]]/0.444),0)</f>
        <v>0.64628820960698685</v>
      </c>
      <c r="BK84" s="17">
        <f>IFERROR((Table1[[#This Row],[La]]/0.687)/(Table1[[#This Row],[Nb]]/0.713),0)</f>
        <v>0</v>
      </c>
      <c r="BL84" s="28">
        <f>IFERROR((Table1[[#This Row],[MgO]]/40.344)/((Table1[[#This Row],[MgO]]/40.344)+(Table1[[#This Row],[FeOt]]/71.844))*100,0)</f>
        <v>51.823873702150557</v>
      </c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</row>
    <row r="85" spans="1:83" x14ac:dyDescent="0.25">
      <c r="A85" s="29">
        <v>424069</v>
      </c>
      <c r="B85" s="29">
        <v>631159</v>
      </c>
      <c r="C85" s="29">
        <v>6180189</v>
      </c>
      <c r="D85" s="30" t="s">
        <v>378</v>
      </c>
      <c r="E85" s="29" t="s">
        <v>196</v>
      </c>
      <c r="F85" s="17">
        <v>53.397183200000001</v>
      </c>
      <c r="G85" s="17">
        <v>1.1843509999999999</v>
      </c>
      <c r="H85" s="17">
        <v>12.791914999999999</v>
      </c>
      <c r="I85" s="17">
        <v>13.765549999999999</v>
      </c>
      <c r="J85" s="18">
        <v>0.16269119999999998</v>
      </c>
      <c r="K85" s="17">
        <v>7.7106300000000001</v>
      </c>
      <c r="L85" s="17">
        <v>7.3877760000000006</v>
      </c>
      <c r="M85" s="17">
        <v>3.28912</v>
      </c>
      <c r="N85" s="17">
        <v>0.21682799999999997</v>
      </c>
      <c r="O85" s="18">
        <v>9.39556E-2</v>
      </c>
      <c r="P85" s="17">
        <f>SUM(F85:O85)</f>
        <v>100</v>
      </c>
      <c r="Q85" s="16">
        <v>0.06</v>
      </c>
      <c r="R85" s="16"/>
      <c r="S85" s="16">
        <v>50</v>
      </c>
      <c r="T85" s="16">
        <v>50</v>
      </c>
      <c r="U85" s="16">
        <v>131</v>
      </c>
      <c r="V85" s="16">
        <v>109</v>
      </c>
      <c r="W85" s="16"/>
      <c r="X85" s="16"/>
      <c r="Y85" s="16">
        <v>107</v>
      </c>
      <c r="Z85" s="16"/>
      <c r="AA85" s="16"/>
      <c r="AB85" s="16">
        <v>35</v>
      </c>
      <c r="AC85" s="16"/>
      <c r="AD85" s="16">
        <v>89</v>
      </c>
      <c r="AE85" s="16"/>
      <c r="AF85" s="16"/>
      <c r="AG85" s="16"/>
      <c r="AH85" s="16">
        <v>361</v>
      </c>
      <c r="AI85" s="16"/>
      <c r="AJ85" s="16">
        <v>77</v>
      </c>
      <c r="AK85" s="16">
        <v>63</v>
      </c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>
        <v>3.0000000000000001E-3</v>
      </c>
      <c r="BA85" s="16">
        <v>2.8E-3</v>
      </c>
      <c r="BB85" s="16">
        <v>2E-3</v>
      </c>
      <c r="BC85" s="17">
        <f>IFERROR(SUM(Table1[[#This Row],[Pd]:[Au]]),0)</f>
        <v>7.7999999999999996E-3</v>
      </c>
      <c r="BD85" s="17">
        <f>IFERROR(Table1[[#This Row],[Ni]]/Table1[[#This Row],[Cu]],0)</f>
        <v>0.98165137614678899</v>
      </c>
      <c r="BE85" s="17">
        <f>IFERROR(Table1[[#This Row],[Pd]]/Table1[[#This Row],[Pt]],0)</f>
        <v>1.0714285714285714</v>
      </c>
      <c r="BF85" s="17">
        <f>IFERROR(Table1[[#This Row],[Cr]]/Table1[[#This Row],[V]],0)</f>
        <v>0.36288088642659277</v>
      </c>
      <c r="BG85" s="32">
        <f>IFERROR(Table1[[#This Row],[Cu]]/Table1[[#This Row],[Pd]],0)</f>
        <v>36333.333333333336</v>
      </c>
      <c r="BH85" s="17">
        <f>IFERROR((Table1[[#This Row],[S]]*10000)/Table1[[#This Row],[Se]],0)</f>
        <v>0</v>
      </c>
      <c r="BI85" s="17">
        <f>IFERROR((Table1[[#This Row],[Th]]/0.085)/(Table1[[#This Row],[Yb]]/0.493),0)</f>
        <v>0</v>
      </c>
      <c r="BJ85" s="17">
        <f>IFERROR((Table1[[#This Row],[La]]/0.687)/(Table1[[#This Row],[Sm]]/0.444),0)</f>
        <v>0</v>
      </c>
      <c r="BK85" s="17">
        <f>IFERROR((Table1[[#This Row],[La]]/0.687)/(Table1[[#This Row],[Nb]]/0.713),0)</f>
        <v>0</v>
      </c>
      <c r="BL85" s="28">
        <f>IFERROR((Table1[[#This Row],[MgO]]/40.344)/((Table1[[#This Row],[MgO]]/40.344)+(Table1[[#This Row],[FeOt]]/71.844))*100,0)</f>
        <v>49.937130509345735</v>
      </c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</row>
    <row r="86" spans="1:83" x14ac:dyDescent="0.25">
      <c r="A86" s="31" t="s">
        <v>83</v>
      </c>
      <c r="B86" s="30"/>
      <c r="C86" s="30"/>
      <c r="D86" s="30" t="s">
        <v>380</v>
      </c>
      <c r="E86" s="30" t="s">
        <v>99</v>
      </c>
      <c r="F86" s="22">
        <v>51.026178663563599</v>
      </c>
      <c r="G86" s="22">
        <v>0.67851404751241295</v>
      </c>
      <c r="H86" s="22">
        <v>13.723637324593339</v>
      </c>
      <c r="I86" s="22">
        <v>11.698049110795495</v>
      </c>
      <c r="J86" s="22">
        <v>0.15587598478260872</v>
      </c>
      <c r="K86" s="22">
        <v>7.6960091716419399</v>
      </c>
      <c r="L86" s="22">
        <v>9.8755042593776192</v>
      </c>
      <c r="M86" s="22">
        <v>2.7612657600955965</v>
      </c>
      <c r="N86" s="22">
        <v>0.15401183434665178</v>
      </c>
      <c r="O86" s="22">
        <v>5.4748488872930767E-2</v>
      </c>
      <c r="P86" s="23">
        <v>97.823794645582183</v>
      </c>
      <c r="Q86" s="23"/>
      <c r="R86" s="20"/>
      <c r="S86" s="22">
        <v>23.965670920238423</v>
      </c>
      <c r="T86" s="22">
        <v>39.658641888361757</v>
      </c>
      <c r="U86" s="22">
        <v>202.13840872200012</v>
      </c>
      <c r="V86" s="22">
        <v>141.03416781854304</v>
      </c>
      <c r="W86" s="22">
        <v>1.2495641487850466</v>
      </c>
      <c r="X86" s="22">
        <v>2.3219515079427668</v>
      </c>
      <c r="Y86" s="22">
        <v>94.291669516053346</v>
      </c>
      <c r="Z86" s="20"/>
      <c r="AA86" s="20"/>
      <c r="AB86" s="22">
        <v>42.956008582295951</v>
      </c>
      <c r="AC86" s="20"/>
      <c r="AD86" s="22">
        <v>74.652619186396279</v>
      </c>
      <c r="AE86" s="22">
        <v>0.15438153380126851</v>
      </c>
      <c r="AF86" s="22">
        <v>0.20441229630125524</v>
      </c>
      <c r="AG86" s="22">
        <v>8.2623007999999998E-2</v>
      </c>
      <c r="AH86" s="22">
        <v>309.55369355234865</v>
      </c>
      <c r="AI86" s="22">
        <v>19.887808466405037</v>
      </c>
      <c r="AJ86" s="22">
        <v>94.887273548958987</v>
      </c>
      <c r="AK86" s="22">
        <v>48.012830031734723</v>
      </c>
      <c r="AL86" s="22">
        <v>2.581043580900523</v>
      </c>
      <c r="AM86" s="22">
        <v>6.5851451682712989</v>
      </c>
      <c r="AN86" s="22">
        <v>1.0994884243556642</v>
      </c>
      <c r="AO86" s="22">
        <v>5.5480604832910281</v>
      </c>
      <c r="AP86" s="22">
        <v>1.8630705006818185</v>
      </c>
      <c r="AQ86" s="22">
        <v>0.68666482100085402</v>
      </c>
      <c r="AR86" s="22">
        <v>2.3182591231605465</v>
      </c>
      <c r="AS86" s="22">
        <v>0.42113141668352011</v>
      </c>
      <c r="AT86" s="22">
        <v>2.9827496076084761</v>
      </c>
      <c r="AU86" s="22">
        <v>0.60794965660237776</v>
      </c>
      <c r="AV86" s="22">
        <v>1.8451409215182482</v>
      </c>
      <c r="AW86" s="22">
        <v>0.29894053704347834</v>
      </c>
      <c r="AX86" s="22">
        <v>1.9069194048147806</v>
      </c>
      <c r="AY86" s="22">
        <v>0.2906791049580838</v>
      </c>
      <c r="AZ86" s="20">
        <v>0</v>
      </c>
      <c r="BA86" s="20">
        <v>0</v>
      </c>
      <c r="BB86" s="20">
        <v>0</v>
      </c>
      <c r="BC86" s="21">
        <f>IFERROR(SUM(Table1[[#This Row],[Pd]:[Au]]),0)</f>
        <v>0</v>
      </c>
      <c r="BD86" s="21">
        <f>IFERROR(Table1[[#This Row],[Ni]]/Table1[[#This Row],[Cu]],0)</f>
        <v>0.66857323281667891</v>
      </c>
      <c r="BE86" s="21">
        <f>IFERROR(Table1[[#This Row],[Pd]]/Table1[[#This Row],[Pt]],0)</f>
        <v>0</v>
      </c>
      <c r="BF86" s="21">
        <f>IFERROR(Table1[[#This Row],[Cr]]/Table1[[#This Row],[V]],0)</f>
        <v>0.65299950519833316</v>
      </c>
      <c r="BG86" s="33">
        <f>IFERROR(Table1[[#This Row],[Cu]]/Table1[[#This Row],[Pd]],0)</f>
        <v>0</v>
      </c>
      <c r="BH86" s="21">
        <f>IFERROR((Table1[[#This Row],[S]]*10000)/Table1[[#This Row],[Se]],0)</f>
        <v>0</v>
      </c>
      <c r="BI86" s="21">
        <f>IFERROR((Table1[[#This Row],[Th]]/0.085)/(Table1[[#This Row],[Yb]]/0.493),0)</f>
        <v>0.6217312150444223</v>
      </c>
      <c r="BJ86" s="21">
        <f>IFERROR((Table1[[#This Row],[La]]/0.687)/(Table1[[#This Row],[Sm]]/0.444),0)</f>
        <v>0.89534885244940532</v>
      </c>
      <c r="BK86" s="21">
        <f>IFERROR((Table1[[#This Row],[La]]/0.687)/(Table1[[#This Row],[Nb]]/0.713),0)</f>
        <v>1.153652429084167</v>
      </c>
      <c r="BL86" s="28">
        <f>IFERROR((Table1[[#This Row],[MgO]]/40.344)/((Table1[[#This Row],[MgO]]/40.344)+(Table1[[#This Row],[FeOt]]/71.844))*100,0)</f>
        <v>53.950107023466465</v>
      </c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</row>
    <row r="87" spans="1:83" x14ac:dyDescent="0.25">
      <c r="A87" s="29" t="s">
        <v>212</v>
      </c>
      <c r="B87" s="29"/>
      <c r="C87" s="29"/>
      <c r="D87" s="30" t="s">
        <v>379</v>
      </c>
      <c r="E87" s="29" t="s">
        <v>316</v>
      </c>
      <c r="F87" s="16">
        <v>49.46</v>
      </c>
      <c r="G87" s="16">
        <v>1.52</v>
      </c>
      <c r="H87" s="16">
        <v>13.45</v>
      </c>
      <c r="I87" s="16">
        <v>15.3</v>
      </c>
      <c r="J87" s="16">
        <v>0.28000000000000003</v>
      </c>
      <c r="K87" s="16">
        <v>7.67</v>
      </c>
      <c r="L87" s="16">
        <v>8.4499999999999993</v>
      </c>
      <c r="M87" s="16">
        <v>2.83</v>
      </c>
      <c r="N87" s="16">
        <v>0.38</v>
      </c>
      <c r="O87" s="16">
        <v>0.12</v>
      </c>
      <c r="P87" s="16">
        <v>101.28</v>
      </c>
      <c r="Q87" s="16">
        <v>0</v>
      </c>
      <c r="R87" s="16"/>
      <c r="S87" s="16">
        <v>76</v>
      </c>
      <c r="T87" s="16"/>
      <c r="U87" s="16">
        <v>119</v>
      </c>
      <c r="V87" s="16"/>
      <c r="W87" s="16"/>
      <c r="X87" s="16">
        <v>10</v>
      </c>
      <c r="Y87" s="16">
        <v>117</v>
      </c>
      <c r="Z87" s="16"/>
      <c r="AA87" s="16">
        <v>9</v>
      </c>
      <c r="AB87" s="16"/>
      <c r="AC87" s="16"/>
      <c r="AD87" s="16">
        <v>112</v>
      </c>
      <c r="AE87" s="16"/>
      <c r="AF87" s="16"/>
      <c r="AG87" s="16"/>
      <c r="AH87" s="16">
        <v>387</v>
      </c>
      <c r="AI87" s="16">
        <v>45</v>
      </c>
      <c r="AJ87" s="16">
        <v>57</v>
      </c>
      <c r="AK87" s="16">
        <v>79</v>
      </c>
      <c r="AL87" s="16">
        <v>8.9</v>
      </c>
      <c r="AM87" s="16">
        <v>24.7</v>
      </c>
      <c r="AN87" s="16"/>
      <c r="AO87" s="16">
        <v>19.5</v>
      </c>
      <c r="AP87" s="16">
        <v>6.4</v>
      </c>
      <c r="AQ87" s="16">
        <v>1.7</v>
      </c>
      <c r="AR87" s="16">
        <v>8.6</v>
      </c>
      <c r="AS87" s="16"/>
      <c r="AT87" s="16">
        <v>9.8000000000000007</v>
      </c>
      <c r="AU87" s="16"/>
      <c r="AV87" s="16">
        <v>5.9</v>
      </c>
      <c r="AW87" s="16"/>
      <c r="AX87" s="16">
        <v>4.9000000000000004</v>
      </c>
      <c r="AY87" s="16">
        <v>0.65</v>
      </c>
      <c r="AZ87" s="16"/>
      <c r="BA87" s="16"/>
      <c r="BB87" s="16"/>
      <c r="BC87" s="17">
        <f>IFERROR(SUM(Table1[[#This Row],[Pd]:[Au]]),0)</f>
        <v>0</v>
      </c>
      <c r="BD87" s="17">
        <f>IFERROR(Table1[[#This Row],[Ni]]/Table1[[#This Row],[Cu]],0)</f>
        <v>0</v>
      </c>
      <c r="BE87" s="17">
        <f>IFERROR(Table1[[#This Row],[Pd]]/Table1[[#This Row],[Pt]],0)</f>
        <v>0</v>
      </c>
      <c r="BF87" s="17">
        <f>IFERROR(Table1[[#This Row],[Cr]]/Table1[[#This Row],[V]],0)</f>
        <v>0.30749354005167956</v>
      </c>
      <c r="BG87" s="32">
        <f>IFERROR(Table1[[#This Row],[Cu]]/Table1[[#This Row],[Pd]],0)</f>
        <v>0</v>
      </c>
      <c r="BH87" s="17">
        <f>IFERROR((Table1[[#This Row],[S]]*10000)/Table1[[#This Row],[Se]],0)</f>
        <v>0</v>
      </c>
      <c r="BI87" s="17">
        <f>IFERROR((Table1[[#This Row],[Th]]/0.085)/(Table1[[#This Row],[Yb]]/0.493),0)</f>
        <v>0</v>
      </c>
      <c r="BJ87" s="17">
        <f>IFERROR((Table1[[#This Row],[La]]/0.687)/(Table1[[#This Row],[Sm]]/0.444),0)</f>
        <v>0.89874454148471616</v>
      </c>
      <c r="BK87" s="17">
        <f>IFERROR((Table1[[#This Row],[La]]/0.687)/(Table1[[#This Row],[Nb]]/0.713),0)</f>
        <v>0.92368267831149931</v>
      </c>
      <c r="BL87" s="28">
        <f>IFERROR((Table1[[#This Row],[MgO]]/40.344)/((Table1[[#This Row],[MgO]]/40.344)+(Table1[[#This Row],[FeOt]]/71.844))*100,0)</f>
        <v>47.165995832532595</v>
      </c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</row>
    <row r="88" spans="1:83" x14ac:dyDescent="0.25">
      <c r="A88" s="29" t="s">
        <v>299</v>
      </c>
      <c r="B88" s="29"/>
      <c r="C88" s="29"/>
      <c r="D88" s="30" t="s">
        <v>379</v>
      </c>
      <c r="E88" s="29" t="s">
        <v>320</v>
      </c>
      <c r="F88" s="16">
        <v>49.05</v>
      </c>
      <c r="G88" s="16">
        <v>1.1399999999999999</v>
      </c>
      <c r="H88" s="16">
        <v>13.95</v>
      </c>
      <c r="I88" s="16">
        <v>14.31</v>
      </c>
      <c r="J88" s="16">
        <v>0.21</v>
      </c>
      <c r="K88" s="16">
        <v>7.67</v>
      </c>
      <c r="L88" s="16">
        <v>10.050000000000001</v>
      </c>
      <c r="M88" s="16">
        <v>1.44</v>
      </c>
      <c r="N88" s="16">
        <v>0.08</v>
      </c>
      <c r="O88" s="16">
        <v>7.0000000000000007E-2</v>
      </c>
      <c r="P88" s="16">
        <v>100.54</v>
      </c>
      <c r="Q88" s="16">
        <v>0.02</v>
      </c>
      <c r="R88" s="16"/>
      <c r="S88" s="16">
        <v>59</v>
      </c>
      <c r="T88" s="16"/>
      <c r="U88" s="16">
        <v>204</v>
      </c>
      <c r="V88" s="16"/>
      <c r="W88" s="16"/>
      <c r="X88" s="16">
        <v>0</v>
      </c>
      <c r="Y88" s="16">
        <v>130</v>
      </c>
      <c r="Z88" s="16"/>
      <c r="AA88" s="16">
        <v>0</v>
      </c>
      <c r="AB88" s="16"/>
      <c r="AC88" s="16"/>
      <c r="AD88" s="16">
        <v>89</v>
      </c>
      <c r="AE88" s="16"/>
      <c r="AF88" s="16"/>
      <c r="AG88" s="16"/>
      <c r="AH88" s="16">
        <v>467</v>
      </c>
      <c r="AI88" s="16">
        <v>26</v>
      </c>
      <c r="AJ88" s="16">
        <v>81</v>
      </c>
      <c r="AK88" s="16">
        <v>51</v>
      </c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7">
        <f>IFERROR(SUM(Table1[[#This Row],[Pd]:[Au]]),0)</f>
        <v>0</v>
      </c>
      <c r="BD88" s="17">
        <f>IFERROR(Table1[[#This Row],[Ni]]/Table1[[#This Row],[Cu]],0)</f>
        <v>0</v>
      </c>
      <c r="BE88" s="17">
        <f>IFERROR(Table1[[#This Row],[Pd]]/Table1[[#This Row],[Pt]],0)</f>
        <v>0</v>
      </c>
      <c r="BF88" s="17">
        <f>IFERROR(Table1[[#This Row],[Cr]]/Table1[[#This Row],[V]],0)</f>
        <v>0.43683083511777304</v>
      </c>
      <c r="BG88" s="32">
        <f>IFERROR(Table1[[#This Row],[Cu]]/Table1[[#This Row],[Pd]],0)</f>
        <v>0</v>
      </c>
      <c r="BH88" s="17">
        <f>IFERROR((Table1[[#This Row],[S]]*10000)/Table1[[#This Row],[Se]],0)</f>
        <v>0</v>
      </c>
      <c r="BI88" s="17">
        <f>IFERROR((Table1[[#This Row],[Th]]/0.085)/(Table1[[#This Row],[Yb]]/0.493),0)</f>
        <v>0</v>
      </c>
      <c r="BJ88" s="17">
        <f>IFERROR((Table1[[#This Row],[La]]/0.687)/(Table1[[#This Row],[Sm]]/0.444),0)</f>
        <v>0</v>
      </c>
      <c r="BK88" s="17">
        <f>IFERROR((Table1[[#This Row],[La]]/0.687)/(Table1[[#This Row],[Nb]]/0.713),0)</f>
        <v>0</v>
      </c>
      <c r="BL88" s="28">
        <f>IFERROR((Table1[[#This Row],[MgO]]/40.344)/((Table1[[#This Row],[MgO]]/40.344)+(Table1[[#This Row],[FeOt]]/71.844))*100,0)</f>
        <v>48.835521576986018</v>
      </c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</row>
    <row r="89" spans="1:83" x14ac:dyDescent="0.25">
      <c r="A89" s="29">
        <v>424188</v>
      </c>
      <c r="B89" s="29">
        <v>630353</v>
      </c>
      <c r="C89" s="29">
        <v>6183628</v>
      </c>
      <c r="D89" s="30" t="s">
        <v>378</v>
      </c>
      <c r="E89" s="29" t="s">
        <v>196</v>
      </c>
      <c r="F89" s="17">
        <v>50.141943400000002</v>
      </c>
      <c r="G89" s="17">
        <v>1.2177129999999998</v>
      </c>
      <c r="H89" s="17">
        <v>13.9823</v>
      </c>
      <c r="I89" s="17">
        <v>12.556239999999999</v>
      </c>
      <c r="J89" s="18">
        <v>0.22983359999999997</v>
      </c>
      <c r="K89" s="17">
        <v>7.6608839999999994</v>
      </c>
      <c r="L89" s="17">
        <v>10.577952</v>
      </c>
      <c r="M89" s="17">
        <v>3.0734399999999997</v>
      </c>
      <c r="N89" s="17">
        <v>0.43365599999999993</v>
      </c>
      <c r="O89" s="18">
        <v>0.12603799999999998</v>
      </c>
      <c r="P89" s="17">
        <f>SUM(F89:O89)</f>
        <v>100</v>
      </c>
      <c r="Q89" s="16">
        <v>0.14000000000000001</v>
      </c>
      <c r="R89" s="16"/>
      <c r="S89" s="16">
        <v>80</v>
      </c>
      <c r="T89" s="16">
        <v>50</v>
      </c>
      <c r="U89" s="16">
        <v>136</v>
      </c>
      <c r="V89" s="16">
        <v>177</v>
      </c>
      <c r="W89" s="16"/>
      <c r="X89" s="16"/>
      <c r="Y89" s="16">
        <v>114</v>
      </c>
      <c r="Z89" s="16"/>
      <c r="AA89" s="16"/>
      <c r="AB89" s="16">
        <v>46</v>
      </c>
      <c r="AC89" s="16"/>
      <c r="AD89" s="16">
        <v>129</v>
      </c>
      <c r="AE89" s="16"/>
      <c r="AF89" s="16"/>
      <c r="AG89" s="16"/>
      <c r="AH89" s="16">
        <v>382</v>
      </c>
      <c r="AI89" s="16"/>
      <c r="AJ89" s="16">
        <v>92</v>
      </c>
      <c r="AK89" s="16">
        <v>59</v>
      </c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>
        <v>2E-3</v>
      </c>
      <c r="BA89" s="16">
        <v>2.7000000000000001E-3</v>
      </c>
      <c r="BB89" s="16">
        <v>3.0000000000000001E-3</v>
      </c>
      <c r="BC89" s="17">
        <f>IFERROR(SUM(Table1[[#This Row],[Pd]:[Au]]),0)</f>
        <v>7.7000000000000002E-3</v>
      </c>
      <c r="BD89" s="17">
        <f>IFERROR(Table1[[#This Row],[Ni]]/Table1[[#This Row],[Cu]],0)</f>
        <v>0.64406779661016944</v>
      </c>
      <c r="BE89" s="17">
        <f>IFERROR(Table1[[#This Row],[Pd]]/Table1[[#This Row],[Pt]],0)</f>
        <v>0.7407407407407407</v>
      </c>
      <c r="BF89" s="17">
        <f>IFERROR(Table1[[#This Row],[Cr]]/Table1[[#This Row],[V]],0)</f>
        <v>0.35602094240837695</v>
      </c>
      <c r="BG89" s="32">
        <f>IFERROR(Table1[[#This Row],[Cu]]/Table1[[#This Row],[Pd]],0)</f>
        <v>88500</v>
      </c>
      <c r="BH89" s="17">
        <f>IFERROR((Table1[[#This Row],[S]]*10000)/Table1[[#This Row],[Se]],0)</f>
        <v>0</v>
      </c>
      <c r="BI89" s="17">
        <f>IFERROR((Table1[[#This Row],[Th]]/0.085)/(Table1[[#This Row],[Yb]]/0.493),0)</f>
        <v>0</v>
      </c>
      <c r="BJ89" s="17">
        <f>IFERROR((Table1[[#This Row],[La]]/0.687)/(Table1[[#This Row],[Sm]]/0.444),0)</f>
        <v>0</v>
      </c>
      <c r="BK89" s="17">
        <f>IFERROR((Table1[[#This Row],[La]]/0.687)/(Table1[[#This Row],[Nb]]/0.713),0)</f>
        <v>0</v>
      </c>
      <c r="BL89" s="28">
        <f>IFERROR((Table1[[#This Row],[MgO]]/40.344)/((Table1[[#This Row],[MgO]]/40.344)+(Table1[[#This Row],[FeOt]]/71.844))*100,0)</f>
        <v>52.072912282406648</v>
      </c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</row>
    <row r="90" spans="1:83" x14ac:dyDescent="0.25">
      <c r="A90" s="29">
        <v>424193</v>
      </c>
      <c r="B90" s="29">
        <v>630342</v>
      </c>
      <c r="C90" s="29">
        <v>6183631</v>
      </c>
      <c r="D90" s="30" t="s">
        <v>378</v>
      </c>
      <c r="E90" s="29" t="s">
        <v>196</v>
      </c>
      <c r="F90" s="17">
        <v>51.532216600000005</v>
      </c>
      <c r="G90" s="17">
        <v>1.2677559999999999</v>
      </c>
      <c r="H90" s="17">
        <v>14.114564999999999</v>
      </c>
      <c r="I90" s="17">
        <v>12.865</v>
      </c>
      <c r="J90" s="18">
        <v>0.24726479999999998</v>
      </c>
      <c r="K90" s="17">
        <v>7.6608839999999994</v>
      </c>
      <c r="L90" s="17">
        <v>8.9129039999999993</v>
      </c>
      <c r="M90" s="17">
        <v>3.2217200000000004</v>
      </c>
      <c r="N90" s="17">
        <v>7.2275999999999993E-2</v>
      </c>
      <c r="O90" s="18">
        <v>0.1054136</v>
      </c>
      <c r="P90" s="17">
        <f>SUM(F90:O90)</f>
        <v>100</v>
      </c>
      <c r="Q90" s="16">
        <v>0.06</v>
      </c>
      <c r="R90" s="16"/>
      <c r="S90" s="16">
        <v>30</v>
      </c>
      <c r="T90" s="16">
        <v>36</v>
      </c>
      <c r="U90" s="16">
        <v>146</v>
      </c>
      <c r="V90" s="16">
        <v>38</v>
      </c>
      <c r="W90" s="16"/>
      <c r="X90" s="16"/>
      <c r="Y90" s="16">
        <v>88</v>
      </c>
      <c r="Z90" s="16"/>
      <c r="AA90" s="16"/>
      <c r="AB90" s="16">
        <v>46</v>
      </c>
      <c r="AC90" s="16"/>
      <c r="AD90" s="16">
        <v>88</v>
      </c>
      <c r="AE90" s="16"/>
      <c r="AF90" s="16"/>
      <c r="AG90" s="16"/>
      <c r="AH90" s="16">
        <v>394</v>
      </c>
      <c r="AI90" s="16"/>
      <c r="AJ90" s="16">
        <v>84</v>
      </c>
      <c r="AK90" s="16">
        <v>60</v>
      </c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>
        <v>2E-3</v>
      </c>
      <c r="BA90" s="16">
        <v>3.0999999999999999E-3</v>
      </c>
      <c r="BB90" s="16">
        <v>2E-3</v>
      </c>
      <c r="BC90" s="17">
        <f>IFERROR(SUM(Table1[[#This Row],[Pd]:[Au]]),0)</f>
        <v>7.1000000000000004E-3</v>
      </c>
      <c r="BD90" s="17">
        <f>IFERROR(Table1[[#This Row],[Ni]]/Table1[[#This Row],[Cu]],0)</f>
        <v>2.3157894736842106</v>
      </c>
      <c r="BE90" s="17">
        <f>IFERROR(Table1[[#This Row],[Pd]]/Table1[[#This Row],[Pt]],0)</f>
        <v>0.64516129032258063</v>
      </c>
      <c r="BF90" s="17">
        <f>IFERROR(Table1[[#This Row],[Cr]]/Table1[[#This Row],[V]],0)</f>
        <v>0.37055837563451777</v>
      </c>
      <c r="BG90" s="32">
        <f>IFERROR(Table1[[#This Row],[Cu]]/Table1[[#This Row],[Pd]],0)</f>
        <v>19000</v>
      </c>
      <c r="BH90" s="17">
        <f>IFERROR((Table1[[#This Row],[S]]*10000)/Table1[[#This Row],[Se]],0)</f>
        <v>0</v>
      </c>
      <c r="BI90" s="17">
        <f>IFERROR((Table1[[#This Row],[Th]]/0.085)/(Table1[[#This Row],[Yb]]/0.493),0)</f>
        <v>0</v>
      </c>
      <c r="BJ90" s="17">
        <f>IFERROR((Table1[[#This Row],[La]]/0.687)/(Table1[[#This Row],[Sm]]/0.444),0)</f>
        <v>0</v>
      </c>
      <c r="BK90" s="17">
        <f>IFERROR((Table1[[#This Row],[La]]/0.687)/(Table1[[#This Row],[Nb]]/0.713),0)</f>
        <v>0</v>
      </c>
      <c r="BL90" s="28">
        <f>IFERROR((Table1[[#This Row],[MgO]]/40.344)/((Table1[[#This Row],[MgO]]/40.344)+(Table1[[#This Row],[FeOt]]/71.844))*100,0)</f>
        <v>51.466363207662582</v>
      </c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</row>
    <row r="91" spans="1:83" x14ac:dyDescent="0.25">
      <c r="A91" s="31" t="s">
        <v>84</v>
      </c>
      <c r="B91" s="30"/>
      <c r="C91" s="30"/>
      <c r="D91" s="30" t="s">
        <v>380</v>
      </c>
      <c r="E91" s="30" t="s">
        <v>99</v>
      </c>
      <c r="F91" s="22">
        <v>47.619412403345393</v>
      </c>
      <c r="G91" s="22">
        <v>1.0951599935219931</v>
      </c>
      <c r="H91" s="22">
        <v>13.545989262630952</v>
      </c>
      <c r="I91" s="22">
        <v>13.094425921730576</v>
      </c>
      <c r="J91" s="22">
        <v>0.19434355879882095</v>
      </c>
      <c r="K91" s="22">
        <v>7.6286232746964044</v>
      </c>
      <c r="L91" s="22">
        <v>11.163951644825069</v>
      </c>
      <c r="M91" s="22">
        <v>4.3240521598086286</v>
      </c>
      <c r="N91" s="22">
        <v>6.7665808446006864E-2</v>
      </c>
      <c r="O91" s="22">
        <v>6.5402830745297222E-2</v>
      </c>
      <c r="P91" s="23">
        <v>98.799026858549155</v>
      </c>
      <c r="Q91" s="23"/>
      <c r="R91" s="20"/>
      <c r="S91" s="22">
        <v>13.54754158398948</v>
      </c>
      <c r="T91" s="22">
        <v>53.042047167613823</v>
      </c>
      <c r="U91" s="22">
        <v>198.96077998967741</v>
      </c>
      <c r="V91" s="22">
        <v>162.72399999999999</v>
      </c>
      <c r="W91" s="22">
        <v>1.603</v>
      </c>
      <c r="X91" s="22">
        <v>3.302</v>
      </c>
      <c r="Y91" s="22">
        <v>98.849609001048108</v>
      </c>
      <c r="Z91" s="20"/>
      <c r="AA91" s="20"/>
      <c r="AB91" s="22">
        <v>45.58648310433292</v>
      </c>
      <c r="AC91" s="20"/>
      <c r="AD91" s="22">
        <v>112.43501016224128</v>
      </c>
      <c r="AE91" s="22">
        <v>0.30399999999999999</v>
      </c>
      <c r="AF91" s="22">
        <v>0.27200000000000002</v>
      </c>
      <c r="AG91" s="22">
        <v>6.6000000000000003E-2</v>
      </c>
      <c r="AH91" s="22">
        <v>341.58277160621924</v>
      </c>
      <c r="AI91" s="22">
        <v>23.464626943200408</v>
      </c>
      <c r="AJ91" s="22">
        <v>58.963098314715509</v>
      </c>
      <c r="AK91" s="22">
        <v>64.60437576371271</v>
      </c>
      <c r="AL91" s="22">
        <v>3.4130000000000003</v>
      </c>
      <c r="AM91" s="22">
        <v>8.2690000000000001</v>
      </c>
      <c r="AN91" s="22">
        <v>1.4139999999999999</v>
      </c>
      <c r="AO91" s="22">
        <v>7.258</v>
      </c>
      <c r="AP91" s="22">
        <v>2.4620000000000002</v>
      </c>
      <c r="AQ91" s="22">
        <v>0.88400000000000001</v>
      </c>
      <c r="AR91" s="22">
        <v>3.02</v>
      </c>
      <c r="AS91" s="22">
        <v>0.60599999999999998</v>
      </c>
      <c r="AT91" s="22">
        <v>3.956</v>
      </c>
      <c r="AU91" s="22">
        <v>0.78700000000000003</v>
      </c>
      <c r="AV91" s="22">
        <v>2.36</v>
      </c>
      <c r="AW91" s="22">
        <v>0.374</v>
      </c>
      <c r="AX91" s="22">
        <v>2.4430000000000001</v>
      </c>
      <c r="AY91" s="22">
        <v>0.38</v>
      </c>
      <c r="AZ91" s="20">
        <v>0</v>
      </c>
      <c r="BA91" s="20">
        <v>0</v>
      </c>
      <c r="BB91" s="20">
        <v>0</v>
      </c>
      <c r="BC91" s="21">
        <f>IFERROR(SUM(Table1[[#This Row],[Pd]:[Au]]),0)</f>
        <v>0</v>
      </c>
      <c r="BD91" s="21">
        <f>IFERROR(Table1[[#This Row],[Ni]]/Table1[[#This Row],[Cu]],0)</f>
        <v>0.60746791500361419</v>
      </c>
      <c r="BE91" s="21">
        <f>IFERROR(Table1[[#This Row],[Pd]]/Table1[[#This Row],[Pt]],0)</f>
        <v>0</v>
      </c>
      <c r="BF91" s="21">
        <f>IFERROR(Table1[[#This Row],[Cr]]/Table1[[#This Row],[V]],0)</f>
        <v>0.58246725692313839</v>
      </c>
      <c r="BG91" s="33">
        <f>IFERROR(Table1[[#This Row],[Cu]]/Table1[[#This Row],[Pd]],0)</f>
        <v>0</v>
      </c>
      <c r="BH91" s="21">
        <f>IFERROR((Table1[[#This Row],[S]]*10000)/Table1[[#This Row],[Se]],0)</f>
        <v>0</v>
      </c>
      <c r="BI91" s="21">
        <f>IFERROR((Table1[[#This Row],[Th]]/0.085)/(Table1[[#This Row],[Yb]]/0.493),0)</f>
        <v>0.64576340564879242</v>
      </c>
      <c r="BJ91" s="21">
        <f>IFERROR((Table1[[#This Row],[La]]/0.687)/(Table1[[#This Row],[Sm]]/0.444),0)</f>
        <v>0.89593081209936887</v>
      </c>
      <c r="BK91" s="21">
        <f>IFERROR((Table1[[#This Row],[La]]/0.687)/(Table1[[#This Row],[Nb]]/0.713),0)</f>
        <v>1.0727339171619332</v>
      </c>
      <c r="BL91" s="28">
        <f>IFERROR((Table1[[#This Row],[MgO]]/40.344)/((Table1[[#This Row],[MgO]]/40.344)+(Table1[[#This Row],[FeOt]]/71.844))*100,0)</f>
        <v>50.919275715332503</v>
      </c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</row>
    <row r="92" spans="1:83" x14ac:dyDescent="0.25">
      <c r="A92" s="29" t="s">
        <v>186</v>
      </c>
      <c r="B92" s="29"/>
      <c r="C92" s="29"/>
      <c r="D92" s="30" t="s">
        <v>382</v>
      </c>
      <c r="E92" s="29" t="s">
        <v>194</v>
      </c>
      <c r="F92" s="16">
        <v>50.7</v>
      </c>
      <c r="G92" s="16">
        <v>1.22</v>
      </c>
      <c r="H92" s="16">
        <v>14.6</v>
      </c>
      <c r="I92" s="16">
        <v>10.4</v>
      </c>
      <c r="J92" s="16">
        <v>0.19</v>
      </c>
      <c r="K92" s="16">
        <v>7.61</v>
      </c>
      <c r="L92" s="16">
        <v>7.03</v>
      </c>
      <c r="M92" s="16">
        <v>2.29</v>
      </c>
      <c r="N92" s="16">
        <v>0.05</v>
      </c>
      <c r="O92" s="16">
        <v>0.09</v>
      </c>
      <c r="P92" s="16">
        <v>99.47</v>
      </c>
      <c r="Q92" s="16"/>
      <c r="R92" s="16"/>
      <c r="S92" s="16">
        <v>9</v>
      </c>
      <c r="T92" s="16"/>
      <c r="U92" s="16">
        <v>199</v>
      </c>
      <c r="V92" s="16"/>
      <c r="W92" s="16">
        <v>2.06</v>
      </c>
      <c r="X92" s="16">
        <v>6</v>
      </c>
      <c r="Y92" s="16">
        <v>102</v>
      </c>
      <c r="Z92" s="16"/>
      <c r="AA92" s="16">
        <v>5</v>
      </c>
      <c r="AB92" s="16">
        <v>44</v>
      </c>
      <c r="AC92" s="16"/>
      <c r="AD92" s="16">
        <v>137</v>
      </c>
      <c r="AE92" s="16">
        <v>0.22</v>
      </c>
      <c r="AF92" s="16"/>
      <c r="AG92" s="16"/>
      <c r="AH92" s="16">
        <v>372</v>
      </c>
      <c r="AI92" s="16">
        <v>26</v>
      </c>
      <c r="AJ92" s="16"/>
      <c r="AK92" s="16">
        <v>65</v>
      </c>
      <c r="AL92" s="16">
        <v>4.3</v>
      </c>
      <c r="AM92" s="16">
        <v>10.199999999999999</v>
      </c>
      <c r="AN92" s="16"/>
      <c r="AO92" s="16">
        <v>6.93</v>
      </c>
      <c r="AP92" s="16">
        <v>2.74</v>
      </c>
      <c r="AQ92" s="16">
        <v>0.83</v>
      </c>
      <c r="AR92" s="16"/>
      <c r="AS92" s="16">
        <v>0.6</v>
      </c>
      <c r="AT92" s="16"/>
      <c r="AU92" s="16">
        <v>0.93</v>
      </c>
      <c r="AV92" s="16"/>
      <c r="AW92" s="16">
        <v>0.45</v>
      </c>
      <c r="AX92" s="16">
        <v>3.05</v>
      </c>
      <c r="AY92" s="16">
        <v>0.38</v>
      </c>
      <c r="AZ92" s="16"/>
      <c r="BA92" s="16"/>
      <c r="BB92" s="16"/>
      <c r="BC92" s="17">
        <f>IFERROR(SUM(Table1[[#This Row],[Pd]:[Au]]),0)</f>
        <v>0</v>
      </c>
      <c r="BD92" s="17">
        <f>IFERROR(Table1[[#This Row],[Ni]]/Table1[[#This Row],[Cu]],0)</f>
        <v>0</v>
      </c>
      <c r="BE92" s="17">
        <f>IFERROR(Table1[[#This Row],[Pd]]/Table1[[#This Row],[Pt]],0)</f>
        <v>0</v>
      </c>
      <c r="BF92" s="17">
        <f>IFERROR(Table1[[#This Row],[Cr]]/Table1[[#This Row],[V]],0)</f>
        <v>0.53494623655913975</v>
      </c>
      <c r="BG92" s="32">
        <f>IFERROR(Table1[[#This Row],[Cu]]/Table1[[#This Row],[Pd]],0)</f>
        <v>0</v>
      </c>
      <c r="BH92" s="17">
        <f>IFERROR((Table1[[#This Row],[S]]*10000)/Table1[[#This Row],[Se]],0)</f>
        <v>0</v>
      </c>
      <c r="BI92" s="17">
        <f>IFERROR((Table1[[#This Row],[Th]]/0.085)/(Table1[[#This Row],[Yb]]/0.493),0)</f>
        <v>0</v>
      </c>
      <c r="BJ92" s="17">
        <f>IFERROR((Table1[[#This Row],[La]]/0.687)/(Table1[[#This Row],[Sm]]/0.444),0)</f>
        <v>1.0142479201861472</v>
      </c>
      <c r="BK92" s="17">
        <f>IFERROR((Table1[[#This Row],[La]]/0.687)/(Table1[[#This Row],[Nb]]/0.713),0)</f>
        <v>0.74378942261038317</v>
      </c>
      <c r="BL92" s="28">
        <f>IFERROR((Table1[[#This Row],[MgO]]/40.344)/((Table1[[#This Row],[MgO]]/40.344)+(Table1[[#This Row],[FeOt]]/71.844))*100,0)</f>
        <v>56.579419756657082</v>
      </c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</row>
    <row r="93" spans="1:83" x14ac:dyDescent="0.25">
      <c r="A93" s="31" t="s">
        <v>85</v>
      </c>
      <c r="B93" s="30"/>
      <c r="C93" s="30"/>
      <c r="D93" s="30" t="s">
        <v>380</v>
      </c>
      <c r="E93" s="30" t="s">
        <v>99</v>
      </c>
      <c r="F93" s="22">
        <v>46.589805619428546</v>
      </c>
      <c r="G93" s="22">
        <v>1.24625475168078</v>
      </c>
      <c r="H93" s="22">
        <v>13.847854289590126</v>
      </c>
      <c r="I93" s="22">
        <v>14.11912135032941</v>
      </c>
      <c r="J93" s="22">
        <v>0.21206441532906245</v>
      </c>
      <c r="K93" s="22">
        <v>7.6049336234996341</v>
      </c>
      <c r="L93" s="22">
        <v>11.601085014309291</v>
      </c>
      <c r="M93" s="22">
        <v>3.3634272527747737</v>
      </c>
      <c r="N93" s="22">
        <v>0.13150831016394243</v>
      </c>
      <c r="O93" s="22">
        <v>7.0394375669313961E-2</v>
      </c>
      <c r="P93" s="23">
        <v>98.786449002774873</v>
      </c>
      <c r="Q93" s="23"/>
      <c r="R93" s="20"/>
      <c r="S93" s="22">
        <v>19.704654434159718</v>
      </c>
      <c r="T93" s="22">
        <v>55.73532372169899</v>
      </c>
      <c r="U93" s="22">
        <v>210.03239615198208</v>
      </c>
      <c r="V93" s="22">
        <v>111.33080703188899</v>
      </c>
      <c r="W93" s="22">
        <v>1.5853506594259117</v>
      </c>
      <c r="X93" s="22">
        <v>3.6290742539902845</v>
      </c>
      <c r="Y93" s="22">
        <v>107.54005441569322</v>
      </c>
      <c r="Z93" s="20"/>
      <c r="AA93" s="20"/>
      <c r="AB93" s="22">
        <v>47.712368672635471</v>
      </c>
      <c r="AC93" s="20"/>
      <c r="AD93" s="22">
        <v>108.1166913185271</v>
      </c>
      <c r="AE93" s="22">
        <v>0.32819419642857145</v>
      </c>
      <c r="AF93" s="22">
        <v>0.22415727143533867</v>
      </c>
      <c r="AG93" s="22">
        <v>7.1463796477495095E-2</v>
      </c>
      <c r="AH93" s="22">
        <v>352.96470968702795</v>
      </c>
      <c r="AI93" s="22">
        <v>25.273351670660197</v>
      </c>
      <c r="AJ93" s="22">
        <v>64.490941200241096</v>
      </c>
      <c r="AK93" s="22">
        <v>66.08279963177803</v>
      </c>
      <c r="AL93" s="22">
        <v>3.5615272727272731</v>
      </c>
      <c r="AM93" s="22">
        <v>8.6316442179884802</v>
      </c>
      <c r="AN93" s="22">
        <v>1.4814599018003272</v>
      </c>
      <c r="AO93" s="22">
        <v>7.5596095238095238</v>
      </c>
      <c r="AP93" s="22">
        <v>2.5251783616692429</v>
      </c>
      <c r="AQ93" s="22">
        <v>0.91719379115710264</v>
      </c>
      <c r="AR93" s="22">
        <v>3.106716216216217</v>
      </c>
      <c r="AS93" s="22">
        <v>0.62203231017770599</v>
      </c>
      <c r="AT93" s="22">
        <v>4.0848441003737328</v>
      </c>
      <c r="AU93" s="22">
        <v>0.80732865168539336</v>
      </c>
      <c r="AV93" s="22">
        <v>2.4385762470308787</v>
      </c>
      <c r="AW93" s="22">
        <v>0.38798746081504704</v>
      </c>
      <c r="AX93" s="22">
        <v>2.5313341404358356</v>
      </c>
      <c r="AY93" s="22">
        <v>0.38821316614420065</v>
      </c>
      <c r="AZ93" s="20">
        <v>0</v>
      </c>
      <c r="BA93" s="20">
        <v>0</v>
      </c>
      <c r="BB93" s="20">
        <v>0</v>
      </c>
      <c r="BC93" s="21">
        <f>IFERROR(SUM(Table1[[#This Row],[Pd]:[Au]]),0)</f>
        <v>0</v>
      </c>
      <c r="BD93" s="21">
        <f>IFERROR(Table1[[#This Row],[Ni]]/Table1[[#This Row],[Cu]],0)</f>
        <v>0.96595055117933371</v>
      </c>
      <c r="BE93" s="21">
        <f>IFERROR(Table1[[#This Row],[Pd]]/Table1[[#This Row],[Pt]],0)</f>
        <v>0</v>
      </c>
      <c r="BF93" s="21">
        <f>IFERROR(Table1[[#This Row],[Cr]]/Table1[[#This Row],[V]],0)</f>
        <v>0.59505211254183676</v>
      </c>
      <c r="BG93" s="33">
        <f>IFERROR(Table1[[#This Row],[Cu]]/Table1[[#This Row],[Pd]],0)</f>
        <v>0</v>
      </c>
      <c r="BH93" s="21">
        <f>IFERROR((Table1[[#This Row],[S]]*10000)/Table1[[#This Row],[Se]],0)</f>
        <v>0</v>
      </c>
      <c r="BI93" s="21">
        <f>IFERROR((Table1[[#This Row],[Th]]/0.085)/(Table1[[#This Row],[Yb]]/0.493),0)</f>
        <v>0.51360749004124584</v>
      </c>
      <c r="BJ93" s="21">
        <f>IFERROR((Table1[[#This Row],[La]]/0.687)/(Table1[[#This Row],[Sm]]/0.444),0)</f>
        <v>0.91152891197586583</v>
      </c>
      <c r="BK93" s="21">
        <f>IFERROR((Table1[[#This Row],[La]]/0.687)/(Table1[[#This Row],[Nb]]/0.713),0)</f>
        <v>1.0185285634824419</v>
      </c>
      <c r="BL93" s="28">
        <f>IFERROR((Table1[[#This Row],[MgO]]/40.344)/((Table1[[#This Row],[MgO]]/40.344)+(Table1[[#This Row],[FeOt]]/71.844))*100,0)</f>
        <v>48.958191100288502</v>
      </c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</row>
    <row r="94" spans="1:83" x14ac:dyDescent="0.25">
      <c r="A94" s="29" t="s">
        <v>222</v>
      </c>
      <c r="B94" s="29"/>
      <c r="C94" s="29"/>
      <c r="D94" s="30" t="s">
        <v>379</v>
      </c>
      <c r="E94" s="29" t="s">
        <v>318</v>
      </c>
      <c r="F94" s="16">
        <v>50.05</v>
      </c>
      <c r="G94" s="16">
        <v>0.98</v>
      </c>
      <c r="H94" s="16">
        <v>14.57</v>
      </c>
      <c r="I94" s="16">
        <v>12.57</v>
      </c>
      <c r="J94" s="16">
        <v>0.2</v>
      </c>
      <c r="K94" s="16">
        <v>7.6</v>
      </c>
      <c r="L94" s="16">
        <v>10.85</v>
      </c>
      <c r="M94" s="16">
        <v>2.35</v>
      </c>
      <c r="N94" s="16">
        <v>0.04</v>
      </c>
      <c r="O94" s="16">
        <v>0.04</v>
      </c>
      <c r="P94" s="16">
        <v>100.48</v>
      </c>
      <c r="Q94" s="16">
        <v>0.08</v>
      </c>
      <c r="R94" s="16"/>
      <c r="S94" s="16">
        <v>55</v>
      </c>
      <c r="T94" s="16"/>
      <c r="U94" s="16">
        <v>2.69</v>
      </c>
      <c r="V94" s="16"/>
      <c r="W94" s="16"/>
      <c r="X94" s="16">
        <v>4</v>
      </c>
      <c r="Y94" s="16">
        <v>86</v>
      </c>
      <c r="Z94" s="16"/>
      <c r="AA94" s="16">
        <v>0</v>
      </c>
      <c r="AB94" s="16"/>
      <c r="AC94" s="16"/>
      <c r="AD94" s="16">
        <v>99</v>
      </c>
      <c r="AE94" s="16"/>
      <c r="AF94" s="16"/>
      <c r="AG94" s="16"/>
      <c r="AH94" s="16">
        <v>292</v>
      </c>
      <c r="AI94" s="16">
        <v>24</v>
      </c>
      <c r="AJ94" s="16">
        <v>72</v>
      </c>
      <c r="AK94" s="16">
        <v>55</v>
      </c>
      <c r="AL94" s="16">
        <v>2.8</v>
      </c>
      <c r="AM94" s="16">
        <v>9.1199999999999992</v>
      </c>
      <c r="AN94" s="16"/>
      <c r="AO94" s="16">
        <v>6.8</v>
      </c>
      <c r="AP94" s="16">
        <v>2.2999999999999998</v>
      </c>
      <c r="AQ94" s="16">
        <v>0.8</v>
      </c>
      <c r="AR94" s="16">
        <v>3.2</v>
      </c>
      <c r="AS94" s="16"/>
      <c r="AT94" s="16">
        <v>3.7</v>
      </c>
      <c r="AU94" s="16"/>
      <c r="AV94" s="16">
        <v>2.2999999999999998</v>
      </c>
      <c r="AW94" s="16"/>
      <c r="AX94" s="16">
        <v>2.1</v>
      </c>
      <c r="AY94" s="16">
        <v>0.36</v>
      </c>
      <c r="AZ94" s="16"/>
      <c r="BA94" s="16"/>
      <c r="BB94" s="16"/>
      <c r="BC94" s="17">
        <f>IFERROR(SUM(Table1[[#This Row],[Pd]:[Au]]),0)</f>
        <v>0</v>
      </c>
      <c r="BD94" s="17">
        <f>IFERROR(Table1[[#This Row],[Ni]]/Table1[[#This Row],[Cu]],0)</f>
        <v>0</v>
      </c>
      <c r="BE94" s="17">
        <f>IFERROR(Table1[[#This Row],[Pd]]/Table1[[#This Row],[Pt]],0)</f>
        <v>0</v>
      </c>
      <c r="BF94" s="17">
        <f>IFERROR(Table1[[#This Row],[Cr]]/Table1[[#This Row],[V]],0)</f>
        <v>9.2123287671232873E-3</v>
      </c>
      <c r="BG94" s="32">
        <f>IFERROR(Table1[[#This Row],[Cu]]/Table1[[#This Row],[Pd]],0)</f>
        <v>0</v>
      </c>
      <c r="BH94" s="17">
        <f>IFERROR((Table1[[#This Row],[S]]*10000)/Table1[[#This Row],[Se]],0)</f>
        <v>0</v>
      </c>
      <c r="BI94" s="17">
        <f>IFERROR((Table1[[#This Row],[Th]]/0.085)/(Table1[[#This Row],[Yb]]/0.493),0)</f>
        <v>0</v>
      </c>
      <c r="BJ94" s="17">
        <f>IFERROR((Table1[[#This Row],[La]]/0.687)/(Table1[[#This Row],[Sm]]/0.444),0)</f>
        <v>0.78678564647807092</v>
      </c>
      <c r="BK94" s="17">
        <f>IFERROR((Table1[[#This Row],[La]]/0.687)/(Table1[[#This Row],[Nb]]/0.713),0)</f>
        <v>0.72649199417758359</v>
      </c>
      <c r="BL94" s="28">
        <f>IFERROR((Table1[[#This Row],[MgO]]/40.344)/((Table1[[#This Row],[MgO]]/40.344)+(Table1[[#This Row],[FeOt]]/71.844))*100,0)</f>
        <v>51.846401054493796</v>
      </c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</row>
    <row r="95" spans="1:83" x14ac:dyDescent="0.25">
      <c r="A95" s="29" t="s">
        <v>300</v>
      </c>
      <c r="B95" s="29"/>
      <c r="C95" s="29"/>
      <c r="D95" s="30" t="s">
        <v>379</v>
      </c>
      <c r="E95" s="29" t="s">
        <v>320</v>
      </c>
      <c r="F95" s="16">
        <v>48.96</v>
      </c>
      <c r="G95" s="16">
        <v>1.1299999999999999</v>
      </c>
      <c r="H95" s="16">
        <v>14.1</v>
      </c>
      <c r="I95" s="16">
        <v>13.43</v>
      </c>
      <c r="J95" s="16">
        <v>0.21</v>
      </c>
      <c r="K95" s="16">
        <v>7.6</v>
      </c>
      <c r="L95" s="16">
        <v>11.19</v>
      </c>
      <c r="M95" s="16">
        <v>2.11</v>
      </c>
      <c r="N95" s="16">
        <v>0.11</v>
      </c>
      <c r="O95" s="16">
        <v>0.08</v>
      </c>
      <c r="P95" s="16">
        <v>101.03</v>
      </c>
      <c r="Q95" s="16">
        <v>0.06</v>
      </c>
      <c r="R95" s="16"/>
      <c r="S95" s="16">
        <v>48</v>
      </c>
      <c r="T95" s="16"/>
      <c r="U95" s="16">
        <v>197</v>
      </c>
      <c r="V95" s="16"/>
      <c r="W95" s="16"/>
      <c r="X95" s="16">
        <v>2</v>
      </c>
      <c r="Y95" s="16">
        <v>127</v>
      </c>
      <c r="Z95" s="16"/>
      <c r="AA95" s="16">
        <v>0</v>
      </c>
      <c r="AB95" s="16"/>
      <c r="AC95" s="16"/>
      <c r="AD95" s="16">
        <v>116</v>
      </c>
      <c r="AE95" s="16"/>
      <c r="AF95" s="16"/>
      <c r="AG95" s="16"/>
      <c r="AH95" s="16">
        <v>470</v>
      </c>
      <c r="AI95" s="16">
        <v>28</v>
      </c>
      <c r="AJ95" s="16">
        <v>66</v>
      </c>
      <c r="AK95" s="16">
        <v>54</v>
      </c>
      <c r="AL95" s="16">
        <v>4</v>
      </c>
      <c r="AM95" s="16">
        <v>10.3</v>
      </c>
      <c r="AN95" s="16"/>
      <c r="AO95" s="16">
        <v>7.8</v>
      </c>
      <c r="AP95" s="16">
        <v>2.7</v>
      </c>
      <c r="AQ95" s="16">
        <v>0.5</v>
      </c>
      <c r="AR95" s="16">
        <v>3.7</v>
      </c>
      <c r="AS95" s="16"/>
      <c r="AT95" s="16">
        <v>4.3</v>
      </c>
      <c r="AU95" s="16"/>
      <c r="AV95" s="16">
        <v>2.6</v>
      </c>
      <c r="AW95" s="16"/>
      <c r="AX95" s="16">
        <v>2.4</v>
      </c>
      <c r="AY95" s="16">
        <v>0.32</v>
      </c>
      <c r="AZ95" s="16"/>
      <c r="BA95" s="16"/>
      <c r="BB95" s="16"/>
      <c r="BC95" s="17">
        <f>IFERROR(SUM(Table1[[#This Row],[Pd]:[Au]]),0)</f>
        <v>0</v>
      </c>
      <c r="BD95" s="17">
        <f>IFERROR(Table1[[#This Row],[Ni]]/Table1[[#This Row],[Cu]],0)</f>
        <v>0</v>
      </c>
      <c r="BE95" s="17">
        <f>IFERROR(Table1[[#This Row],[Pd]]/Table1[[#This Row],[Pt]],0)</f>
        <v>0</v>
      </c>
      <c r="BF95" s="17">
        <f>IFERROR(Table1[[#This Row],[Cr]]/Table1[[#This Row],[V]],0)</f>
        <v>0.41914893617021276</v>
      </c>
      <c r="BG95" s="32">
        <f>IFERROR(Table1[[#This Row],[Cu]]/Table1[[#This Row],[Pd]],0)</f>
        <v>0</v>
      </c>
      <c r="BH95" s="17">
        <f>IFERROR((Table1[[#This Row],[S]]*10000)/Table1[[#This Row],[Se]],0)</f>
        <v>0</v>
      </c>
      <c r="BI95" s="17">
        <f>IFERROR((Table1[[#This Row],[Th]]/0.085)/(Table1[[#This Row],[Yb]]/0.493),0)</f>
        <v>0</v>
      </c>
      <c r="BJ95" s="17">
        <f>IFERROR((Table1[[#This Row],[La]]/0.687)/(Table1[[#This Row],[Sm]]/0.444),0)</f>
        <v>0.9574640142325731</v>
      </c>
      <c r="BK95" s="17">
        <f>IFERROR((Table1[[#This Row],[La]]/0.687)/(Table1[[#This Row],[Nb]]/0.713),0)</f>
        <v>2.0756914119359533</v>
      </c>
      <c r="BL95" s="28">
        <f>IFERROR((Table1[[#This Row],[MgO]]/40.344)/((Table1[[#This Row],[MgO]]/40.344)+(Table1[[#This Row],[FeOt]]/71.844))*100,0)</f>
        <v>50.192790387418555</v>
      </c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</row>
    <row r="96" spans="1:83" x14ac:dyDescent="0.25">
      <c r="A96" s="29" t="s">
        <v>279</v>
      </c>
      <c r="B96" s="29"/>
      <c r="C96" s="29"/>
      <c r="D96" s="30" t="s">
        <v>379</v>
      </c>
      <c r="E96" s="29" t="s">
        <v>319</v>
      </c>
      <c r="F96" s="16">
        <v>42.72</v>
      </c>
      <c r="G96" s="16">
        <v>5.12</v>
      </c>
      <c r="H96" s="16">
        <v>13.82</v>
      </c>
      <c r="I96" s="16">
        <v>16.559999999999999</v>
      </c>
      <c r="J96" s="16">
        <v>0.56999999999999995</v>
      </c>
      <c r="K96" s="16">
        <v>7.58</v>
      </c>
      <c r="L96" s="16">
        <v>6.14</v>
      </c>
      <c r="M96" s="16">
        <v>2.72</v>
      </c>
      <c r="N96" s="16">
        <v>1.31</v>
      </c>
      <c r="O96" s="16">
        <v>0.6</v>
      </c>
      <c r="P96" s="16">
        <v>100.22</v>
      </c>
      <c r="Q96" s="16">
        <v>0.09</v>
      </c>
      <c r="R96" s="16"/>
      <c r="S96" s="16">
        <v>1205</v>
      </c>
      <c r="T96" s="16"/>
      <c r="U96" s="16">
        <v>79</v>
      </c>
      <c r="V96" s="16"/>
      <c r="W96" s="16"/>
      <c r="X96" s="16">
        <v>36</v>
      </c>
      <c r="Y96" s="16">
        <v>73</v>
      </c>
      <c r="Z96" s="16"/>
      <c r="AA96" s="16">
        <v>23</v>
      </c>
      <c r="AB96" s="16"/>
      <c r="AC96" s="16"/>
      <c r="AD96" s="16">
        <v>255</v>
      </c>
      <c r="AE96" s="16"/>
      <c r="AF96" s="16"/>
      <c r="AG96" s="16"/>
      <c r="AH96" s="16">
        <v>55</v>
      </c>
      <c r="AI96" s="16">
        <v>27</v>
      </c>
      <c r="AJ96" s="16">
        <v>87</v>
      </c>
      <c r="AK96" s="16">
        <v>164</v>
      </c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7">
        <f>IFERROR(SUM(Table1[[#This Row],[Pd]:[Au]]),0)</f>
        <v>0</v>
      </c>
      <c r="BD96" s="17">
        <f>IFERROR(Table1[[#This Row],[Ni]]/Table1[[#This Row],[Cu]],0)</f>
        <v>0</v>
      </c>
      <c r="BE96" s="17">
        <f>IFERROR(Table1[[#This Row],[Pd]]/Table1[[#This Row],[Pt]],0)</f>
        <v>0</v>
      </c>
      <c r="BF96" s="17">
        <f>IFERROR(Table1[[#This Row],[Cr]]/Table1[[#This Row],[V]],0)</f>
        <v>1.4363636363636363</v>
      </c>
      <c r="BG96" s="32">
        <f>IFERROR(Table1[[#This Row],[Cu]]/Table1[[#This Row],[Pd]],0)</f>
        <v>0</v>
      </c>
      <c r="BH96" s="17">
        <f>IFERROR((Table1[[#This Row],[S]]*10000)/Table1[[#This Row],[Se]],0)</f>
        <v>0</v>
      </c>
      <c r="BI96" s="17">
        <f>IFERROR((Table1[[#This Row],[Th]]/0.085)/(Table1[[#This Row],[Yb]]/0.493),0)</f>
        <v>0</v>
      </c>
      <c r="BJ96" s="17">
        <f>IFERROR((Table1[[#This Row],[La]]/0.687)/(Table1[[#This Row],[Sm]]/0.444),0)</f>
        <v>0</v>
      </c>
      <c r="BK96" s="17">
        <f>IFERROR((Table1[[#This Row],[La]]/0.687)/(Table1[[#This Row],[Nb]]/0.713),0)</f>
        <v>0</v>
      </c>
      <c r="BL96" s="28">
        <f>IFERROR((Table1[[#This Row],[MgO]]/40.344)/((Table1[[#This Row],[MgO]]/40.344)+(Table1[[#This Row],[FeOt]]/71.844))*100,0)</f>
        <v>44.90715956213662</v>
      </c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</row>
    <row r="97" spans="1:83" x14ac:dyDescent="0.25">
      <c r="A97" s="31" t="s">
        <v>86</v>
      </c>
      <c r="B97" s="30"/>
      <c r="C97" s="30"/>
      <c r="D97" s="30" t="s">
        <v>380</v>
      </c>
      <c r="E97" s="30" t="s">
        <v>99</v>
      </c>
      <c r="F97" s="22">
        <v>49.564514787498098</v>
      </c>
      <c r="G97" s="22">
        <v>1.142375287988652</v>
      </c>
      <c r="H97" s="22">
        <v>14.0429523594328</v>
      </c>
      <c r="I97" s="22">
        <v>13.504777276236629</v>
      </c>
      <c r="J97" s="22">
        <v>0.19390221788363962</v>
      </c>
      <c r="K97" s="22">
        <v>7.5755061186084376</v>
      </c>
      <c r="L97" s="22">
        <v>12.257538542218199</v>
      </c>
      <c r="M97" s="22">
        <v>1.6065670780592924</v>
      </c>
      <c r="N97" s="22">
        <v>0.11745037136656961</v>
      </c>
      <c r="O97" s="22">
        <v>6.2973068835586302E-2</v>
      </c>
      <c r="P97" s="23">
        <v>100.06855710812789</v>
      </c>
      <c r="Q97" s="23"/>
      <c r="R97" s="20"/>
      <c r="S97" s="22">
        <v>24.724329292390603</v>
      </c>
      <c r="T97" s="22">
        <v>50.486926492460015</v>
      </c>
      <c r="U97" s="22">
        <v>200.19522150922288</v>
      </c>
      <c r="V97" s="22">
        <v>144.914821749796</v>
      </c>
      <c r="W97" s="22">
        <v>1.406989138867339</v>
      </c>
      <c r="X97" s="22">
        <v>3.0880083275503125</v>
      </c>
      <c r="Y97" s="22">
        <v>182.29707812944631</v>
      </c>
      <c r="Z97" s="20"/>
      <c r="AA97" s="20"/>
      <c r="AB97" s="22">
        <v>46.046248482823913</v>
      </c>
      <c r="AC97" s="20"/>
      <c r="AD97" s="22">
        <v>109.27868444352461</v>
      </c>
      <c r="AE97" s="22">
        <v>0.17195758928571425</v>
      </c>
      <c r="AF97" s="22">
        <v>0.15173472288015155</v>
      </c>
      <c r="AG97" s="22">
        <v>6.1405088062622314E-2</v>
      </c>
      <c r="AH97" s="22">
        <v>356.23170791182287</v>
      </c>
      <c r="AI97" s="22">
        <v>21.542765297135471</v>
      </c>
      <c r="AJ97" s="22">
        <v>47.045723718338238</v>
      </c>
      <c r="AK97" s="22">
        <v>65.784484117425819</v>
      </c>
      <c r="AL97" s="22">
        <v>3.1956909090909091</v>
      </c>
      <c r="AM97" s="22">
        <v>7.7014421798848023</v>
      </c>
      <c r="AN97" s="22">
        <v>1.3155810147299509</v>
      </c>
      <c r="AO97" s="22">
        <v>6.6699809523809535</v>
      </c>
      <c r="AP97" s="22">
        <v>2.257369397217929</v>
      </c>
      <c r="AQ97" s="22">
        <v>0.84390686735653819</v>
      </c>
      <c r="AR97" s="22">
        <v>2.7722567567567573</v>
      </c>
      <c r="AS97" s="22">
        <v>0.55146688206785144</v>
      </c>
      <c r="AT97" s="22">
        <v>3.6138857447944477</v>
      </c>
      <c r="AU97" s="22">
        <v>0.72</v>
      </c>
      <c r="AV97" s="22">
        <v>2.1674038004750593</v>
      </c>
      <c r="AW97" s="22">
        <v>0.34126645768025082</v>
      </c>
      <c r="AX97" s="22">
        <v>2.2432082324455211</v>
      </c>
      <c r="AY97" s="22">
        <v>0.34608150470219434</v>
      </c>
      <c r="AZ97" s="20">
        <v>0</v>
      </c>
      <c r="BA97" s="20">
        <v>0</v>
      </c>
      <c r="BB97" s="20">
        <v>0</v>
      </c>
      <c r="BC97" s="21">
        <f>IFERROR(SUM(Table1[[#This Row],[Pd]:[Au]]),0)</f>
        <v>0</v>
      </c>
      <c r="BD97" s="21">
        <f>IFERROR(Table1[[#This Row],[Ni]]/Table1[[#This Row],[Cu]],0)</f>
        <v>1.2579601998489358</v>
      </c>
      <c r="BE97" s="21">
        <f>IFERROR(Table1[[#This Row],[Pd]]/Table1[[#This Row],[Pt]],0)</f>
        <v>0</v>
      </c>
      <c r="BF97" s="21">
        <f>IFERROR(Table1[[#This Row],[Cr]]/Table1[[#This Row],[V]],0)</f>
        <v>0.56198035453592099</v>
      </c>
      <c r="BG97" s="33">
        <f>IFERROR(Table1[[#This Row],[Cu]]/Table1[[#This Row],[Pd]],0)</f>
        <v>0</v>
      </c>
      <c r="BH97" s="21">
        <f>IFERROR((Table1[[#This Row],[S]]*10000)/Table1[[#This Row],[Se]],0)</f>
        <v>0</v>
      </c>
      <c r="BI97" s="21">
        <f>IFERROR((Table1[[#This Row],[Th]]/0.085)/(Table1[[#This Row],[Yb]]/0.493),0)</f>
        <v>0.39232264752588114</v>
      </c>
      <c r="BJ97" s="21">
        <f>IFERROR((Table1[[#This Row],[La]]/0.687)/(Table1[[#This Row],[Sm]]/0.444),0)</f>
        <v>0.91493105144381381</v>
      </c>
      <c r="BK97" s="21">
        <f>IFERROR((Table1[[#This Row],[La]]/0.687)/(Table1[[#This Row],[Nb]]/0.713),0)</f>
        <v>1.0740366397366401</v>
      </c>
      <c r="BL97" s="28">
        <f>IFERROR((Table1[[#This Row],[MgO]]/40.344)/((Table1[[#This Row],[MgO]]/40.344)+(Table1[[#This Row],[FeOt]]/71.844))*100,0)</f>
        <v>49.973277134990035</v>
      </c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</row>
    <row r="98" spans="1:83" x14ac:dyDescent="0.25">
      <c r="A98" s="29" t="s">
        <v>241</v>
      </c>
      <c r="B98" s="29"/>
      <c r="C98" s="29"/>
      <c r="D98" s="30" t="s">
        <v>379</v>
      </c>
      <c r="E98" s="29" t="s">
        <v>320</v>
      </c>
      <c r="F98" s="16">
        <v>49.06</v>
      </c>
      <c r="G98" s="16">
        <v>1.1399999999999999</v>
      </c>
      <c r="H98" s="16">
        <v>14.15</v>
      </c>
      <c r="I98" s="16">
        <v>12.55</v>
      </c>
      <c r="J98" s="16">
        <v>0.19</v>
      </c>
      <c r="K98" s="16">
        <v>7.56</v>
      </c>
      <c r="L98" s="16">
        <v>11.45</v>
      </c>
      <c r="M98" s="16">
        <v>1.72</v>
      </c>
      <c r="N98" s="16">
        <v>0.21</v>
      </c>
      <c r="O98" s="16">
        <v>7.0000000000000007E-2</v>
      </c>
      <c r="P98" s="16">
        <v>100.16</v>
      </c>
      <c r="Q98" s="16">
        <v>0.03</v>
      </c>
      <c r="R98" s="16"/>
      <c r="S98" s="16">
        <v>78</v>
      </c>
      <c r="T98" s="16"/>
      <c r="U98" s="16">
        <v>196</v>
      </c>
      <c r="V98" s="16"/>
      <c r="W98" s="16"/>
      <c r="X98" s="16">
        <v>0</v>
      </c>
      <c r="Y98" s="16">
        <v>131</v>
      </c>
      <c r="Z98" s="16"/>
      <c r="AA98" s="16">
        <v>0</v>
      </c>
      <c r="AB98" s="16"/>
      <c r="AC98" s="16"/>
      <c r="AD98" s="16">
        <v>92</v>
      </c>
      <c r="AE98" s="16"/>
      <c r="AF98" s="16"/>
      <c r="AG98" s="16"/>
      <c r="AH98" s="16">
        <v>447</v>
      </c>
      <c r="AI98" s="16">
        <v>28</v>
      </c>
      <c r="AJ98" s="16">
        <v>66</v>
      </c>
      <c r="AK98" s="16">
        <v>55</v>
      </c>
      <c r="AL98" s="16">
        <v>3.4</v>
      </c>
      <c r="AM98" s="16">
        <v>10</v>
      </c>
      <c r="AN98" s="16"/>
      <c r="AO98" s="16">
        <v>7.3</v>
      </c>
      <c r="AP98" s="16">
        <v>2.2000000000000002</v>
      </c>
      <c r="AQ98" s="16">
        <v>0.7</v>
      </c>
      <c r="AR98" s="16">
        <v>3</v>
      </c>
      <c r="AS98" s="16"/>
      <c r="AT98" s="16">
        <v>3.4</v>
      </c>
      <c r="AU98" s="16"/>
      <c r="AV98" s="16">
        <v>2.1</v>
      </c>
      <c r="AW98" s="16"/>
      <c r="AX98" s="16">
        <v>1.8</v>
      </c>
      <c r="AY98" s="16">
        <v>0.28000000000000003</v>
      </c>
      <c r="AZ98" s="16"/>
      <c r="BA98" s="16"/>
      <c r="BB98" s="16"/>
      <c r="BC98" s="17">
        <f>IFERROR(SUM(Table1[[#This Row],[Pd]:[Au]]),0)</f>
        <v>0</v>
      </c>
      <c r="BD98" s="17">
        <f>IFERROR(Table1[[#This Row],[Ni]]/Table1[[#This Row],[Cu]],0)</f>
        <v>0</v>
      </c>
      <c r="BE98" s="17">
        <f>IFERROR(Table1[[#This Row],[Pd]]/Table1[[#This Row],[Pt]],0)</f>
        <v>0</v>
      </c>
      <c r="BF98" s="17">
        <f>IFERROR(Table1[[#This Row],[Cr]]/Table1[[#This Row],[V]],0)</f>
        <v>0.43847874720357943</v>
      </c>
      <c r="BG98" s="32">
        <f>IFERROR(Table1[[#This Row],[Cu]]/Table1[[#This Row],[Pd]],0)</f>
        <v>0</v>
      </c>
      <c r="BH98" s="17">
        <f>IFERROR((Table1[[#This Row],[S]]*10000)/Table1[[#This Row],[Se]],0)</f>
        <v>0</v>
      </c>
      <c r="BI98" s="17">
        <f>IFERROR((Table1[[#This Row],[Th]]/0.085)/(Table1[[#This Row],[Yb]]/0.493),0)</f>
        <v>0</v>
      </c>
      <c r="BJ98" s="17">
        <f>IFERROR((Table1[[#This Row],[La]]/0.687)/(Table1[[#This Row],[Sm]]/0.444),0)</f>
        <v>0.99880905121079788</v>
      </c>
      <c r="BK98" s="17">
        <f>IFERROR((Table1[[#This Row],[La]]/0.687)/(Table1[[#This Row],[Nb]]/0.713),0)</f>
        <v>0</v>
      </c>
      <c r="BL98" s="28">
        <f>IFERROR((Table1[[#This Row],[MgO]]/40.344)/((Table1[[#This Row],[MgO]]/40.344)+(Table1[[#This Row],[FeOt]]/71.844))*100,0)</f>
        <v>51.754403016323167</v>
      </c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</row>
    <row r="99" spans="1:83" x14ac:dyDescent="0.25">
      <c r="A99" s="29" t="s">
        <v>232</v>
      </c>
      <c r="B99" s="29"/>
      <c r="C99" s="29"/>
      <c r="D99" s="30" t="s">
        <v>379</v>
      </c>
      <c r="E99" s="29" t="s">
        <v>320</v>
      </c>
      <c r="F99" s="16">
        <v>48.56</v>
      </c>
      <c r="G99" s="16">
        <v>1.1399999999999999</v>
      </c>
      <c r="H99" s="16">
        <v>14.07</v>
      </c>
      <c r="I99" s="16">
        <v>14.07</v>
      </c>
      <c r="J99" s="16">
        <v>0.22</v>
      </c>
      <c r="K99" s="16">
        <v>7.55</v>
      </c>
      <c r="L99" s="16">
        <v>10.33</v>
      </c>
      <c r="M99" s="16">
        <v>2.02</v>
      </c>
      <c r="N99" s="16">
        <v>0.19</v>
      </c>
      <c r="O99" s="16">
        <v>0.08</v>
      </c>
      <c r="P99" s="16">
        <v>100.43</v>
      </c>
      <c r="Q99" s="16">
        <v>0.01</v>
      </c>
      <c r="R99" s="16"/>
      <c r="S99" s="16">
        <v>55</v>
      </c>
      <c r="T99" s="16"/>
      <c r="U99" s="16">
        <v>196</v>
      </c>
      <c r="V99" s="16"/>
      <c r="W99" s="16"/>
      <c r="X99" s="16">
        <v>0</v>
      </c>
      <c r="Y99" s="16">
        <v>118</v>
      </c>
      <c r="Z99" s="16"/>
      <c r="AA99" s="16">
        <v>0</v>
      </c>
      <c r="AB99" s="16"/>
      <c r="AC99" s="16"/>
      <c r="AD99" s="16">
        <v>96</v>
      </c>
      <c r="AE99" s="16"/>
      <c r="AF99" s="16"/>
      <c r="AG99" s="16"/>
      <c r="AH99" s="16">
        <v>466</v>
      </c>
      <c r="AI99" s="16">
        <v>24</v>
      </c>
      <c r="AJ99" s="16">
        <v>80</v>
      </c>
      <c r="AK99" s="16">
        <v>52</v>
      </c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7">
        <f>IFERROR(SUM(Table1[[#This Row],[Pd]:[Au]]),0)</f>
        <v>0</v>
      </c>
      <c r="BD99" s="17">
        <f>IFERROR(Table1[[#This Row],[Ni]]/Table1[[#This Row],[Cu]],0)</f>
        <v>0</v>
      </c>
      <c r="BE99" s="17">
        <f>IFERROR(Table1[[#This Row],[Pd]]/Table1[[#This Row],[Pt]],0)</f>
        <v>0</v>
      </c>
      <c r="BF99" s="17">
        <f>IFERROR(Table1[[#This Row],[Cr]]/Table1[[#This Row],[V]],0)</f>
        <v>0.42060085836909872</v>
      </c>
      <c r="BG99" s="32">
        <f>IFERROR(Table1[[#This Row],[Cu]]/Table1[[#This Row],[Pd]],0)</f>
        <v>0</v>
      </c>
      <c r="BH99" s="17">
        <f>IFERROR((Table1[[#This Row],[S]]*10000)/Table1[[#This Row],[Se]],0)</f>
        <v>0</v>
      </c>
      <c r="BI99" s="17">
        <f>IFERROR((Table1[[#This Row],[Th]]/0.085)/(Table1[[#This Row],[Yb]]/0.493),0)</f>
        <v>0</v>
      </c>
      <c r="BJ99" s="17">
        <f>IFERROR((Table1[[#This Row],[La]]/0.687)/(Table1[[#This Row],[Sm]]/0.444),0)</f>
        <v>0</v>
      </c>
      <c r="BK99" s="17">
        <f>IFERROR((Table1[[#This Row],[La]]/0.687)/(Table1[[#This Row],[Nb]]/0.713),0)</f>
        <v>0</v>
      </c>
      <c r="BL99" s="28">
        <f>IFERROR((Table1[[#This Row],[MgO]]/40.344)/((Table1[[#This Row],[MgO]]/40.344)+(Table1[[#This Row],[FeOt]]/71.844))*100,0)</f>
        <v>48.864123191358232</v>
      </c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</row>
    <row r="100" spans="1:83" x14ac:dyDescent="0.25">
      <c r="A100" s="29" t="s">
        <v>232</v>
      </c>
      <c r="B100" s="29"/>
      <c r="C100" s="29"/>
      <c r="D100" s="30" t="s">
        <v>379</v>
      </c>
      <c r="E100" s="29" t="s">
        <v>320</v>
      </c>
      <c r="F100" s="16">
        <v>48.56</v>
      </c>
      <c r="G100" s="16">
        <v>1.1399999999999999</v>
      </c>
      <c r="H100" s="16">
        <v>14.07</v>
      </c>
      <c r="I100" s="16">
        <v>14.07</v>
      </c>
      <c r="J100" s="16">
        <v>0.22</v>
      </c>
      <c r="K100" s="16">
        <v>7.55</v>
      </c>
      <c r="L100" s="16">
        <v>10.33</v>
      </c>
      <c r="M100" s="16">
        <v>2.02</v>
      </c>
      <c r="N100" s="16">
        <v>0.1</v>
      </c>
      <c r="O100" s="16">
        <v>0.08</v>
      </c>
      <c r="P100" s="16">
        <v>100.43</v>
      </c>
      <c r="Q100" s="16">
        <v>0.01</v>
      </c>
      <c r="R100" s="16"/>
      <c r="S100" s="16">
        <v>55</v>
      </c>
      <c r="T100" s="16"/>
      <c r="U100" s="16">
        <v>196</v>
      </c>
      <c r="V100" s="16"/>
      <c r="W100" s="16"/>
      <c r="X100" s="16">
        <v>0</v>
      </c>
      <c r="Y100" s="16">
        <v>118</v>
      </c>
      <c r="Z100" s="16"/>
      <c r="AA100" s="16">
        <v>0</v>
      </c>
      <c r="AB100" s="16"/>
      <c r="AC100" s="16"/>
      <c r="AD100" s="16">
        <v>96</v>
      </c>
      <c r="AE100" s="16"/>
      <c r="AF100" s="16"/>
      <c r="AG100" s="16"/>
      <c r="AH100" s="16">
        <v>466</v>
      </c>
      <c r="AI100" s="16">
        <v>24</v>
      </c>
      <c r="AJ100" s="16">
        <v>80</v>
      </c>
      <c r="AK100" s="16">
        <v>52</v>
      </c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7">
        <f>IFERROR(SUM(Table1[[#This Row],[Pd]:[Au]]),0)</f>
        <v>0</v>
      </c>
      <c r="BD100" s="17">
        <f>IFERROR(Table1[[#This Row],[Ni]]/Table1[[#This Row],[Cu]],0)</f>
        <v>0</v>
      </c>
      <c r="BE100" s="17">
        <f>IFERROR(Table1[[#This Row],[Pd]]/Table1[[#This Row],[Pt]],0)</f>
        <v>0</v>
      </c>
      <c r="BF100" s="17">
        <f>IFERROR(Table1[[#This Row],[Cr]]/Table1[[#This Row],[V]],0)</f>
        <v>0.42060085836909872</v>
      </c>
      <c r="BG100" s="32">
        <f>IFERROR(Table1[[#This Row],[Cu]]/Table1[[#This Row],[Pd]],0)</f>
        <v>0</v>
      </c>
      <c r="BH100" s="17">
        <f>IFERROR((Table1[[#This Row],[S]]*10000)/Table1[[#This Row],[Se]],0)</f>
        <v>0</v>
      </c>
      <c r="BI100" s="17">
        <f>IFERROR((Table1[[#This Row],[Th]]/0.085)/(Table1[[#This Row],[Yb]]/0.493),0)</f>
        <v>0</v>
      </c>
      <c r="BJ100" s="17">
        <f>IFERROR((Table1[[#This Row],[La]]/0.687)/(Table1[[#This Row],[Sm]]/0.444),0)</f>
        <v>0</v>
      </c>
      <c r="BK100" s="17">
        <f>IFERROR((Table1[[#This Row],[La]]/0.687)/(Table1[[#This Row],[Nb]]/0.713),0)</f>
        <v>0</v>
      </c>
      <c r="BL100" s="28">
        <f>IFERROR((Table1[[#This Row],[MgO]]/40.344)/((Table1[[#This Row],[MgO]]/40.344)+(Table1[[#This Row],[FeOt]]/71.844))*100,0)</f>
        <v>48.864123191358232</v>
      </c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</row>
    <row r="101" spans="1:83" x14ac:dyDescent="0.25">
      <c r="A101" s="29">
        <v>424077</v>
      </c>
      <c r="B101" s="29">
        <v>631152</v>
      </c>
      <c r="C101" s="29">
        <v>6180178</v>
      </c>
      <c r="D101" s="30" t="s">
        <v>378</v>
      </c>
      <c r="E101" s="29" t="s">
        <v>196</v>
      </c>
      <c r="F101" s="17">
        <v>52.765719399999995</v>
      </c>
      <c r="G101" s="17">
        <v>1.2010319999999999</v>
      </c>
      <c r="H101" s="17">
        <v>13.850035</v>
      </c>
      <c r="I101" s="17">
        <v>12.865</v>
      </c>
      <c r="J101" s="18">
        <v>0.20723759999999999</v>
      </c>
      <c r="K101" s="17">
        <v>7.5448099999999991</v>
      </c>
      <c r="L101" s="17">
        <v>8.171327999999999</v>
      </c>
      <c r="M101" s="17">
        <v>3.1947600000000005</v>
      </c>
      <c r="N101" s="17">
        <v>0.10841399999999998</v>
      </c>
      <c r="O101" s="18">
        <v>9.1663999999999995E-2</v>
      </c>
      <c r="P101" s="17">
        <f>SUM(F101:O101)</f>
        <v>99.999999999999986</v>
      </c>
      <c r="Q101" s="16">
        <v>0.09</v>
      </c>
      <c r="R101" s="16"/>
      <c r="S101" s="16">
        <v>30</v>
      </c>
      <c r="T101" s="16">
        <v>49</v>
      </c>
      <c r="U101" s="16">
        <v>147</v>
      </c>
      <c r="V101" s="16">
        <v>166</v>
      </c>
      <c r="W101" s="16"/>
      <c r="X101" s="16"/>
      <c r="Y101" s="16">
        <v>103</v>
      </c>
      <c r="Z101" s="16"/>
      <c r="AA101" s="16"/>
      <c r="AB101" s="16">
        <v>44</v>
      </c>
      <c r="AC101" s="16"/>
      <c r="AD101" s="16">
        <v>104</v>
      </c>
      <c r="AE101" s="16"/>
      <c r="AF101" s="16"/>
      <c r="AG101" s="16"/>
      <c r="AH101" s="16">
        <v>362</v>
      </c>
      <c r="AI101" s="16"/>
      <c r="AJ101" s="16">
        <v>78</v>
      </c>
      <c r="AK101" s="16">
        <v>65</v>
      </c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>
        <v>2E-3</v>
      </c>
      <c r="BA101" s="16">
        <v>2.8E-3</v>
      </c>
      <c r="BB101" s="16">
        <v>1E-3</v>
      </c>
      <c r="BC101" s="17">
        <f>IFERROR(SUM(Table1[[#This Row],[Pd]:[Au]]),0)</f>
        <v>5.8000000000000005E-3</v>
      </c>
      <c r="BD101" s="17">
        <f>IFERROR(Table1[[#This Row],[Ni]]/Table1[[#This Row],[Cu]],0)</f>
        <v>0.62048192771084343</v>
      </c>
      <c r="BE101" s="17">
        <f>IFERROR(Table1[[#This Row],[Pd]]/Table1[[#This Row],[Pt]],0)</f>
        <v>0.7142857142857143</v>
      </c>
      <c r="BF101" s="17">
        <f>IFERROR(Table1[[#This Row],[Cr]]/Table1[[#This Row],[V]],0)</f>
        <v>0.40607734806629836</v>
      </c>
      <c r="BG101" s="32">
        <f>IFERROR(Table1[[#This Row],[Cu]]/Table1[[#This Row],[Pd]],0)</f>
        <v>83000</v>
      </c>
      <c r="BH101" s="17">
        <f>IFERROR((Table1[[#This Row],[S]]*10000)/Table1[[#This Row],[Se]],0)</f>
        <v>0</v>
      </c>
      <c r="BI101" s="17">
        <f>IFERROR((Table1[[#This Row],[Th]]/0.085)/(Table1[[#This Row],[Yb]]/0.493),0)</f>
        <v>0</v>
      </c>
      <c r="BJ101" s="17">
        <f>IFERROR((Table1[[#This Row],[La]]/0.687)/(Table1[[#This Row],[Sm]]/0.444),0)</f>
        <v>0</v>
      </c>
      <c r="BK101" s="17">
        <f>IFERROR((Table1[[#This Row],[La]]/0.687)/(Table1[[#This Row],[Nb]]/0.713),0)</f>
        <v>0</v>
      </c>
      <c r="BL101" s="28">
        <f>IFERROR((Table1[[#This Row],[MgO]]/40.344)/((Table1[[#This Row],[MgO]]/40.344)+(Table1[[#This Row],[FeOt]]/71.844))*100,0)</f>
        <v>51.084926703326829</v>
      </c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</row>
    <row r="102" spans="1:83" x14ac:dyDescent="0.25">
      <c r="A102" s="29" t="s">
        <v>87</v>
      </c>
      <c r="B102" s="29">
        <v>471662</v>
      </c>
      <c r="C102" s="29">
        <v>6487765</v>
      </c>
      <c r="D102" s="30" t="s">
        <v>378</v>
      </c>
      <c r="E102" s="29" t="s">
        <v>63</v>
      </c>
      <c r="F102" s="17">
        <v>54.073343799999996</v>
      </c>
      <c r="G102" s="17">
        <v>1.3177989999999999</v>
      </c>
      <c r="H102" s="17">
        <v>16.060749999999999</v>
      </c>
      <c r="I102" s="17">
        <v>10.57503</v>
      </c>
      <c r="J102" s="18">
        <v>0.14332319999999998</v>
      </c>
      <c r="K102" s="17">
        <v>7.5282279999999995</v>
      </c>
      <c r="L102" s="17">
        <v>6.4782960000000003</v>
      </c>
      <c r="M102" s="17">
        <v>3.4104399999999999</v>
      </c>
      <c r="N102" s="17">
        <v>0.24092</v>
      </c>
      <c r="O102" s="18">
        <v>0.17186999999999999</v>
      </c>
      <c r="P102" s="17">
        <f>SUM(F102:O102)</f>
        <v>99.999999999999986</v>
      </c>
      <c r="Q102" s="16">
        <v>0.72</v>
      </c>
      <c r="R102" s="16"/>
      <c r="S102" s="16">
        <v>140</v>
      </c>
      <c r="T102" s="16">
        <v>41</v>
      </c>
      <c r="U102" s="16">
        <v>62</v>
      </c>
      <c r="V102" s="16">
        <v>70</v>
      </c>
      <c r="W102" s="16"/>
      <c r="X102" s="16"/>
      <c r="Y102" s="16">
        <v>71</v>
      </c>
      <c r="Z102" s="16"/>
      <c r="AA102" s="16"/>
      <c r="AB102" s="16">
        <v>25</v>
      </c>
      <c r="AC102" s="16"/>
      <c r="AD102" s="16">
        <v>249</v>
      </c>
      <c r="AE102" s="16"/>
      <c r="AF102" s="19"/>
      <c r="AG102" s="16"/>
      <c r="AH102" s="16">
        <v>219</v>
      </c>
      <c r="AI102" s="16"/>
      <c r="AJ102" s="16">
        <v>90</v>
      </c>
      <c r="AK102" s="16">
        <v>28</v>
      </c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>
        <v>1E-3</v>
      </c>
      <c r="BC102" s="21">
        <f>IFERROR(SUM(Table1[[#This Row],[Pd]:[Au]]),0)</f>
        <v>1E-3</v>
      </c>
      <c r="BD102" s="17">
        <f>IFERROR(Table1[[#This Row],[Ni]]/Table1[[#This Row],[Cu]],0)</f>
        <v>1.0142857142857142</v>
      </c>
      <c r="BE102" s="17">
        <f>IFERROR(Table1[[#This Row],[Pd]]/Table1[[#This Row],[Pt]],0)</f>
        <v>0</v>
      </c>
      <c r="BF102" s="17">
        <f>IFERROR(Table1[[#This Row],[Cr]]/Table1[[#This Row],[V]],0)</f>
        <v>0.28310502283105021</v>
      </c>
      <c r="BG102" s="32">
        <f>IFERROR(Table1[[#This Row],[Cu]]/Table1[[#This Row],[Pd]],0)</f>
        <v>0</v>
      </c>
      <c r="BH102" s="17">
        <f>IFERROR((Table1[[#This Row],[S]]*10000)/Table1[[#This Row],[Se]],0)</f>
        <v>0</v>
      </c>
      <c r="BI102" s="17">
        <f>IFERROR((Table1[[#This Row],[Th]]/0.085)/(Table1[[#This Row],[Yb]]/0.493),0)</f>
        <v>0</v>
      </c>
      <c r="BJ102" s="17">
        <f>IFERROR((Table1[[#This Row],[La]]/0.687)/(Table1[[#This Row],[Sm]]/0.444),0)</f>
        <v>0</v>
      </c>
      <c r="BK102" s="17">
        <f>IFERROR((Table1[[#This Row],[La]]/0.687)/(Table1[[#This Row],[Nb]]/0.713),0)</f>
        <v>0</v>
      </c>
      <c r="BL102" s="28">
        <f>IFERROR((Table1[[#This Row],[MgO]]/40.344)/((Table1[[#This Row],[MgO]]/40.344)+(Table1[[#This Row],[FeOt]]/71.844))*100,0)</f>
        <v>55.902808971293226</v>
      </c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</row>
    <row r="103" spans="1:83" x14ac:dyDescent="0.25">
      <c r="A103" s="29" t="s">
        <v>214</v>
      </c>
      <c r="B103" s="29"/>
      <c r="C103" s="29"/>
      <c r="D103" s="30" t="s">
        <v>379</v>
      </c>
      <c r="E103" s="29" t="s">
        <v>316</v>
      </c>
      <c r="F103" s="16">
        <v>48.56</v>
      </c>
      <c r="G103" s="16">
        <v>1.54</v>
      </c>
      <c r="H103" s="16">
        <v>13.69</v>
      </c>
      <c r="I103" s="16">
        <v>16.13</v>
      </c>
      <c r="J103" s="16">
        <v>0.28999999999999998</v>
      </c>
      <c r="K103" s="16">
        <v>7.52</v>
      </c>
      <c r="L103" s="16">
        <v>8.0500000000000007</v>
      </c>
      <c r="M103" s="16">
        <v>2.4900000000000002</v>
      </c>
      <c r="N103" s="16">
        <v>0.3</v>
      </c>
      <c r="O103" s="16">
        <v>0.14000000000000001</v>
      </c>
      <c r="P103" s="16">
        <v>100.85</v>
      </c>
      <c r="Q103" s="16">
        <v>0.01</v>
      </c>
      <c r="R103" s="16"/>
      <c r="S103" s="16">
        <v>56</v>
      </c>
      <c r="T103" s="16"/>
      <c r="U103" s="16">
        <v>116</v>
      </c>
      <c r="V103" s="16"/>
      <c r="W103" s="16"/>
      <c r="X103" s="16">
        <v>7</v>
      </c>
      <c r="Y103" s="16">
        <v>96</v>
      </c>
      <c r="Z103" s="16"/>
      <c r="AA103" s="16">
        <v>4</v>
      </c>
      <c r="AB103" s="16"/>
      <c r="AC103" s="16"/>
      <c r="AD103" s="16">
        <v>104</v>
      </c>
      <c r="AE103" s="16"/>
      <c r="AF103" s="16"/>
      <c r="AG103" s="16"/>
      <c r="AH103" s="16">
        <v>446</v>
      </c>
      <c r="AI103" s="16">
        <v>41</v>
      </c>
      <c r="AJ103" s="16">
        <v>44</v>
      </c>
      <c r="AK103" s="16">
        <v>83</v>
      </c>
      <c r="AL103" s="16">
        <v>6.8</v>
      </c>
      <c r="AM103" s="16">
        <v>17.899999999999999</v>
      </c>
      <c r="AN103" s="16"/>
      <c r="AO103" s="16">
        <v>13.9</v>
      </c>
      <c r="AP103" s="16">
        <v>4.7</v>
      </c>
      <c r="AQ103" s="16">
        <v>1</v>
      </c>
      <c r="AR103" s="16">
        <v>5.2</v>
      </c>
      <c r="AS103" s="16"/>
      <c r="AT103" s="16">
        <v>5.6</v>
      </c>
      <c r="AU103" s="16"/>
      <c r="AV103" s="16">
        <v>3.4</v>
      </c>
      <c r="AW103" s="16"/>
      <c r="AX103" s="16">
        <v>3.2</v>
      </c>
      <c r="AY103" s="16">
        <v>0.44</v>
      </c>
      <c r="AZ103" s="16"/>
      <c r="BA103" s="16"/>
      <c r="BB103" s="16"/>
      <c r="BC103" s="17">
        <f>IFERROR(SUM(Table1[[#This Row],[Pd]:[Au]]),0)</f>
        <v>0</v>
      </c>
      <c r="BD103" s="17">
        <f>IFERROR(Table1[[#This Row],[Ni]]/Table1[[#This Row],[Cu]],0)</f>
        <v>0</v>
      </c>
      <c r="BE103" s="17">
        <f>IFERROR(Table1[[#This Row],[Pd]]/Table1[[#This Row],[Pt]],0)</f>
        <v>0</v>
      </c>
      <c r="BF103" s="17">
        <f>IFERROR(Table1[[#This Row],[Cr]]/Table1[[#This Row],[V]],0)</f>
        <v>0.26008968609865468</v>
      </c>
      <c r="BG103" s="32">
        <f>IFERROR(Table1[[#This Row],[Cu]]/Table1[[#This Row],[Pd]],0)</f>
        <v>0</v>
      </c>
      <c r="BH103" s="17">
        <f>IFERROR((Table1[[#This Row],[S]]*10000)/Table1[[#This Row],[Se]],0)</f>
        <v>0</v>
      </c>
      <c r="BI103" s="17">
        <f>IFERROR((Table1[[#This Row],[Th]]/0.085)/(Table1[[#This Row],[Yb]]/0.493),0)</f>
        <v>0</v>
      </c>
      <c r="BJ103" s="17">
        <f>IFERROR((Table1[[#This Row],[La]]/0.687)/(Table1[[#This Row],[Sm]]/0.444),0)</f>
        <v>0.93505528198457677</v>
      </c>
      <c r="BK103" s="17">
        <f>IFERROR((Table1[[#This Row],[La]]/0.687)/(Table1[[#This Row],[Nb]]/0.713),0)</f>
        <v>1.0081929715117488</v>
      </c>
      <c r="BL103" s="28">
        <f>IFERROR((Table1[[#This Row],[MgO]]/40.344)/((Table1[[#This Row],[MgO]]/40.344)+(Table1[[#This Row],[FeOt]]/71.844))*100,0)</f>
        <v>45.361864277848248</v>
      </c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</row>
    <row r="104" spans="1:83" x14ac:dyDescent="0.25">
      <c r="A104" s="29" t="s">
        <v>266</v>
      </c>
      <c r="B104" s="29"/>
      <c r="C104" s="29"/>
      <c r="D104" s="30" t="s">
        <v>379</v>
      </c>
      <c r="E104" s="29" t="s">
        <v>318</v>
      </c>
      <c r="F104" s="16">
        <v>49.29</v>
      </c>
      <c r="G104" s="16">
        <v>1.02</v>
      </c>
      <c r="H104" s="16">
        <v>14.34</v>
      </c>
      <c r="I104" s="16">
        <v>12.51</v>
      </c>
      <c r="J104" s="16">
        <v>0.2</v>
      </c>
      <c r="K104" s="16">
        <v>7.5</v>
      </c>
      <c r="L104" s="16">
        <v>11.89</v>
      </c>
      <c r="M104" s="16">
        <v>1.9</v>
      </c>
      <c r="N104" s="16">
        <v>0.09</v>
      </c>
      <c r="O104" s="16">
        <v>0.05</v>
      </c>
      <c r="P104" s="16">
        <v>100.43</v>
      </c>
      <c r="Q104" s="16">
        <v>0.11</v>
      </c>
      <c r="R104" s="16"/>
      <c r="S104" s="16">
        <v>66</v>
      </c>
      <c r="T104" s="16"/>
      <c r="U104" s="16">
        <v>260</v>
      </c>
      <c r="V104" s="16"/>
      <c r="W104" s="16"/>
      <c r="X104" s="16">
        <v>0</v>
      </c>
      <c r="Y104" s="16">
        <v>74</v>
      </c>
      <c r="Z104" s="16"/>
      <c r="AA104" s="16">
        <v>0</v>
      </c>
      <c r="AB104" s="16"/>
      <c r="AC104" s="16"/>
      <c r="AD104" s="16">
        <v>107</v>
      </c>
      <c r="AE104" s="16"/>
      <c r="AF104" s="16"/>
      <c r="AG104" s="16"/>
      <c r="AH104" s="16">
        <v>336</v>
      </c>
      <c r="AI104" s="16">
        <v>19</v>
      </c>
      <c r="AJ104" s="16">
        <v>94</v>
      </c>
      <c r="AK104" s="16">
        <v>48</v>
      </c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7">
        <f>IFERROR(SUM(Table1[[#This Row],[Pd]:[Au]]),0)</f>
        <v>0</v>
      </c>
      <c r="BD104" s="17">
        <f>IFERROR(Table1[[#This Row],[Ni]]/Table1[[#This Row],[Cu]],0)</f>
        <v>0</v>
      </c>
      <c r="BE104" s="17">
        <f>IFERROR(Table1[[#This Row],[Pd]]/Table1[[#This Row],[Pt]],0)</f>
        <v>0</v>
      </c>
      <c r="BF104" s="17">
        <f>IFERROR(Table1[[#This Row],[Cr]]/Table1[[#This Row],[V]],0)</f>
        <v>0.77380952380952384</v>
      </c>
      <c r="BG104" s="32">
        <f>IFERROR(Table1[[#This Row],[Cu]]/Table1[[#This Row],[Pd]],0)</f>
        <v>0</v>
      </c>
      <c r="BH104" s="17">
        <f>IFERROR((Table1[[#This Row],[S]]*10000)/Table1[[#This Row],[Se]],0)</f>
        <v>0</v>
      </c>
      <c r="BI104" s="17">
        <f>IFERROR((Table1[[#This Row],[Th]]/0.085)/(Table1[[#This Row],[Yb]]/0.493),0)</f>
        <v>0</v>
      </c>
      <c r="BJ104" s="17">
        <f>IFERROR((Table1[[#This Row],[La]]/0.687)/(Table1[[#This Row],[Sm]]/0.444),0)</f>
        <v>0</v>
      </c>
      <c r="BK104" s="17">
        <f>IFERROR((Table1[[#This Row],[La]]/0.687)/(Table1[[#This Row],[Nb]]/0.713),0)</f>
        <v>0</v>
      </c>
      <c r="BL104" s="28">
        <f>IFERROR((Table1[[#This Row],[MgO]]/40.344)/((Table1[[#This Row],[MgO]]/40.344)+(Table1[[#This Row],[FeOt]]/71.844))*100,0)</f>
        <v>51.635144533557067</v>
      </c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</row>
    <row r="105" spans="1:83" x14ac:dyDescent="0.25">
      <c r="A105" s="29" t="s">
        <v>294</v>
      </c>
      <c r="B105" s="29"/>
      <c r="C105" s="29"/>
      <c r="D105" s="30" t="s">
        <v>379</v>
      </c>
      <c r="E105" s="29" t="s">
        <v>320</v>
      </c>
      <c r="F105" s="16">
        <v>50.02</v>
      </c>
      <c r="G105" s="16">
        <v>1.25</v>
      </c>
      <c r="H105" s="16">
        <v>14</v>
      </c>
      <c r="I105" s="16">
        <v>12.59</v>
      </c>
      <c r="J105" s="16">
        <v>0.22</v>
      </c>
      <c r="K105" s="16">
        <v>7.47</v>
      </c>
      <c r="L105" s="16">
        <v>10.28</v>
      </c>
      <c r="M105" s="16">
        <v>2</v>
      </c>
      <c r="N105" s="16">
        <v>0.56999999999999995</v>
      </c>
      <c r="O105" s="16">
        <v>7.0000000000000007E-2</v>
      </c>
      <c r="P105" s="16">
        <v>100.37</v>
      </c>
      <c r="Q105" s="16">
        <v>0.05</v>
      </c>
      <c r="R105" s="16"/>
      <c r="S105" s="16">
        <v>226</v>
      </c>
      <c r="T105" s="16"/>
      <c r="U105" s="16">
        <v>204</v>
      </c>
      <c r="V105" s="16"/>
      <c r="W105" s="16"/>
      <c r="X105" s="16">
        <v>0</v>
      </c>
      <c r="Y105" s="16">
        <v>172</v>
      </c>
      <c r="Z105" s="16"/>
      <c r="AA105" s="16">
        <v>9</v>
      </c>
      <c r="AB105" s="16"/>
      <c r="AC105" s="16"/>
      <c r="AD105" s="16">
        <v>81</v>
      </c>
      <c r="AE105" s="16"/>
      <c r="AF105" s="16"/>
      <c r="AG105" s="16"/>
      <c r="AH105" s="16">
        <v>389</v>
      </c>
      <c r="AI105" s="16">
        <v>27</v>
      </c>
      <c r="AJ105" s="16">
        <v>117</v>
      </c>
      <c r="AK105" s="16">
        <v>55</v>
      </c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7">
        <f>IFERROR(SUM(Table1[[#This Row],[Pd]:[Au]]),0)</f>
        <v>0</v>
      </c>
      <c r="BD105" s="17">
        <f>IFERROR(Table1[[#This Row],[Ni]]/Table1[[#This Row],[Cu]],0)</f>
        <v>0</v>
      </c>
      <c r="BE105" s="17">
        <f>IFERROR(Table1[[#This Row],[Pd]]/Table1[[#This Row],[Pt]],0)</f>
        <v>0</v>
      </c>
      <c r="BF105" s="17">
        <f>IFERROR(Table1[[#This Row],[Cr]]/Table1[[#This Row],[V]],0)</f>
        <v>0.52442159383033415</v>
      </c>
      <c r="BG105" s="32">
        <f>IFERROR(Table1[[#This Row],[Cu]]/Table1[[#This Row],[Pd]],0)</f>
        <v>0</v>
      </c>
      <c r="BH105" s="17">
        <f>IFERROR((Table1[[#This Row],[S]]*10000)/Table1[[#This Row],[Se]],0)</f>
        <v>0</v>
      </c>
      <c r="BI105" s="17">
        <f>IFERROR((Table1[[#This Row],[Th]]/0.085)/(Table1[[#This Row],[Yb]]/0.493),0)</f>
        <v>0</v>
      </c>
      <c r="BJ105" s="17">
        <f>IFERROR((Table1[[#This Row],[La]]/0.687)/(Table1[[#This Row],[Sm]]/0.444),0)</f>
        <v>0</v>
      </c>
      <c r="BK105" s="17">
        <f>IFERROR((Table1[[#This Row],[La]]/0.687)/(Table1[[#This Row],[Nb]]/0.713),0)</f>
        <v>0</v>
      </c>
      <c r="BL105" s="28">
        <f>IFERROR((Table1[[#This Row],[MgO]]/40.344)/((Table1[[#This Row],[MgO]]/40.344)+(Table1[[#This Row],[FeOt]]/71.844))*100,0)</f>
        <v>51.375816810638696</v>
      </c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</row>
    <row r="106" spans="1:83" x14ac:dyDescent="0.25">
      <c r="A106" s="29" t="s">
        <v>303</v>
      </c>
      <c r="B106" s="29"/>
      <c r="C106" s="29"/>
      <c r="D106" s="30" t="s">
        <v>379</v>
      </c>
      <c r="E106" s="29" t="s">
        <v>320</v>
      </c>
      <c r="F106" s="16">
        <v>49.38</v>
      </c>
      <c r="G106" s="16">
        <v>1.1399999999999999</v>
      </c>
      <c r="H106" s="16">
        <v>14.29</v>
      </c>
      <c r="I106" s="16">
        <v>12.36</v>
      </c>
      <c r="J106" s="16">
        <v>0.19</v>
      </c>
      <c r="K106" s="16">
        <v>7.47</v>
      </c>
      <c r="L106" s="16">
        <v>11.56</v>
      </c>
      <c r="M106" s="16">
        <v>1.71</v>
      </c>
      <c r="N106" s="16">
        <v>0.21</v>
      </c>
      <c r="O106" s="16">
        <v>7.0000000000000007E-2</v>
      </c>
      <c r="P106" s="16">
        <v>100.03</v>
      </c>
      <c r="Q106" s="16">
        <v>0.06</v>
      </c>
      <c r="R106" s="16"/>
      <c r="S106" s="16">
        <v>105</v>
      </c>
      <c r="T106" s="16"/>
      <c r="U106" s="16">
        <v>205</v>
      </c>
      <c r="V106" s="16"/>
      <c r="W106" s="16"/>
      <c r="X106" s="16">
        <v>0</v>
      </c>
      <c r="Y106" s="16">
        <v>144</v>
      </c>
      <c r="Z106" s="16"/>
      <c r="AA106" s="16">
        <v>0</v>
      </c>
      <c r="AB106" s="16"/>
      <c r="AC106" s="16"/>
      <c r="AD106" s="16">
        <v>95</v>
      </c>
      <c r="AE106" s="16"/>
      <c r="AF106" s="16"/>
      <c r="AG106" s="16"/>
      <c r="AH106" s="16">
        <v>443</v>
      </c>
      <c r="AI106" s="16">
        <v>27</v>
      </c>
      <c r="AJ106" s="16">
        <v>64</v>
      </c>
      <c r="AK106" s="16">
        <v>50</v>
      </c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7">
        <f>IFERROR(SUM(Table1[[#This Row],[Pd]:[Au]]),0)</f>
        <v>0</v>
      </c>
      <c r="BD106" s="17">
        <f>IFERROR(Table1[[#This Row],[Ni]]/Table1[[#This Row],[Cu]],0)</f>
        <v>0</v>
      </c>
      <c r="BE106" s="17">
        <f>IFERROR(Table1[[#This Row],[Pd]]/Table1[[#This Row],[Pt]],0)</f>
        <v>0</v>
      </c>
      <c r="BF106" s="17">
        <f>IFERROR(Table1[[#This Row],[Cr]]/Table1[[#This Row],[V]],0)</f>
        <v>0.46275395033860045</v>
      </c>
      <c r="BG106" s="32">
        <f>IFERROR(Table1[[#This Row],[Cu]]/Table1[[#This Row],[Pd]],0)</f>
        <v>0</v>
      </c>
      <c r="BH106" s="17">
        <f>IFERROR((Table1[[#This Row],[S]]*10000)/Table1[[#This Row],[Se]],0)</f>
        <v>0</v>
      </c>
      <c r="BI106" s="17">
        <f>IFERROR((Table1[[#This Row],[Th]]/0.085)/(Table1[[#This Row],[Yb]]/0.493),0)</f>
        <v>0</v>
      </c>
      <c r="BJ106" s="17">
        <f>IFERROR((Table1[[#This Row],[La]]/0.687)/(Table1[[#This Row],[Sm]]/0.444),0)</f>
        <v>0</v>
      </c>
      <c r="BK106" s="17">
        <f>IFERROR((Table1[[#This Row],[La]]/0.687)/(Table1[[#This Row],[Nb]]/0.713),0)</f>
        <v>0</v>
      </c>
      <c r="BL106" s="28">
        <f>IFERROR((Table1[[#This Row],[MgO]]/40.344)/((Table1[[#This Row],[MgO]]/40.344)+(Table1[[#This Row],[FeOt]]/71.844))*100,0)</f>
        <v>51.836272869741606</v>
      </c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</row>
    <row r="107" spans="1:83" x14ac:dyDescent="0.25">
      <c r="A107" s="29" t="s">
        <v>241</v>
      </c>
      <c r="B107" s="29"/>
      <c r="C107" s="29"/>
      <c r="D107" s="30" t="s">
        <v>379</v>
      </c>
      <c r="E107" s="29" t="s">
        <v>320</v>
      </c>
      <c r="F107" s="16">
        <v>49.06</v>
      </c>
      <c r="G107" s="16">
        <v>1.1399999999999999</v>
      </c>
      <c r="H107" s="16">
        <v>14.15</v>
      </c>
      <c r="I107" s="16">
        <v>12.55</v>
      </c>
      <c r="J107" s="16">
        <v>0.19</v>
      </c>
      <c r="K107" s="16">
        <v>7.46</v>
      </c>
      <c r="L107" s="16">
        <v>11.45</v>
      </c>
      <c r="M107" s="16">
        <v>1.72</v>
      </c>
      <c r="N107" s="16">
        <v>0.21</v>
      </c>
      <c r="O107" s="16">
        <v>7.0000000000000007E-2</v>
      </c>
      <c r="P107" s="16">
        <v>100.16</v>
      </c>
      <c r="Q107" s="16">
        <v>0.03</v>
      </c>
      <c r="R107" s="16"/>
      <c r="S107" s="16">
        <v>78</v>
      </c>
      <c r="T107" s="16"/>
      <c r="U107" s="16">
        <v>196</v>
      </c>
      <c r="V107" s="16"/>
      <c r="W107" s="16"/>
      <c r="X107" s="16">
        <v>0</v>
      </c>
      <c r="Y107" s="16">
        <v>131</v>
      </c>
      <c r="Z107" s="16"/>
      <c r="AA107" s="16">
        <v>0</v>
      </c>
      <c r="AB107" s="16"/>
      <c r="AC107" s="16"/>
      <c r="AD107" s="16">
        <v>92</v>
      </c>
      <c r="AE107" s="16"/>
      <c r="AF107" s="16"/>
      <c r="AG107" s="16"/>
      <c r="AH107" s="16">
        <v>447</v>
      </c>
      <c r="AI107" s="16">
        <v>28</v>
      </c>
      <c r="AJ107" s="16">
        <v>66</v>
      </c>
      <c r="AK107" s="16">
        <v>55</v>
      </c>
      <c r="AL107" s="16">
        <v>3.4</v>
      </c>
      <c r="AM107" s="16">
        <v>10</v>
      </c>
      <c r="AN107" s="16"/>
      <c r="AO107" s="16">
        <v>7.3</v>
      </c>
      <c r="AP107" s="16">
        <v>2.2000000000000002</v>
      </c>
      <c r="AQ107" s="16">
        <v>0.7</v>
      </c>
      <c r="AR107" s="16">
        <v>3</v>
      </c>
      <c r="AS107" s="16"/>
      <c r="AT107" s="16">
        <v>3.4</v>
      </c>
      <c r="AU107" s="16"/>
      <c r="AV107" s="16">
        <v>2.1</v>
      </c>
      <c r="AW107" s="16"/>
      <c r="AX107" s="16">
        <v>1.8</v>
      </c>
      <c r="AY107" s="16">
        <v>0.28000000000000003</v>
      </c>
      <c r="AZ107" s="16"/>
      <c r="BA107" s="16"/>
      <c r="BB107" s="16"/>
      <c r="BC107" s="17">
        <f>IFERROR(SUM(Table1[[#This Row],[Pd]:[Au]]),0)</f>
        <v>0</v>
      </c>
      <c r="BD107" s="17">
        <f>IFERROR(Table1[[#This Row],[Ni]]/Table1[[#This Row],[Cu]],0)</f>
        <v>0</v>
      </c>
      <c r="BE107" s="17">
        <f>IFERROR(Table1[[#This Row],[Pd]]/Table1[[#This Row],[Pt]],0)</f>
        <v>0</v>
      </c>
      <c r="BF107" s="17">
        <f>IFERROR(Table1[[#This Row],[Cr]]/Table1[[#This Row],[V]],0)</f>
        <v>0.43847874720357943</v>
      </c>
      <c r="BG107" s="32">
        <f>IFERROR(Table1[[#This Row],[Cu]]/Table1[[#This Row],[Pd]],0)</f>
        <v>0</v>
      </c>
      <c r="BH107" s="17">
        <f>IFERROR((Table1[[#This Row],[S]]*10000)/Table1[[#This Row],[Se]],0)</f>
        <v>0</v>
      </c>
      <c r="BI107" s="17">
        <f>IFERROR((Table1[[#This Row],[Th]]/0.085)/(Table1[[#This Row],[Yb]]/0.493),0)</f>
        <v>0</v>
      </c>
      <c r="BJ107" s="17">
        <f>IFERROR((Table1[[#This Row],[La]]/0.687)/(Table1[[#This Row],[Sm]]/0.444),0)</f>
        <v>0.99880905121079788</v>
      </c>
      <c r="BK107" s="17">
        <f>IFERROR((Table1[[#This Row],[La]]/0.687)/(Table1[[#This Row],[Nb]]/0.713),0)</f>
        <v>0</v>
      </c>
      <c r="BL107" s="28">
        <f>IFERROR((Table1[[#This Row],[MgO]]/40.344)/((Table1[[#This Row],[MgO]]/40.344)+(Table1[[#This Row],[FeOt]]/71.844))*100,0)</f>
        <v>51.421845691472278</v>
      </c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</row>
    <row r="108" spans="1:83" x14ac:dyDescent="0.25">
      <c r="A108" s="29">
        <v>424095</v>
      </c>
      <c r="B108" s="29">
        <v>631140</v>
      </c>
      <c r="C108" s="29">
        <v>6180160</v>
      </c>
      <c r="D108" s="30" t="s">
        <v>378</v>
      </c>
      <c r="E108" s="29" t="s">
        <v>196</v>
      </c>
      <c r="F108" s="17">
        <v>55.902823600000005</v>
      </c>
      <c r="G108" s="17">
        <v>1.1509889999999998</v>
      </c>
      <c r="H108" s="17">
        <v>13.283185</v>
      </c>
      <c r="I108" s="17">
        <v>12.993649999999999</v>
      </c>
      <c r="J108" s="18">
        <v>0.2492016</v>
      </c>
      <c r="K108" s="17">
        <v>7.4453180000000003</v>
      </c>
      <c r="L108" s="17">
        <v>6.7441440000000004</v>
      </c>
      <c r="M108" s="17">
        <v>1.8063200000000001</v>
      </c>
      <c r="N108" s="17">
        <v>0.33728799999999998</v>
      </c>
      <c r="O108" s="18">
        <v>8.7080799999999986E-2</v>
      </c>
      <c r="P108" s="17">
        <f>SUM(F108:O108)</f>
        <v>100.00000000000001</v>
      </c>
      <c r="Q108" s="16">
        <v>0.32</v>
      </c>
      <c r="R108" s="16"/>
      <c r="S108" s="16">
        <v>60</v>
      </c>
      <c r="T108" s="16">
        <v>53</v>
      </c>
      <c r="U108" s="16">
        <v>145</v>
      </c>
      <c r="V108" s="16">
        <v>207</v>
      </c>
      <c r="W108" s="16"/>
      <c r="X108" s="16"/>
      <c r="Y108" s="16">
        <v>99</v>
      </c>
      <c r="Z108" s="16"/>
      <c r="AA108" s="16"/>
      <c r="AB108" s="16">
        <v>43</v>
      </c>
      <c r="AC108" s="16"/>
      <c r="AD108" s="16">
        <v>102</v>
      </c>
      <c r="AE108" s="16"/>
      <c r="AF108" s="16"/>
      <c r="AG108" s="16"/>
      <c r="AH108" s="16">
        <v>353</v>
      </c>
      <c r="AI108" s="16"/>
      <c r="AJ108" s="16">
        <v>103</v>
      </c>
      <c r="AK108" s="16">
        <v>62</v>
      </c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>
        <v>2E-3</v>
      </c>
      <c r="BA108" s="16">
        <v>2.8E-3</v>
      </c>
      <c r="BB108" s="16"/>
      <c r="BC108" s="17">
        <f>IFERROR(SUM(Table1[[#This Row],[Pd]:[Au]]),0)</f>
        <v>4.8000000000000004E-3</v>
      </c>
      <c r="BD108" s="17">
        <f>IFERROR(Table1[[#This Row],[Ni]]/Table1[[#This Row],[Cu]],0)</f>
        <v>0.47826086956521741</v>
      </c>
      <c r="BE108" s="17">
        <f>IFERROR(Table1[[#This Row],[Pd]]/Table1[[#This Row],[Pt]],0)</f>
        <v>0.7142857142857143</v>
      </c>
      <c r="BF108" s="17">
        <f>IFERROR(Table1[[#This Row],[Cr]]/Table1[[#This Row],[V]],0)</f>
        <v>0.41076487252124644</v>
      </c>
      <c r="BG108" s="32">
        <f>IFERROR(Table1[[#This Row],[Cu]]/Table1[[#This Row],[Pd]],0)</f>
        <v>103500</v>
      </c>
      <c r="BH108" s="17">
        <f>IFERROR((Table1[[#This Row],[S]]*10000)/Table1[[#This Row],[Se]],0)</f>
        <v>0</v>
      </c>
      <c r="BI108" s="17">
        <f>IFERROR((Table1[[#This Row],[Th]]/0.085)/(Table1[[#This Row],[Yb]]/0.493),0)</f>
        <v>0</v>
      </c>
      <c r="BJ108" s="17">
        <f>IFERROR((Table1[[#This Row],[La]]/0.687)/(Table1[[#This Row],[Sm]]/0.444),0)</f>
        <v>0</v>
      </c>
      <c r="BK108" s="17">
        <f>IFERROR((Table1[[#This Row],[La]]/0.687)/(Table1[[#This Row],[Nb]]/0.713),0)</f>
        <v>0</v>
      </c>
      <c r="BL108" s="28">
        <f>IFERROR((Table1[[#This Row],[MgO]]/40.344)/((Table1[[#This Row],[MgO]]/40.344)+(Table1[[#This Row],[FeOt]]/71.844))*100,0)</f>
        <v>50.504458353066859</v>
      </c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</row>
    <row r="109" spans="1:83" x14ac:dyDescent="0.25">
      <c r="A109" s="29" t="s">
        <v>264</v>
      </c>
      <c r="B109" s="29"/>
      <c r="C109" s="29"/>
      <c r="D109" s="30" t="s">
        <v>379</v>
      </c>
      <c r="E109" s="29" t="s">
        <v>320</v>
      </c>
      <c r="F109" s="16">
        <v>50.18</v>
      </c>
      <c r="G109" s="16">
        <v>1.2</v>
      </c>
      <c r="H109" s="16">
        <v>14.5</v>
      </c>
      <c r="I109" s="16">
        <v>12.64</v>
      </c>
      <c r="J109" s="16">
        <v>0.21</v>
      </c>
      <c r="K109" s="16">
        <v>7.44</v>
      </c>
      <c r="L109" s="16">
        <v>10.64</v>
      </c>
      <c r="M109" s="16">
        <v>2.12</v>
      </c>
      <c r="N109" s="16">
        <v>0.17</v>
      </c>
      <c r="O109" s="16">
        <v>7.0000000000000007E-2</v>
      </c>
      <c r="P109" s="16">
        <v>100.92</v>
      </c>
      <c r="Q109" s="16">
        <v>0.04</v>
      </c>
      <c r="R109" s="16"/>
      <c r="S109" s="16">
        <v>80</v>
      </c>
      <c r="T109" s="16"/>
      <c r="U109" s="16">
        <v>210</v>
      </c>
      <c r="V109" s="16"/>
      <c r="W109" s="16"/>
      <c r="X109" s="16">
        <v>2</v>
      </c>
      <c r="Y109" s="16">
        <v>125</v>
      </c>
      <c r="Z109" s="16"/>
      <c r="AA109" s="16">
        <v>0</v>
      </c>
      <c r="AB109" s="16"/>
      <c r="AC109" s="16"/>
      <c r="AD109" s="16">
        <v>89</v>
      </c>
      <c r="AE109" s="16"/>
      <c r="AF109" s="16"/>
      <c r="AG109" s="16"/>
      <c r="AH109" s="16">
        <v>481</v>
      </c>
      <c r="AI109" s="16">
        <v>28</v>
      </c>
      <c r="AJ109" s="16">
        <v>89</v>
      </c>
      <c r="AK109" s="16">
        <v>54</v>
      </c>
      <c r="AL109" s="16">
        <v>4</v>
      </c>
      <c r="AM109" s="16">
        <v>9.8000000000000007</v>
      </c>
      <c r="AN109" s="16"/>
      <c r="AO109" s="16">
        <v>7.7</v>
      </c>
      <c r="AP109" s="16">
        <v>2.6</v>
      </c>
      <c r="AQ109" s="16">
        <v>0.8</v>
      </c>
      <c r="AR109" s="16">
        <v>3.6</v>
      </c>
      <c r="AS109" s="16"/>
      <c r="AT109" s="16">
        <v>4.0999999999999996</v>
      </c>
      <c r="AU109" s="16"/>
      <c r="AV109" s="16">
        <v>2.5</v>
      </c>
      <c r="AW109" s="16"/>
      <c r="AX109" s="16">
        <v>2.2999999999999998</v>
      </c>
      <c r="AY109" s="16">
        <v>0.32</v>
      </c>
      <c r="AZ109" s="16"/>
      <c r="BA109" s="16"/>
      <c r="BB109" s="16"/>
      <c r="BC109" s="17">
        <f>IFERROR(SUM(Table1[[#This Row],[Pd]:[Au]]),0)</f>
        <v>0</v>
      </c>
      <c r="BD109" s="17">
        <f>IFERROR(Table1[[#This Row],[Ni]]/Table1[[#This Row],[Cu]],0)</f>
        <v>0</v>
      </c>
      <c r="BE109" s="17">
        <f>IFERROR(Table1[[#This Row],[Pd]]/Table1[[#This Row],[Pt]],0)</f>
        <v>0</v>
      </c>
      <c r="BF109" s="17">
        <f>IFERROR(Table1[[#This Row],[Cr]]/Table1[[#This Row],[V]],0)</f>
        <v>0.43659043659043661</v>
      </c>
      <c r="BG109" s="32">
        <f>IFERROR(Table1[[#This Row],[Cu]]/Table1[[#This Row],[Pd]],0)</f>
        <v>0</v>
      </c>
      <c r="BH109" s="17">
        <f>IFERROR((Table1[[#This Row],[S]]*10000)/Table1[[#This Row],[Se]],0)</f>
        <v>0</v>
      </c>
      <c r="BI109" s="17">
        <f>IFERROR((Table1[[#This Row],[Th]]/0.085)/(Table1[[#This Row],[Yb]]/0.493),0)</f>
        <v>0</v>
      </c>
      <c r="BJ109" s="17">
        <f>IFERROR((Table1[[#This Row],[La]]/0.687)/(Table1[[#This Row],[Sm]]/0.444),0)</f>
        <v>0.99428955324151835</v>
      </c>
      <c r="BK109" s="17">
        <f>IFERROR((Table1[[#This Row],[La]]/0.687)/(Table1[[#This Row],[Nb]]/0.713),0)</f>
        <v>2.0756914119359533</v>
      </c>
      <c r="BL109" s="28">
        <f>IFERROR((Table1[[#This Row],[MgO]]/40.344)/((Table1[[#This Row],[MgO]]/40.344)+(Table1[[#This Row],[FeOt]]/71.844))*100,0)</f>
        <v>51.176254863339352</v>
      </c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</row>
    <row r="110" spans="1:83" x14ac:dyDescent="0.25">
      <c r="A110" s="29" t="s">
        <v>265</v>
      </c>
      <c r="B110" s="29"/>
      <c r="C110" s="29"/>
      <c r="D110" s="30" t="s">
        <v>379</v>
      </c>
      <c r="E110" s="29" t="s">
        <v>318</v>
      </c>
      <c r="F110" s="16">
        <v>49.04</v>
      </c>
      <c r="G110" s="16">
        <v>0.99</v>
      </c>
      <c r="H110" s="16">
        <v>14.26</v>
      </c>
      <c r="I110" s="16">
        <v>12.07</v>
      </c>
      <c r="J110" s="16">
        <v>0.2</v>
      </c>
      <c r="K110" s="16">
        <v>7.44</v>
      </c>
      <c r="L110" s="16">
        <v>11.81</v>
      </c>
      <c r="M110" s="16">
        <v>1.69</v>
      </c>
      <c r="N110" s="16">
        <v>7.0000000000000007E-2</v>
      </c>
      <c r="O110" s="16">
        <v>0.04</v>
      </c>
      <c r="P110" s="16">
        <v>99.25</v>
      </c>
      <c r="Q110" s="16">
        <v>0.13</v>
      </c>
      <c r="R110" s="16"/>
      <c r="S110" s="16">
        <v>88</v>
      </c>
      <c r="T110" s="16"/>
      <c r="U110" s="16">
        <v>268</v>
      </c>
      <c r="V110" s="16"/>
      <c r="W110" s="16"/>
      <c r="X110" s="16">
        <v>0</v>
      </c>
      <c r="Y110" s="16">
        <v>112</v>
      </c>
      <c r="Z110" s="16"/>
      <c r="AA110" s="16">
        <v>0</v>
      </c>
      <c r="AB110" s="16"/>
      <c r="AC110" s="16"/>
      <c r="AD110" s="16">
        <v>113</v>
      </c>
      <c r="AE110" s="16"/>
      <c r="AF110" s="16"/>
      <c r="AG110" s="16"/>
      <c r="AH110" s="16">
        <v>325</v>
      </c>
      <c r="AI110" s="16">
        <v>22</v>
      </c>
      <c r="AJ110" s="16">
        <v>93</v>
      </c>
      <c r="AK110" s="16">
        <v>51</v>
      </c>
      <c r="AL110" s="16">
        <v>3.2</v>
      </c>
      <c r="AM110" s="16">
        <v>8.9</v>
      </c>
      <c r="AN110" s="16"/>
      <c r="AO110" s="16">
        <v>6.9</v>
      </c>
      <c r="AP110" s="16">
        <v>2.2999999999999998</v>
      </c>
      <c r="AQ110" s="16">
        <v>0.8</v>
      </c>
      <c r="AR110" s="16">
        <v>3</v>
      </c>
      <c r="AS110" s="16"/>
      <c r="AT110" s="16">
        <v>3.6</v>
      </c>
      <c r="AU110" s="16"/>
      <c r="AV110" s="16">
        <v>2.1</v>
      </c>
      <c r="AW110" s="16"/>
      <c r="AX110" s="16">
        <v>2.1</v>
      </c>
      <c r="AY110" s="16">
        <v>0.32</v>
      </c>
      <c r="AZ110" s="16"/>
      <c r="BA110" s="16"/>
      <c r="BB110" s="16"/>
      <c r="BC110" s="17">
        <f>IFERROR(SUM(Table1[[#This Row],[Pd]:[Au]]),0)</f>
        <v>0</v>
      </c>
      <c r="BD110" s="17">
        <f>IFERROR(Table1[[#This Row],[Ni]]/Table1[[#This Row],[Cu]],0)</f>
        <v>0</v>
      </c>
      <c r="BE110" s="17">
        <f>IFERROR(Table1[[#This Row],[Pd]]/Table1[[#This Row],[Pt]],0)</f>
        <v>0</v>
      </c>
      <c r="BF110" s="17">
        <f>IFERROR(Table1[[#This Row],[Cr]]/Table1[[#This Row],[V]],0)</f>
        <v>0.82461538461538464</v>
      </c>
      <c r="BG110" s="32">
        <f>IFERROR(Table1[[#This Row],[Cu]]/Table1[[#This Row],[Pd]],0)</f>
        <v>0</v>
      </c>
      <c r="BH110" s="17">
        <f>IFERROR((Table1[[#This Row],[S]]*10000)/Table1[[#This Row],[Se]],0)</f>
        <v>0</v>
      </c>
      <c r="BI110" s="17">
        <f>IFERROR((Table1[[#This Row],[Th]]/0.085)/(Table1[[#This Row],[Yb]]/0.493),0)</f>
        <v>0</v>
      </c>
      <c r="BJ110" s="17">
        <f>IFERROR((Table1[[#This Row],[La]]/0.687)/(Table1[[#This Row],[Sm]]/0.444),0)</f>
        <v>0.89918359597493824</v>
      </c>
      <c r="BK110" s="17">
        <f>IFERROR((Table1[[#This Row],[La]]/0.687)/(Table1[[#This Row],[Nb]]/0.713),0)</f>
        <v>0</v>
      </c>
      <c r="BL110" s="28">
        <f>IFERROR((Table1[[#This Row],[MgO]]/40.344)/((Table1[[#This Row],[MgO]]/40.344)+(Table1[[#This Row],[FeOt]]/71.844))*100,0)</f>
        <v>52.328370531828085</v>
      </c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</row>
    <row r="111" spans="1:83" x14ac:dyDescent="0.25">
      <c r="A111" s="29" t="s">
        <v>223</v>
      </c>
      <c r="B111" s="29"/>
      <c r="C111" s="29"/>
      <c r="D111" s="30" t="s">
        <v>379</v>
      </c>
      <c r="E111" s="29" t="s">
        <v>318</v>
      </c>
      <c r="F111" s="16">
        <v>49.18</v>
      </c>
      <c r="G111" s="16">
        <v>0.96</v>
      </c>
      <c r="H111" s="16">
        <v>14.25</v>
      </c>
      <c r="I111" s="16">
        <v>12.48</v>
      </c>
      <c r="J111" s="16">
        <v>0.2</v>
      </c>
      <c r="K111" s="16">
        <v>7.42</v>
      </c>
      <c r="L111" s="16">
        <v>10.7</v>
      </c>
      <c r="M111" s="16">
        <v>2.2200000000000002</v>
      </c>
      <c r="N111" s="16">
        <v>0.04</v>
      </c>
      <c r="O111" s="16">
        <v>0.04</v>
      </c>
      <c r="P111" s="16">
        <v>98.93</v>
      </c>
      <c r="Q111" s="16">
        <v>0.09</v>
      </c>
      <c r="R111" s="16"/>
      <c r="S111" s="16">
        <v>52</v>
      </c>
      <c r="T111" s="16"/>
      <c r="U111" s="16">
        <v>256</v>
      </c>
      <c r="V111" s="16"/>
      <c r="W111" s="16"/>
      <c r="X111" s="16">
        <v>0</v>
      </c>
      <c r="Y111" s="16">
        <v>91</v>
      </c>
      <c r="Z111" s="16"/>
      <c r="AA111" s="16">
        <v>0</v>
      </c>
      <c r="AB111" s="16"/>
      <c r="AC111" s="16"/>
      <c r="AD111" s="16">
        <v>102</v>
      </c>
      <c r="AE111" s="16"/>
      <c r="AF111" s="16"/>
      <c r="AG111" s="16"/>
      <c r="AH111" s="16">
        <v>301</v>
      </c>
      <c r="AI111" s="16">
        <v>25</v>
      </c>
      <c r="AJ111" s="16">
        <v>95</v>
      </c>
      <c r="AK111" s="16">
        <v>49</v>
      </c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7">
        <f>IFERROR(SUM(Table1[[#This Row],[Pd]:[Au]]),0)</f>
        <v>0</v>
      </c>
      <c r="BD111" s="17">
        <f>IFERROR(Table1[[#This Row],[Ni]]/Table1[[#This Row],[Cu]],0)</f>
        <v>0</v>
      </c>
      <c r="BE111" s="17">
        <f>IFERROR(Table1[[#This Row],[Pd]]/Table1[[#This Row],[Pt]],0)</f>
        <v>0</v>
      </c>
      <c r="BF111" s="17">
        <f>IFERROR(Table1[[#This Row],[Cr]]/Table1[[#This Row],[V]],0)</f>
        <v>0.85049833887043191</v>
      </c>
      <c r="BG111" s="32">
        <f>IFERROR(Table1[[#This Row],[Cu]]/Table1[[#This Row],[Pd]],0)</f>
        <v>0</v>
      </c>
      <c r="BH111" s="17">
        <f>IFERROR((Table1[[#This Row],[S]]*10000)/Table1[[#This Row],[Se]],0)</f>
        <v>0</v>
      </c>
      <c r="BI111" s="17">
        <f>IFERROR((Table1[[#This Row],[Th]]/0.085)/(Table1[[#This Row],[Yb]]/0.493),0)</f>
        <v>0</v>
      </c>
      <c r="BJ111" s="17">
        <f>IFERROR((Table1[[#This Row],[La]]/0.687)/(Table1[[#This Row],[Sm]]/0.444),0)</f>
        <v>0</v>
      </c>
      <c r="BK111" s="17">
        <f>IFERROR((Table1[[#This Row],[La]]/0.687)/(Table1[[#This Row],[Nb]]/0.713),0)</f>
        <v>0</v>
      </c>
      <c r="BL111" s="28">
        <f>IFERROR((Table1[[#This Row],[MgO]]/40.344)/((Table1[[#This Row],[MgO]]/40.344)+(Table1[[#This Row],[FeOt]]/71.844))*100,0)</f>
        <v>51.4272649288677</v>
      </c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</row>
    <row r="112" spans="1:83" x14ac:dyDescent="0.25">
      <c r="A112" s="29" t="s">
        <v>249</v>
      </c>
      <c r="B112" s="29"/>
      <c r="C112" s="29"/>
      <c r="D112" s="30" t="s">
        <v>379</v>
      </c>
      <c r="E112" s="29" t="s">
        <v>322</v>
      </c>
      <c r="F112" s="16">
        <v>46.4</v>
      </c>
      <c r="G112" s="16">
        <v>1.33</v>
      </c>
      <c r="H112" s="16">
        <v>14.1</v>
      </c>
      <c r="I112" s="16">
        <v>14.7</v>
      </c>
      <c r="J112" s="16">
        <v>0.2</v>
      </c>
      <c r="K112" s="16">
        <v>7.42</v>
      </c>
      <c r="L112" s="16">
        <v>8.7799999999999994</v>
      </c>
      <c r="M112" s="16">
        <v>2.65</v>
      </c>
      <c r="N112" s="16">
        <v>0.16</v>
      </c>
      <c r="O112" s="16">
        <v>0.1</v>
      </c>
      <c r="P112" s="16">
        <v>99.15</v>
      </c>
      <c r="Q112" s="16">
        <v>0</v>
      </c>
      <c r="R112" s="16"/>
      <c r="S112" s="16">
        <v>50</v>
      </c>
      <c r="T112" s="16"/>
      <c r="U112" s="16">
        <v>191</v>
      </c>
      <c r="V112" s="16"/>
      <c r="W112" s="16"/>
      <c r="X112" s="16">
        <v>6</v>
      </c>
      <c r="Y112" s="16">
        <v>103</v>
      </c>
      <c r="Z112" s="16"/>
      <c r="AA112" s="16">
        <v>5</v>
      </c>
      <c r="AB112" s="16"/>
      <c r="AC112" s="16"/>
      <c r="AD112" s="16">
        <v>97</v>
      </c>
      <c r="AE112" s="16"/>
      <c r="AF112" s="16"/>
      <c r="AG112" s="16"/>
      <c r="AH112" s="16">
        <v>381</v>
      </c>
      <c r="AI112" s="16">
        <v>29</v>
      </c>
      <c r="AJ112" s="16">
        <v>83</v>
      </c>
      <c r="AK112" s="16">
        <v>63</v>
      </c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7">
        <f>IFERROR(SUM(Table1[[#This Row],[Pd]:[Au]]),0)</f>
        <v>0</v>
      </c>
      <c r="BD112" s="17">
        <f>IFERROR(Table1[[#This Row],[Ni]]/Table1[[#This Row],[Cu]],0)</f>
        <v>0</v>
      </c>
      <c r="BE112" s="17">
        <f>IFERROR(Table1[[#This Row],[Pd]]/Table1[[#This Row],[Pt]],0)</f>
        <v>0</v>
      </c>
      <c r="BF112" s="17">
        <f>IFERROR(Table1[[#This Row],[Cr]]/Table1[[#This Row],[V]],0)</f>
        <v>0.50131233595800528</v>
      </c>
      <c r="BG112" s="32">
        <f>IFERROR(Table1[[#This Row],[Cu]]/Table1[[#This Row],[Pd]],0)</f>
        <v>0</v>
      </c>
      <c r="BH112" s="17">
        <f>IFERROR((Table1[[#This Row],[S]]*10000)/Table1[[#This Row],[Se]],0)</f>
        <v>0</v>
      </c>
      <c r="BI112" s="17">
        <f>IFERROR((Table1[[#This Row],[Th]]/0.085)/(Table1[[#This Row],[Yb]]/0.493),0)</f>
        <v>0</v>
      </c>
      <c r="BJ112" s="17">
        <f>IFERROR((Table1[[#This Row],[La]]/0.687)/(Table1[[#This Row],[Sm]]/0.444),0)</f>
        <v>0</v>
      </c>
      <c r="BK112" s="17">
        <f>IFERROR((Table1[[#This Row],[La]]/0.687)/(Table1[[#This Row],[Nb]]/0.713),0)</f>
        <v>0</v>
      </c>
      <c r="BL112" s="28">
        <f>IFERROR((Table1[[#This Row],[MgO]]/40.344)/((Table1[[#This Row],[MgO]]/40.344)+(Table1[[#This Row],[FeOt]]/71.844))*100,0)</f>
        <v>47.337171295543477</v>
      </c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</row>
    <row r="113" spans="1:83" x14ac:dyDescent="0.25">
      <c r="A113" s="29">
        <v>424066</v>
      </c>
      <c r="B113" s="29">
        <v>631162</v>
      </c>
      <c r="C113" s="29">
        <v>6180194</v>
      </c>
      <c r="D113" s="30" t="s">
        <v>378</v>
      </c>
      <c r="E113" s="29" t="s">
        <v>196</v>
      </c>
      <c r="F113" s="17">
        <v>53.348878200000009</v>
      </c>
      <c r="G113" s="17">
        <v>1.1509889999999998</v>
      </c>
      <c r="H113" s="17">
        <v>13.453239999999999</v>
      </c>
      <c r="I113" s="17">
        <v>11.912989999999999</v>
      </c>
      <c r="J113" s="18">
        <v>0.18980639999999999</v>
      </c>
      <c r="K113" s="17">
        <v>7.4121539999999992</v>
      </c>
      <c r="L113" s="17">
        <v>9.3886319999999994</v>
      </c>
      <c r="M113" s="17">
        <v>2.7768800000000002</v>
      </c>
      <c r="N113" s="17">
        <v>0.27705799999999997</v>
      </c>
      <c r="O113" s="18">
        <v>8.9372399999999991E-2</v>
      </c>
      <c r="P113" s="17">
        <f>SUM(F113:O113)</f>
        <v>100</v>
      </c>
      <c r="Q113" s="16">
        <v>0.08</v>
      </c>
      <c r="R113" s="16"/>
      <c r="S113" s="16">
        <v>40</v>
      </c>
      <c r="T113" s="16">
        <v>49</v>
      </c>
      <c r="U113" s="16">
        <v>133</v>
      </c>
      <c r="V113" s="16">
        <v>160</v>
      </c>
      <c r="W113" s="16"/>
      <c r="X113" s="16"/>
      <c r="Y113" s="16">
        <v>124</v>
      </c>
      <c r="Z113" s="16"/>
      <c r="AA113" s="16"/>
      <c r="AB113" s="16">
        <v>42</v>
      </c>
      <c r="AC113" s="16"/>
      <c r="AD113" s="16">
        <v>148</v>
      </c>
      <c r="AE113" s="16"/>
      <c r="AF113" s="16"/>
      <c r="AG113" s="16"/>
      <c r="AH113" s="16">
        <v>349</v>
      </c>
      <c r="AI113" s="16"/>
      <c r="AJ113" s="16">
        <v>108</v>
      </c>
      <c r="AK113" s="16">
        <v>63</v>
      </c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>
        <v>4.0000000000000001E-3</v>
      </c>
      <c r="BA113" s="16">
        <v>3.2000000000000002E-3</v>
      </c>
      <c r="BB113" s="16">
        <v>2E-3</v>
      </c>
      <c r="BC113" s="17">
        <f>IFERROR(SUM(Table1[[#This Row],[Pd]:[Au]]),0)</f>
        <v>9.1999999999999998E-3</v>
      </c>
      <c r="BD113" s="17">
        <f>IFERROR(Table1[[#This Row],[Ni]]/Table1[[#This Row],[Cu]],0)</f>
        <v>0.77500000000000002</v>
      </c>
      <c r="BE113" s="17">
        <f>IFERROR(Table1[[#This Row],[Pd]]/Table1[[#This Row],[Pt]],0)</f>
        <v>1.25</v>
      </c>
      <c r="BF113" s="17">
        <f>IFERROR(Table1[[#This Row],[Cr]]/Table1[[#This Row],[V]],0)</f>
        <v>0.38108882521489973</v>
      </c>
      <c r="BG113" s="32">
        <f>IFERROR(Table1[[#This Row],[Cu]]/Table1[[#This Row],[Pd]],0)</f>
        <v>40000</v>
      </c>
      <c r="BH113" s="17">
        <f>IFERROR((Table1[[#This Row],[S]]*10000)/Table1[[#This Row],[Se]],0)</f>
        <v>0</v>
      </c>
      <c r="BI113" s="17">
        <f>IFERROR((Table1[[#This Row],[Th]]/0.085)/(Table1[[#This Row],[Yb]]/0.493),0)</f>
        <v>0</v>
      </c>
      <c r="BJ113" s="17">
        <f>IFERROR((Table1[[#This Row],[La]]/0.687)/(Table1[[#This Row],[Sm]]/0.444),0)</f>
        <v>0</v>
      </c>
      <c r="BK113" s="17">
        <f>IFERROR((Table1[[#This Row],[La]]/0.687)/(Table1[[#This Row],[Nb]]/0.713),0)</f>
        <v>0</v>
      </c>
      <c r="BL113" s="28">
        <f>IFERROR((Table1[[#This Row],[MgO]]/40.344)/((Table1[[#This Row],[MgO]]/40.344)+(Table1[[#This Row],[FeOt]]/71.844))*100,0)</f>
        <v>52.561408331338775</v>
      </c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</row>
    <row r="114" spans="1:83" x14ac:dyDescent="0.25">
      <c r="A114" s="29" t="s">
        <v>263</v>
      </c>
      <c r="B114" s="29"/>
      <c r="C114" s="29"/>
      <c r="D114" s="30" t="s">
        <v>379</v>
      </c>
      <c r="E114" s="29" t="s">
        <v>320</v>
      </c>
      <c r="F114" s="16">
        <v>48.45</v>
      </c>
      <c r="G114" s="16">
        <v>1.1599999999999999</v>
      </c>
      <c r="H114" s="16">
        <v>14.18</v>
      </c>
      <c r="I114" s="16">
        <v>13.01</v>
      </c>
      <c r="J114" s="16">
        <v>0.24</v>
      </c>
      <c r="K114" s="16">
        <v>7.41</v>
      </c>
      <c r="L114" s="16">
        <v>11.98</v>
      </c>
      <c r="M114" s="16">
        <v>1.69</v>
      </c>
      <c r="N114" s="16">
        <v>0.12</v>
      </c>
      <c r="O114" s="16">
        <v>7.0000000000000007E-2</v>
      </c>
      <c r="P114" s="16">
        <v>100.19</v>
      </c>
      <c r="Q114" s="16">
        <v>0.04</v>
      </c>
      <c r="R114" s="16"/>
      <c r="S114" s="16">
        <v>90</v>
      </c>
      <c r="T114" s="16"/>
      <c r="U114" s="16">
        <v>204</v>
      </c>
      <c r="V114" s="16"/>
      <c r="W114" s="16"/>
      <c r="X114" s="16">
        <v>0</v>
      </c>
      <c r="Y114" s="16">
        <v>125</v>
      </c>
      <c r="Z114" s="16"/>
      <c r="AA114" s="16">
        <v>0</v>
      </c>
      <c r="AB114" s="16"/>
      <c r="AC114" s="16"/>
      <c r="AD114" s="16">
        <v>112</v>
      </c>
      <c r="AE114" s="16"/>
      <c r="AF114" s="16"/>
      <c r="AG114" s="16"/>
      <c r="AH114" s="16">
        <v>466</v>
      </c>
      <c r="AI114" s="16">
        <v>28</v>
      </c>
      <c r="AJ114" s="16">
        <v>80</v>
      </c>
      <c r="AK114" s="16">
        <v>54</v>
      </c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7">
        <f>IFERROR(SUM(Table1[[#This Row],[Pd]:[Au]]),0)</f>
        <v>0</v>
      </c>
      <c r="BD114" s="17">
        <f>IFERROR(Table1[[#This Row],[Ni]]/Table1[[#This Row],[Cu]],0)</f>
        <v>0</v>
      </c>
      <c r="BE114" s="17">
        <f>IFERROR(Table1[[#This Row],[Pd]]/Table1[[#This Row],[Pt]],0)</f>
        <v>0</v>
      </c>
      <c r="BF114" s="17">
        <f>IFERROR(Table1[[#This Row],[Cr]]/Table1[[#This Row],[V]],0)</f>
        <v>0.43776824034334766</v>
      </c>
      <c r="BG114" s="32">
        <f>IFERROR(Table1[[#This Row],[Cu]]/Table1[[#This Row],[Pd]],0)</f>
        <v>0</v>
      </c>
      <c r="BH114" s="17">
        <f>IFERROR((Table1[[#This Row],[S]]*10000)/Table1[[#This Row],[Se]],0)</f>
        <v>0</v>
      </c>
      <c r="BI114" s="17">
        <f>IFERROR((Table1[[#This Row],[Th]]/0.085)/(Table1[[#This Row],[Yb]]/0.493),0)</f>
        <v>0</v>
      </c>
      <c r="BJ114" s="17">
        <f>IFERROR((Table1[[#This Row],[La]]/0.687)/(Table1[[#This Row],[Sm]]/0.444),0)</f>
        <v>0</v>
      </c>
      <c r="BK114" s="17">
        <f>IFERROR((Table1[[#This Row],[La]]/0.687)/(Table1[[#This Row],[Nb]]/0.713),0)</f>
        <v>0</v>
      </c>
      <c r="BL114" s="28">
        <f>IFERROR((Table1[[#This Row],[MgO]]/40.344)/((Table1[[#This Row],[MgO]]/40.344)+(Table1[[#This Row],[FeOt]]/71.844))*100,0)</f>
        <v>50.354158170483757</v>
      </c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</row>
    <row r="115" spans="1:83" x14ac:dyDescent="0.25">
      <c r="A115" s="29" t="s">
        <v>280</v>
      </c>
      <c r="B115" s="29"/>
      <c r="C115" s="29"/>
      <c r="D115" s="30" t="s">
        <v>379</v>
      </c>
      <c r="E115" s="29" t="s">
        <v>319</v>
      </c>
      <c r="F115" s="16">
        <v>42.32</v>
      </c>
      <c r="G115" s="16">
        <v>5.58</v>
      </c>
      <c r="H115" s="16">
        <v>12.72</v>
      </c>
      <c r="I115" s="16">
        <v>17.329999999999998</v>
      </c>
      <c r="J115" s="16">
        <v>0.32</v>
      </c>
      <c r="K115" s="16">
        <v>7.4</v>
      </c>
      <c r="L115" s="16">
        <v>7.65</v>
      </c>
      <c r="M115" s="16">
        <v>2.4900000000000002</v>
      </c>
      <c r="N115" s="16">
        <v>1.17</v>
      </c>
      <c r="O115" s="16">
        <v>0.61</v>
      </c>
      <c r="P115" s="16">
        <v>99.96</v>
      </c>
      <c r="Q115" s="16">
        <v>0.05</v>
      </c>
      <c r="R115" s="16"/>
      <c r="S115" s="16">
        <v>628</v>
      </c>
      <c r="T115" s="16"/>
      <c r="U115" s="16">
        <v>52</v>
      </c>
      <c r="V115" s="16"/>
      <c r="W115" s="16"/>
      <c r="X115" s="16">
        <v>37</v>
      </c>
      <c r="Y115" s="16">
        <v>51</v>
      </c>
      <c r="Z115" s="16"/>
      <c r="AA115" s="16">
        <v>16</v>
      </c>
      <c r="AB115" s="16"/>
      <c r="AC115" s="16"/>
      <c r="AD115" s="16">
        <v>162</v>
      </c>
      <c r="AE115" s="16"/>
      <c r="AF115" s="16"/>
      <c r="AG115" s="16"/>
      <c r="AH115" s="16">
        <v>0</v>
      </c>
      <c r="AI115" s="16">
        <v>29</v>
      </c>
      <c r="AJ115" s="16">
        <v>92</v>
      </c>
      <c r="AK115" s="16">
        <v>163</v>
      </c>
      <c r="AL115" s="16">
        <v>33</v>
      </c>
      <c r="AM115" s="16">
        <v>79</v>
      </c>
      <c r="AN115" s="16"/>
      <c r="AO115" s="16">
        <v>41.1</v>
      </c>
      <c r="AP115" s="16">
        <v>9.4</v>
      </c>
      <c r="AQ115" s="16">
        <v>2.5</v>
      </c>
      <c r="AR115" s="16">
        <v>7.7</v>
      </c>
      <c r="AS115" s="16"/>
      <c r="AT115" s="16">
        <v>4.9000000000000004</v>
      </c>
      <c r="AU115" s="16"/>
      <c r="AV115" s="16">
        <v>1.7</v>
      </c>
      <c r="AW115" s="16"/>
      <c r="AX115" s="16">
        <v>1.3</v>
      </c>
      <c r="AY115" s="16">
        <v>0.25</v>
      </c>
      <c r="AZ115" s="16"/>
      <c r="BA115" s="16"/>
      <c r="BB115" s="16"/>
      <c r="BC115" s="17">
        <f>IFERROR(SUM(Table1[[#This Row],[Pd]:[Au]]),0)</f>
        <v>0</v>
      </c>
      <c r="BD115" s="17">
        <f>IFERROR(Table1[[#This Row],[Ni]]/Table1[[#This Row],[Cu]],0)</f>
        <v>0</v>
      </c>
      <c r="BE115" s="17">
        <f>IFERROR(Table1[[#This Row],[Pd]]/Table1[[#This Row],[Pt]],0)</f>
        <v>0</v>
      </c>
      <c r="BF115" s="17">
        <f>IFERROR(Table1[[#This Row],[Cr]]/Table1[[#This Row],[V]],0)</f>
        <v>0</v>
      </c>
      <c r="BG115" s="32">
        <f>IFERROR(Table1[[#This Row],[Cu]]/Table1[[#This Row],[Pd]],0)</f>
        <v>0</v>
      </c>
      <c r="BH115" s="17">
        <f>IFERROR((Table1[[#This Row],[S]]*10000)/Table1[[#This Row],[Se]],0)</f>
        <v>0</v>
      </c>
      <c r="BI115" s="17">
        <f>IFERROR((Table1[[#This Row],[Th]]/0.085)/(Table1[[#This Row],[Yb]]/0.493),0)</f>
        <v>0</v>
      </c>
      <c r="BJ115" s="17">
        <f>IFERROR((Table1[[#This Row],[La]]/0.687)/(Table1[[#This Row],[Sm]]/0.444),0)</f>
        <v>2.2688841401096349</v>
      </c>
      <c r="BK115" s="17">
        <f>IFERROR((Table1[[#This Row],[La]]/0.687)/(Table1[[#This Row],[Nb]]/0.713),0)</f>
        <v>0.92564617018765483</v>
      </c>
      <c r="BL115" s="28">
        <f>IFERROR((Table1[[#This Row],[MgO]]/40.344)/((Table1[[#This Row],[MgO]]/40.344)+(Table1[[#This Row],[FeOt]]/71.844))*100,0)</f>
        <v>43.194875245765559</v>
      </c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</row>
    <row r="116" spans="1:83" x14ac:dyDescent="0.25">
      <c r="A116" s="29" t="s">
        <v>292</v>
      </c>
      <c r="B116" s="29"/>
      <c r="C116" s="29"/>
      <c r="D116" s="30" t="s">
        <v>379</v>
      </c>
      <c r="E116" s="29" t="s">
        <v>322</v>
      </c>
      <c r="F116" s="16">
        <v>47.65</v>
      </c>
      <c r="G116" s="16">
        <v>1.68</v>
      </c>
      <c r="H116" s="16">
        <v>13.22</v>
      </c>
      <c r="I116" s="16">
        <v>15.96</v>
      </c>
      <c r="J116" s="16">
        <v>0.28000000000000003</v>
      </c>
      <c r="K116" s="16">
        <v>7.38</v>
      </c>
      <c r="L116" s="16">
        <v>9.1300000000000008</v>
      </c>
      <c r="M116" s="16">
        <v>2.11</v>
      </c>
      <c r="N116" s="16">
        <v>0.21</v>
      </c>
      <c r="O116" s="16">
        <v>0.14000000000000001</v>
      </c>
      <c r="P116" s="16">
        <v>101.02</v>
      </c>
      <c r="Q116" s="16">
        <v>0.05</v>
      </c>
      <c r="R116" s="16"/>
      <c r="S116" s="16">
        <v>23</v>
      </c>
      <c r="T116" s="16"/>
      <c r="U116" s="16">
        <v>143</v>
      </c>
      <c r="V116" s="16"/>
      <c r="W116" s="16"/>
      <c r="X116" s="16">
        <v>0</v>
      </c>
      <c r="Y116" s="16">
        <v>84</v>
      </c>
      <c r="Z116" s="16"/>
      <c r="AA116" s="16">
        <v>0</v>
      </c>
      <c r="AB116" s="16"/>
      <c r="AC116" s="16"/>
      <c r="AD116" s="16">
        <v>32</v>
      </c>
      <c r="AE116" s="16"/>
      <c r="AF116" s="16"/>
      <c r="AG116" s="16"/>
      <c r="AH116" s="16">
        <v>649</v>
      </c>
      <c r="AI116" s="16">
        <v>43</v>
      </c>
      <c r="AJ116" s="16">
        <v>54</v>
      </c>
      <c r="AK116" s="16">
        <v>91</v>
      </c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7">
        <f>IFERROR(SUM(Table1[[#This Row],[Pd]:[Au]]),0)</f>
        <v>0</v>
      </c>
      <c r="BD116" s="17">
        <f>IFERROR(Table1[[#This Row],[Ni]]/Table1[[#This Row],[Cu]],0)</f>
        <v>0</v>
      </c>
      <c r="BE116" s="17">
        <f>IFERROR(Table1[[#This Row],[Pd]]/Table1[[#This Row],[Pt]],0)</f>
        <v>0</v>
      </c>
      <c r="BF116" s="17">
        <f>IFERROR(Table1[[#This Row],[Cr]]/Table1[[#This Row],[V]],0)</f>
        <v>0.22033898305084745</v>
      </c>
      <c r="BG116" s="32">
        <f>IFERROR(Table1[[#This Row],[Cu]]/Table1[[#This Row],[Pd]],0)</f>
        <v>0</v>
      </c>
      <c r="BH116" s="17">
        <f>IFERROR((Table1[[#This Row],[S]]*10000)/Table1[[#This Row],[Se]],0)</f>
        <v>0</v>
      </c>
      <c r="BI116" s="17">
        <f>IFERROR((Table1[[#This Row],[Th]]/0.085)/(Table1[[#This Row],[Yb]]/0.493),0)</f>
        <v>0</v>
      </c>
      <c r="BJ116" s="17">
        <f>IFERROR((Table1[[#This Row],[La]]/0.687)/(Table1[[#This Row],[Sm]]/0.444),0)</f>
        <v>0</v>
      </c>
      <c r="BK116" s="17">
        <f>IFERROR((Table1[[#This Row],[La]]/0.687)/(Table1[[#This Row],[Nb]]/0.713),0)</f>
        <v>0</v>
      </c>
      <c r="BL116" s="28">
        <f>IFERROR((Table1[[#This Row],[MgO]]/40.344)/((Table1[[#This Row],[MgO]]/40.344)+(Table1[[#This Row],[FeOt]]/71.844))*100,0)</f>
        <v>45.158776054107051</v>
      </c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</row>
    <row r="117" spans="1:83" x14ac:dyDescent="0.25">
      <c r="A117" s="29" t="s">
        <v>298</v>
      </c>
      <c r="B117" s="29"/>
      <c r="C117" s="29"/>
      <c r="D117" s="30" t="s">
        <v>379</v>
      </c>
      <c r="E117" s="29" t="s">
        <v>320</v>
      </c>
      <c r="F117" s="16">
        <v>47.99</v>
      </c>
      <c r="G117" s="16">
        <v>1.0900000000000001</v>
      </c>
      <c r="H117" s="16">
        <v>14.59</v>
      </c>
      <c r="I117" s="16">
        <v>12.61</v>
      </c>
      <c r="J117" s="16">
        <v>0.21</v>
      </c>
      <c r="K117" s="16">
        <v>7.35</v>
      </c>
      <c r="L117" s="16">
        <v>11.01</v>
      </c>
      <c r="M117" s="16">
        <v>2.35</v>
      </c>
      <c r="N117" s="16">
        <v>0.23</v>
      </c>
      <c r="O117" s="16">
        <v>0.06</v>
      </c>
      <c r="P117" s="16">
        <v>99.55</v>
      </c>
      <c r="Q117" s="16">
        <v>0.03</v>
      </c>
      <c r="R117" s="16"/>
      <c r="S117" s="16">
        <v>91</v>
      </c>
      <c r="T117" s="16"/>
      <c r="U117" s="16">
        <v>185</v>
      </c>
      <c r="V117" s="16"/>
      <c r="W117" s="16"/>
      <c r="X117" s="16">
        <v>0</v>
      </c>
      <c r="Y117" s="16">
        <v>138</v>
      </c>
      <c r="Z117" s="16"/>
      <c r="AA117" s="16">
        <v>0</v>
      </c>
      <c r="AB117" s="16"/>
      <c r="AC117" s="16"/>
      <c r="AD117" s="16">
        <v>96</v>
      </c>
      <c r="AE117" s="16"/>
      <c r="AF117" s="16"/>
      <c r="AG117" s="16"/>
      <c r="AH117" s="16">
        <v>422</v>
      </c>
      <c r="AI117" s="16">
        <v>25</v>
      </c>
      <c r="AJ117" s="16">
        <v>83</v>
      </c>
      <c r="AK117" s="16">
        <v>49</v>
      </c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7">
        <f>IFERROR(SUM(Table1[[#This Row],[Pd]:[Au]]),0)</f>
        <v>0</v>
      </c>
      <c r="BD117" s="17">
        <f>IFERROR(Table1[[#This Row],[Ni]]/Table1[[#This Row],[Cu]],0)</f>
        <v>0</v>
      </c>
      <c r="BE117" s="17">
        <f>IFERROR(Table1[[#This Row],[Pd]]/Table1[[#This Row],[Pt]],0)</f>
        <v>0</v>
      </c>
      <c r="BF117" s="17">
        <f>IFERROR(Table1[[#This Row],[Cr]]/Table1[[#This Row],[V]],0)</f>
        <v>0.43838862559241704</v>
      </c>
      <c r="BG117" s="32">
        <f>IFERROR(Table1[[#This Row],[Cu]]/Table1[[#This Row],[Pd]],0)</f>
        <v>0</v>
      </c>
      <c r="BH117" s="17">
        <f>IFERROR((Table1[[#This Row],[S]]*10000)/Table1[[#This Row],[Se]],0)</f>
        <v>0</v>
      </c>
      <c r="BI117" s="17">
        <f>IFERROR((Table1[[#This Row],[Th]]/0.085)/(Table1[[#This Row],[Yb]]/0.493),0)</f>
        <v>0</v>
      </c>
      <c r="BJ117" s="17">
        <f>IFERROR((Table1[[#This Row],[La]]/0.687)/(Table1[[#This Row],[Sm]]/0.444),0)</f>
        <v>0</v>
      </c>
      <c r="BK117" s="17">
        <f>IFERROR((Table1[[#This Row],[La]]/0.687)/(Table1[[#This Row],[Nb]]/0.713),0)</f>
        <v>0</v>
      </c>
      <c r="BL117" s="28">
        <f>IFERROR((Table1[[#This Row],[MgO]]/40.344)/((Table1[[#This Row],[MgO]]/40.344)+(Table1[[#This Row],[FeOt]]/71.844))*100,0)</f>
        <v>50.931506712961806</v>
      </c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</row>
    <row r="118" spans="1:83" x14ac:dyDescent="0.25">
      <c r="A118" s="29" t="s">
        <v>141</v>
      </c>
      <c r="B118" s="29">
        <v>503808</v>
      </c>
      <c r="C118" s="29">
        <v>6361356</v>
      </c>
      <c r="D118" s="30" t="s">
        <v>378</v>
      </c>
      <c r="E118" s="29" t="s">
        <v>196</v>
      </c>
      <c r="F118" s="17">
        <v>52.778358800000007</v>
      </c>
      <c r="G118" s="17">
        <v>1.4178849999999998</v>
      </c>
      <c r="H118" s="17">
        <v>13.79335</v>
      </c>
      <c r="I118" s="17">
        <v>12.337534999999999</v>
      </c>
      <c r="J118" s="18">
        <v>0.18786959999999997</v>
      </c>
      <c r="K118" s="17">
        <v>7.3292439999999992</v>
      </c>
      <c r="L118" s="17">
        <v>10.1442</v>
      </c>
      <c r="M118" s="17">
        <v>1.8332800000000002</v>
      </c>
      <c r="N118" s="17">
        <v>8.4321999999999994E-2</v>
      </c>
      <c r="O118" s="18">
        <v>9.39556E-2</v>
      </c>
      <c r="P118" s="17">
        <f>SUM(F118:O118)</f>
        <v>100.00000000000001</v>
      </c>
      <c r="Q118" s="16">
        <v>0.04</v>
      </c>
      <c r="R118" s="16"/>
      <c r="S118" s="16">
        <v>10</v>
      </c>
      <c r="T118" s="16">
        <v>39</v>
      </c>
      <c r="U118" s="16">
        <v>178</v>
      </c>
      <c r="V118" s="16">
        <v>68</v>
      </c>
      <c r="W118" s="16"/>
      <c r="X118" s="16"/>
      <c r="Y118" s="16">
        <v>77</v>
      </c>
      <c r="Z118" s="16"/>
      <c r="AA118" s="16"/>
      <c r="AB118" s="16">
        <v>45</v>
      </c>
      <c r="AC118" s="16"/>
      <c r="AD118" s="16">
        <v>160</v>
      </c>
      <c r="AE118" s="16"/>
      <c r="AF118" s="19"/>
      <c r="AG118" s="16"/>
      <c r="AH118" s="16">
        <v>406</v>
      </c>
      <c r="AI118" s="16"/>
      <c r="AJ118" s="16">
        <v>104</v>
      </c>
      <c r="AK118" s="16">
        <v>31</v>
      </c>
      <c r="AL118" s="19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>
        <v>2E-3</v>
      </c>
      <c r="BA118" s="16">
        <v>2.8999999999999998E-3</v>
      </c>
      <c r="BB118" s="16">
        <v>2E-3</v>
      </c>
      <c r="BC118" s="21">
        <f>IFERROR(SUM(Table1[[#This Row],[Pd]:[Au]]),0)</f>
        <v>6.8999999999999999E-3</v>
      </c>
      <c r="BD118" s="17">
        <f>IFERROR(Table1[[#This Row],[Ni]]/Table1[[#This Row],[Cu]],0)</f>
        <v>1.1323529411764706</v>
      </c>
      <c r="BE118" s="17">
        <f>IFERROR(Table1[[#This Row],[Pd]]/Table1[[#This Row],[Pt]],0)</f>
        <v>0.68965517241379315</v>
      </c>
      <c r="BF118" s="17">
        <f>IFERROR(Table1[[#This Row],[Cr]]/Table1[[#This Row],[V]],0)</f>
        <v>0.43842364532019706</v>
      </c>
      <c r="BG118" s="32">
        <f>IFERROR(Table1[[#This Row],[Cu]]/Table1[[#This Row],[Pd]],0)</f>
        <v>34000</v>
      </c>
      <c r="BH118" s="17">
        <f>IFERROR((Table1[[#This Row],[S]]*10000)/Table1[[#This Row],[Se]],0)</f>
        <v>0</v>
      </c>
      <c r="BI118" s="17">
        <f>IFERROR((Table1[[#This Row],[Th]]/0.085)/(Table1[[#This Row],[Yb]]/0.493),0)</f>
        <v>0</v>
      </c>
      <c r="BJ118" s="17">
        <f>IFERROR((Table1[[#This Row],[La]]/0.687)/(Table1[[#This Row],[Sm]]/0.444),0)</f>
        <v>0</v>
      </c>
      <c r="BK118" s="17">
        <f>IFERROR((Table1[[#This Row],[La]]/0.687)/(Table1[[#This Row],[Nb]]/0.713),0)</f>
        <v>0</v>
      </c>
      <c r="BL118" s="28">
        <f>IFERROR((Table1[[#This Row],[MgO]]/40.344)/((Table1[[#This Row],[MgO]]/40.344)+(Table1[[#This Row],[FeOt]]/71.844))*100,0)</f>
        <v>51.406642427382124</v>
      </c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</row>
    <row r="119" spans="1:83" x14ac:dyDescent="0.25">
      <c r="A119" s="29" t="s">
        <v>113</v>
      </c>
      <c r="B119" s="29">
        <v>629012</v>
      </c>
      <c r="C119" s="29">
        <v>6184097</v>
      </c>
      <c r="D119" s="30" t="s">
        <v>378</v>
      </c>
      <c r="E119" s="29" t="s">
        <v>197</v>
      </c>
      <c r="F119" s="17">
        <v>53.480928000000013</v>
      </c>
      <c r="G119" s="17">
        <v>1.0509029999999999</v>
      </c>
      <c r="H119" s="17">
        <v>12.88639</v>
      </c>
      <c r="I119" s="17">
        <v>12.910190999999999</v>
      </c>
      <c r="J119" s="17">
        <v>0.22208600000000001</v>
      </c>
      <c r="K119" s="17">
        <v>7.3288019999999996</v>
      </c>
      <c r="L119" s="17">
        <v>8.9535999999999998</v>
      </c>
      <c r="M119" s="17">
        <v>2.0893999999999999</v>
      </c>
      <c r="N119" s="17">
        <v>0.78298999999999996</v>
      </c>
      <c r="O119" s="17">
        <v>8.2489999999999994E-2</v>
      </c>
      <c r="P119" s="17">
        <f>SUM(F119:O119)</f>
        <v>99.787780000000012</v>
      </c>
      <c r="Q119" s="16">
        <v>0.16</v>
      </c>
      <c r="R119" s="16"/>
      <c r="S119" s="16">
        <v>140</v>
      </c>
      <c r="T119" s="16">
        <v>42</v>
      </c>
      <c r="U119" s="16">
        <v>153</v>
      </c>
      <c r="V119" s="16">
        <v>295</v>
      </c>
      <c r="W119" s="16"/>
      <c r="X119" s="16"/>
      <c r="Y119" s="16">
        <v>131</v>
      </c>
      <c r="Z119" s="16"/>
      <c r="AA119" s="16"/>
      <c r="AB119" s="16">
        <v>41</v>
      </c>
      <c r="AC119" s="16"/>
      <c r="AD119" s="16">
        <v>120</v>
      </c>
      <c r="AE119" s="16"/>
      <c r="AF119" s="16"/>
      <c r="AG119" s="16"/>
      <c r="AH119" s="16">
        <v>332</v>
      </c>
      <c r="AI119" s="16"/>
      <c r="AJ119" s="16">
        <v>59</v>
      </c>
      <c r="AK119" s="16">
        <v>0</v>
      </c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>
        <v>2.9000000000000001E-2</v>
      </c>
      <c r="BA119" s="16">
        <v>1.6899999999999998E-2</v>
      </c>
      <c r="BB119" s="16">
        <v>1.2999999999999999E-2</v>
      </c>
      <c r="BC119" s="17">
        <f>IFERROR(SUM(Table1[[#This Row],[Pd]:[Au]]),0)</f>
        <v>5.8899999999999994E-2</v>
      </c>
      <c r="BD119" s="17">
        <f>IFERROR(Table1[[#This Row],[Ni]]/Table1[[#This Row],[Cu]],0)</f>
        <v>0.44406779661016949</v>
      </c>
      <c r="BE119" s="17">
        <f>IFERROR(Table1[[#This Row],[Pd]]/Table1[[#This Row],[Pt]],0)</f>
        <v>1.7159763313609471</v>
      </c>
      <c r="BF119" s="17">
        <f>IFERROR(Table1[[#This Row],[Cr]]/Table1[[#This Row],[V]],0)</f>
        <v>0.46084337349397592</v>
      </c>
      <c r="BG119" s="32">
        <f>IFERROR(Table1[[#This Row],[Cu]]/Table1[[#This Row],[Pd]],0)</f>
        <v>10172.413793103447</v>
      </c>
      <c r="BH119" s="17">
        <f>IFERROR((Table1[[#This Row],[S]]*10000)/Table1[[#This Row],[Se]],0)</f>
        <v>0</v>
      </c>
      <c r="BI119" s="17">
        <f>IFERROR((Table1[[#This Row],[Th]]/0.085)/(Table1[[#This Row],[Yb]]/0.493),0)</f>
        <v>0</v>
      </c>
      <c r="BJ119" s="17">
        <f>IFERROR((Table1[[#This Row],[La]]/0.687)/(Table1[[#This Row],[Sm]]/0.444),0)</f>
        <v>0</v>
      </c>
      <c r="BK119" s="17">
        <f>IFERROR((Table1[[#This Row],[La]]/0.687)/(Table1[[#This Row],[Nb]]/0.713),0)</f>
        <v>0</v>
      </c>
      <c r="BL119" s="28">
        <f>IFERROR((Table1[[#This Row],[MgO]]/40.344)/((Table1[[#This Row],[MgO]]/40.344)+(Table1[[#This Row],[FeOt]]/71.844))*100,0)</f>
        <v>50.271234391636163</v>
      </c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</row>
    <row r="120" spans="1:83" x14ac:dyDescent="0.25">
      <c r="A120" s="29" t="s">
        <v>293</v>
      </c>
      <c r="B120" s="29"/>
      <c r="C120" s="29"/>
      <c r="D120" s="30" t="s">
        <v>379</v>
      </c>
      <c r="E120" s="29" t="s">
        <v>320</v>
      </c>
      <c r="F120" s="16">
        <v>49.64</v>
      </c>
      <c r="G120" s="16">
        <v>1.1599999999999999</v>
      </c>
      <c r="H120" s="16">
        <v>14.14</v>
      </c>
      <c r="I120" s="16">
        <v>13.02</v>
      </c>
      <c r="J120" s="16">
        <v>0.23</v>
      </c>
      <c r="K120" s="16">
        <v>7.32</v>
      </c>
      <c r="L120" s="16">
        <v>10.95</v>
      </c>
      <c r="M120" s="16">
        <v>1.93</v>
      </c>
      <c r="N120" s="16">
        <v>0.47</v>
      </c>
      <c r="O120" s="16">
        <v>7.0000000000000007E-2</v>
      </c>
      <c r="P120" s="16">
        <v>100.55</v>
      </c>
      <c r="Q120" s="16">
        <v>7.0000000000000007E-2</v>
      </c>
      <c r="R120" s="16"/>
      <c r="S120" s="16">
        <v>170</v>
      </c>
      <c r="T120" s="16"/>
      <c r="U120" s="16">
        <v>199</v>
      </c>
      <c r="V120" s="16"/>
      <c r="W120" s="16"/>
      <c r="X120" s="16">
        <v>2</v>
      </c>
      <c r="Y120" s="16">
        <v>123</v>
      </c>
      <c r="Z120" s="16"/>
      <c r="AA120" s="16">
        <v>9</v>
      </c>
      <c r="AB120" s="16"/>
      <c r="AC120" s="16"/>
      <c r="AD120" s="16">
        <v>93</v>
      </c>
      <c r="AE120" s="16"/>
      <c r="AF120" s="16"/>
      <c r="AG120" s="16"/>
      <c r="AH120" s="16">
        <v>468</v>
      </c>
      <c r="AI120" s="16">
        <v>26</v>
      </c>
      <c r="AJ120" s="16">
        <v>92</v>
      </c>
      <c r="AK120" s="16">
        <v>54</v>
      </c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7">
        <f>IFERROR(SUM(Table1[[#This Row],[Pd]:[Au]]),0)</f>
        <v>0</v>
      </c>
      <c r="BD120" s="17">
        <f>IFERROR(Table1[[#This Row],[Ni]]/Table1[[#This Row],[Cu]],0)</f>
        <v>0</v>
      </c>
      <c r="BE120" s="17">
        <f>IFERROR(Table1[[#This Row],[Pd]]/Table1[[#This Row],[Pt]],0)</f>
        <v>0</v>
      </c>
      <c r="BF120" s="17">
        <f>IFERROR(Table1[[#This Row],[Cr]]/Table1[[#This Row],[V]],0)</f>
        <v>0.4252136752136752</v>
      </c>
      <c r="BG120" s="32">
        <f>IFERROR(Table1[[#This Row],[Cu]]/Table1[[#This Row],[Pd]],0)</f>
        <v>0</v>
      </c>
      <c r="BH120" s="17">
        <f>IFERROR((Table1[[#This Row],[S]]*10000)/Table1[[#This Row],[Se]],0)</f>
        <v>0</v>
      </c>
      <c r="BI120" s="17">
        <f>IFERROR((Table1[[#This Row],[Th]]/0.085)/(Table1[[#This Row],[Yb]]/0.493),0)</f>
        <v>0</v>
      </c>
      <c r="BJ120" s="17">
        <f>IFERROR((Table1[[#This Row],[La]]/0.687)/(Table1[[#This Row],[Sm]]/0.444),0)</f>
        <v>0</v>
      </c>
      <c r="BK120" s="17">
        <f>IFERROR((Table1[[#This Row],[La]]/0.687)/(Table1[[#This Row],[Nb]]/0.713),0)</f>
        <v>0</v>
      </c>
      <c r="BL120" s="28">
        <f>IFERROR((Table1[[#This Row],[MgO]]/40.344)/((Table1[[#This Row],[MgO]]/40.344)+(Table1[[#This Row],[FeOt]]/71.844))*100,0)</f>
        <v>50.029452700333152</v>
      </c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</row>
    <row r="121" spans="1:83" x14ac:dyDescent="0.25">
      <c r="A121" s="29" t="s">
        <v>289</v>
      </c>
      <c r="B121" s="29"/>
      <c r="C121" s="29"/>
      <c r="D121" s="30" t="s">
        <v>379</v>
      </c>
      <c r="E121" s="29" t="s">
        <v>322</v>
      </c>
      <c r="F121" s="16">
        <v>49.92</v>
      </c>
      <c r="G121" s="16">
        <v>1.25</v>
      </c>
      <c r="H121" s="16">
        <v>14.3</v>
      </c>
      <c r="I121" s="16">
        <v>13.99</v>
      </c>
      <c r="J121" s="16">
        <v>0.22</v>
      </c>
      <c r="K121" s="16">
        <v>7.29</v>
      </c>
      <c r="L121" s="16">
        <v>10.39</v>
      </c>
      <c r="M121" s="16">
        <v>2.54</v>
      </c>
      <c r="N121" s="16">
        <v>0.14000000000000001</v>
      </c>
      <c r="O121" s="16">
        <v>0.09</v>
      </c>
      <c r="P121" s="16">
        <v>101.81</v>
      </c>
      <c r="Q121" s="16">
        <v>7.0000000000000007E-2</v>
      </c>
      <c r="R121" s="16"/>
      <c r="S121" s="16">
        <v>39</v>
      </c>
      <c r="T121" s="16"/>
      <c r="U121" s="16">
        <v>180</v>
      </c>
      <c r="V121" s="16"/>
      <c r="W121" s="16"/>
      <c r="X121" s="16">
        <v>0</v>
      </c>
      <c r="Y121" s="16">
        <v>110</v>
      </c>
      <c r="Z121" s="16"/>
      <c r="AA121" s="16">
        <v>0</v>
      </c>
      <c r="AB121" s="16"/>
      <c r="AC121" s="16"/>
      <c r="AD121" s="16">
        <v>106</v>
      </c>
      <c r="AE121" s="16"/>
      <c r="AF121" s="16"/>
      <c r="AG121" s="16"/>
      <c r="AH121" s="16">
        <v>504</v>
      </c>
      <c r="AI121" s="16">
        <v>28</v>
      </c>
      <c r="AJ121" s="16">
        <v>65</v>
      </c>
      <c r="AK121" s="16">
        <v>59</v>
      </c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7">
        <f>IFERROR(SUM(Table1[[#This Row],[Pd]:[Au]]),0)</f>
        <v>0</v>
      </c>
      <c r="BD121" s="17">
        <f>IFERROR(Table1[[#This Row],[Ni]]/Table1[[#This Row],[Cu]],0)</f>
        <v>0</v>
      </c>
      <c r="BE121" s="17">
        <f>IFERROR(Table1[[#This Row],[Pd]]/Table1[[#This Row],[Pt]],0)</f>
        <v>0</v>
      </c>
      <c r="BF121" s="17">
        <f>IFERROR(Table1[[#This Row],[Cr]]/Table1[[#This Row],[V]],0)</f>
        <v>0.35714285714285715</v>
      </c>
      <c r="BG121" s="32">
        <f>IFERROR(Table1[[#This Row],[Cu]]/Table1[[#This Row],[Pd]],0)</f>
        <v>0</v>
      </c>
      <c r="BH121" s="17">
        <f>IFERROR((Table1[[#This Row],[S]]*10000)/Table1[[#This Row],[Se]],0)</f>
        <v>0</v>
      </c>
      <c r="BI121" s="17">
        <f>IFERROR((Table1[[#This Row],[Th]]/0.085)/(Table1[[#This Row],[Yb]]/0.493),0)</f>
        <v>0</v>
      </c>
      <c r="BJ121" s="17">
        <f>IFERROR((Table1[[#This Row],[La]]/0.687)/(Table1[[#This Row],[Sm]]/0.444),0)</f>
        <v>0</v>
      </c>
      <c r="BK121" s="17">
        <f>IFERROR((Table1[[#This Row],[La]]/0.687)/(Table1[[#This Row],[Nb]]/0.713),0)</f>
        <v>0</v>
      </c>
      <c r="BL121" s="28">
        <f>IFERROR((Table1[[#This Row],[MgO]]/40.344)/((Table1[[#This Row],[MgO]]/40.344)+(Table1[[#This Row],[FeOt]]/71.844))*100,0)</f>
        <v>48.131250233652302</v>
      </c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</row>
    <row r="122" spans="1:83" x14ac:dyDescent="0.25">
      <c r="A122" s="29">
        <v>424191</v>
      </c>
      <c r="B122" s="29">
        <v>630344</v>
      </c>
      <c r="C122" s="29">
        <v>6183631</v>
      </c>
      <c r="D122" s="30" t="s">
        <v>378</v>
      </c>
      <c r="E122" s="29" t="s">
        <v>196</v>
      </c>
      <c r="F122" s="17">
        <v>53.293020399999996</v>
      </c>
      <c r="G122" s="17">
        <v>1.234394</v>
      </c>
      <c r="H122" s="17">
        <v>13.887824999999999</v>
      </c>
      <c r="I122" s="17">
        <v>12.363264999999998</v>
      </c>
      <c r="J122" s="18">
        <v>0.26598719999999998</v>
      </c>
      <c r="K122" s="17">
        <v>7.2629159999999997</v>
      </c>
      <c r="L122" s="17">
        <v>8.5071360000000009</v>
      </c>
      <c r="M122" s="17">
        <v>2.9521200000000003</v>
      </c>
      <c r="N122" s="17">
        <v>0.13250599999999998</v>
      </c>
      <c r="O122" s="18">
        <v>0.10083039999999999</v>
      </c>
      <c r="P122" s="17">
        <f>SUM(F122:O122)</f>
        <v>100</v>
      </c>
      <c r="Q122" s="16">
        <v>0.1</v>
      </c>
      <c r="R122" s="16"/>
      <c r="S122" s="16">
        <v>50</v>
      </c>
      <c r="T122" s="16">
        <v>39</v>
      </c>
      <c r="U122" s="16">
        <v>145</v>
      </c>
      <c r="V122" s="16">
        <v>123</v>
      </c>
      <c r="W122" s="16"/>
      <c r="X122" s="16"/>
      <c r="Y122" s="16">
        <v>125</v>
      </c>
      <c r="Z122" s="16"/>
      <c r="AA122" s="16"/>
      <c r="AB122" s="16">
        <v>47</v>
      </c>
      <c r="AC122" s="16"/>
      <c r="AD122" s="16">
        <v>102</v>
      </c>
      <c r="AE122" s="16"/>
      <c r="AF122" s="16"/>
      <c r="AG122" s="16"/>
      <c r="AH122" s="16">
        <v>387</v>
      </c>
      <c r="AI122" s="16"/>
      <c r="AJ122" s="16">
        <v>69</v>
      </c>
      <c r="AK122" s="16">
        <v>62</v>
      </c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>
        <v>2E-3</v>
      </c>
      <c r="BA122" s="16">
        <v>3.0000000000000001E-3</v>
      </c>
      <c r="BB122" s="16">
        <v>2E-3</v>
      </c>
      <c r="BC122" s="17">
        <f>IFERROR(SUM(Table1[[#This Row],[Pd]:[Au]]),0)</f>
        <v>7.0000000000000001E-3</v>
      </c>
      <c r="BD122" s="17">
        <f>IFERROR(Table1[[#This Row],[Ni]]/Table1[[#This Row],[Cu]],0)</f>
        <v>1.0162601626016261</v>
      </c>
      <c r="BE122" s="17">
        <f>IFERROR(Table1[[#This Row],[Pd]]/Table1[[#This Row],[Pt]],0)</f>
        <v>0.66666666666666663</v>
      </c>
      <c r="BF122" s="17">
        <f>IFERROR(Table1[[#This Row],[Cr]]/Table1[[#This Row],[V]],0)</f>
        <v>0.37467700258397935</v>
      </c>
      <c r="BG122" s="32">
        <f>IFERROR(Table1[[#This Row],[Cu]]/Table1[[#This Row],[Pd]],0)</f>
        <v>61500</v>
      </c>
      <c r="BH122" s="17">
        <f>IFERROR((Table1[[#This Row],[S]]*10000)/Table1[[#This Row],[Se]],0)</f>
        <v>0</v>
      </c>
      <c r="BI122" s="17">
        <f>IFERROR((Table1[[#This Row],[Th]]/0.085)/(Table1[[#This Row],[Yb]]/0.493),0)</f>
        <v>0</v>
      </c>
      <c r="BJ122" s="17">
        <f>IFERROR((Table1[[#This Row],[La]]/0.687)/(Table1[[#This Row],[Sm]]/0.444),0)</f>
        <v>0</v>
      </c>
      <c r="BK122" s="17">
        <f>IFERROR((Table1[[#This Row],[La]]/0.687)/(Table1[[#This Row],[Nb]]/0.713),0)</f>
        <v>0</v>
      </c>
      <c r="BL122" s="28">
        <f>IFERROR((Table1[[#This Row],[MgO]]/40.344)/((Table1[[#This Row],[MgO]]/40.344)+(Table1[[#This Row],[FeOt]]/71.844))*100,0)</f>
        <v>51.127464905416431</v>
      </c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</row>
    <row r="123" spans="1:83" x14ac:dyDescent="0.25">
      <c r="A123" s="29" t="s">
        <v>198</v>
      </c>
      <c r="B123" s="29"/>
      <c r="C123" s="29"/>
      <c r="D123" s="30" t="s">
        <v>382</v>
      </c>
      <c r="E123" s="29" t="s">
        <v>197</v>
      </c>
      <c r="F123" s="24">
        <v>49</v>
      </c>
      <c r="G123" s="24">
        <v>1.06</v>
      </c>
      <c r="H123" s="24" t="s">
        <v>203</v>
      </c>
      <c r="I123" s="24">
        <v>12.55</v>
      </c>
      <c r="J123" s="24">
        <v>0.21</v>
      </c>
      <c r="K123" s="24">
        <v>7.26</v>
      </c>
      <c r="L123" s="24">
        <v>10.8</v>
      </c>
      <c r="M123" s="24">
        <v>1.82</v>
      </c>
      <c r="N123" s="24">
        <v>0.4</v>
      </c>
      <c r="O123" s="24">
        <v>0.09</v>
      </c>
      <c r="P123" s="25">
        <v>99.32</v>
      </c>
      <c r="Q123" s="16"/>
      <c r="R123" s="16"/>
      <c r="S123" s="25">
        <v>130</v>
      </c>
      <c r="T123" s="16"/>
      <c r="U123" s="25">
        <v>221</v>
      </c>
      <c r="V123" s="16"/>
      <c r="W123" s="25">
        <v>1.9</v>
      </c>
      <c r="X123" s="16"/>
      <c r="Y123" s="25">
        <v>98</v>
      </c>
      <c r="Z123" s="25"/>
      <c r="AA123" s="25">
        <v>10</v>
      </c>
      <c r="AB123" s="25" t="s">
        <v>206</v>
      </c>
      <c r="AC123" s="16"/>
      <c r="AD123" s="25">
        <v>156</v>
      </c>
      <c r="AE123" s="25">
        <v>0.02</v>
      </c>
      <c r="AF123" s="16"/>
      <c r="AG123" s="16"/>
      <c r="AH123" s="25">
        <v>309</v>
      </c>
      <c r="AI123" s="25">
        <v>22</v>
      </c>
      <c r="AJ123" s="16"/>
      <c r="AK123" s="26">
        <v>50</v>
      </c>
      <c r="AL123" s="25">
        <v>3.02</v>
      </c>
      <c r="AM123" s="25">
        <v>8.6</v>
      </c>
      <c r="AN123" s="16"/>
      <c r="AO123" s="25">
        <v>6.16</v>
      </c>
      <c r="AP123" s="25">
        <v>2.33</v>
      </c>
      <c r="AQ123" s="25">
        <v>0.64</v>
      </c>
      <c r="AR123" s="16"/>
      <c r="AS123" s="25">
        <v>0.59</v>
      </c>
      <c r="AT123" s="16"/>
      <c r="AU123" s="25">
        <v>0.8</v>
      </c>
      <c r="AV123" s="16"/>
      <c r="AW123" s="25">
        <v>0.37</v>
      </c>
      <c r="AX123" s="25">
        <v>2.13</v>
      </c>
      <c r="AY123" s="25">
        <v>0.35</v>
      </c>
      <c r="AZ123" s="16"/>
      <c r="BA123" s="16"/>
      <c r="BB123" s="16"/>
      <c r="BC123" s="17">
        <f>IFERROR(SUM(Table1[[#This Row],[Pd]:[Au]]),0)</f>
        <v>0</v>
      </c>
      <c r="BD123" s="17">
        <f>IFERROR(Table1[[#This Row],[Ni]]/Table1[[#This Row],[Cu]],0)</f>
        <v>0</v>
      </c>
      <c r="BE123" s="17">
        <f>IFERROR(Table1[[#This Row],[Pd]]/Table1[[#This Row],[Pt]],0)</f>
        <v>0</v>
      </c>
      <c r="BF123" s="17">
        <f>IFERROR(Table1[[#This Row],[Cr]]/Table1[[#This Row],[V]],0)</f>
        <v>0.71521035598705507</v>
      </c>
      <c r="BG123" s="32">
        <f>IFERROR(Table1[[#This Row],[Cu]]/Table1[[#This Row],[Pd]],0)</f>
        <v>0</v>
      </c>
      <c r="BH123" s="17">
        <f>IFERROR((Table1[[#This Row],[S]]*10000)/Table1[[#This Row],[Se]],0)</f>
        <v>0</v>
      </c>
      <c r="BI123" s="17">
        <f>IFERROR((Table1[[#This Row],[Th]]/0.085)/(Table1[[#This Row],[Yb]]/0.493),0)</f>
        <v>0</v>
      </c>
      <c r="BJ123" s="17">
        <f>IFERROR((Table1[[#This Row],[La]]/0.687)/(Table1[[#This Row],[Sm]]/0.444),0)</f>
        <v>0.83767828026313318</v>
      </c>
      <c r="BK123" s="17">
        <f>IFERROR((Table1[[#This Row],[La]]/0.687)/(Table1[[#This Row],[Nb]]/0.713),0)</f>
        <v>0</v>
      </c>
      <c r="BL123" s="28">
        <f>IFERROR((Table1[[#This Row],[MgO]]/40.344)/((Table1[[#This Row],[MgO]]/40.344)+(Table1[[#This Row],[FeOt]]/71.844))*100,0)</f>
        <v>50.742784855995971</v>
      </c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</row>
    <row r="124" spans="1:83" x14ac:dyDescent="0.25">
      <c r="A124" s="29" t="s">
        <v>304</v>
      </c>
      <c r="B124" s="29"/>
      <c r="C124" s="29"/>
      <c r="D124" s="30" t="s">
        <v>379</v>
      </c>
      <c r="E124" s="29" t="s">
        <v>320</v>
      </c>
      <c r="F124" s="16">
        <v>48.06</v>
      </c>
      <c r="G124" s="16">
        <v>1.26</v>
      </c>
      <c r="H124" s="16">
        <v>14.1</v>
      </c>
      <c r="I124" s="16">
        <v>13.55</v>
      </c>
      <c r="J124" s="16">
        <v>0.21</v>
      </c>
      <c r="K124" s="16">
        <v>7.25</v>
      </c>
      <c r="L124" s="16">
        <v>9.34</v>
      </c>
      <c r="M124" s="16">
        <v>2.4300000000000002</v>
      </c>
      <c r="N124" s="16">
        <v>0.31</v>
      </c>
      <c r="O124" s="16">
        <v>0.09</v>
      </c>
      <c r="P124" s="16">
        <v>99.41</v>
      </c>
      <c r="Q124" s="16">
        <v>0.01</v>
      </c>
      <c r="R124" s="16"/>
      <c r="S124" s="16">
        <v>106</v>
      </c>
      <c r="T124" s="16"/>
      <c r="U124" s="16">
        <v>137</v>
      </c>
      <c r="V124" s="16"/>
      <c r="W124" s="16"/>
      <c r="X124" s="16">
        <v>0</v>
      </c>
      <c r="Y124" s="16">
        <v>126</v>
      </c>
      <c r="Z124" s="16"/>
      <c r="AA124" s="16">
        <v>0</v>
      </c>
      <c r="AB124" s="16"/>
      <c r="AC124" s="16"/>
      <c r="AD124" s="16">
        <v>74</v>
      </c>
      <c r="AE124" s="16"/>
      <c r="AF124" s="16"/>
      <c r="AG124" s="16"/>
      <c r="AH124" s="16">
        <v>342</v>
      </c>
      <c r="AI124" s="16">
        <v>25</v>
      </c>
      <c r="AJ124" s="16">
        <v>121</v>
      </c>
      <c r="AK124" s="16">
        <v>63</v>
      </c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7">
        <f>IFERROR(SUM(Table1[[#This Row],[Pd]:[Au]]),0)</f>
        <v>0</v>
      </c>
      <c r="BD124" s="17">
        <f>IFERROR(Table1[[#This Row],[Ni]]/Table1[[#This Row],[Cu]],0)</f>
        <v>0</v>
      </c>
      <c r="BE124" s="17">
        <f>IFERROR(Table1[[#This Row],[Pd]]/Table1[[#This Row],[Pt]],0)</f>
        <v>0</v>
      </c>
      <c r="BF124" s="17">
        <f>IFERROR(Table1[[#This Row],[Cr]]/Table1[[#This Row],[V]],0)</f>
        <v>0.40058479532163743</v>
      </c>
      <c r="BG124" s="32">
        <f>IFERROR(Table1[[#This Row],[Cu]]/Table1[[#This Row],[Pd]],0)</f>
        <v>0</v>
      </c>
      <c r="BH124" s="17">
        <f>IFERROR((Table1[[#This Row],[S]]*10000)/Table1[[#This Row],[Se]],0)</f>
        <v>0</v>
      </c>
      <c r="BI124" s="17">
        <f>IFERROR((Table1[[#This Row],[Th]]/0.085)/(Table1[[#This Row],[Yb]]/0.493),0)</f>
        <v>0</v>
      </c>
      <c r="BJ124" s="17">
        <f>IFERROR((Table1[[#This Row],[La]]/0.687)/(Table1[[#This Row],[Sm]]/0.444),0)</f>
        <v>0</v>
      </c>
      <c r="BK124" s="17">
        <f>IFERROR((Table1[[#This Row],[La]]/0.687)/(Table1[[#This Row],[Nb]]/0.713),0)</f>
        <v>0</v>
      </c>
      <c r="BL124" s="28">
        <f>IFERROR((Table1[[#This Row],[MgO]]/40.344)/((Table1[[#This Row],[MgO]]/40.344)+(Table1[[#This Row],[FeOt]]/71.844))*100,0)</f>
        <v>48.791968601918704</v>
      </c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</row>
    <row r="125" spans="1:83" x14ac:dyDescent="0.25">
      <c r="A125" s="29">
        <v>424068</v>
      </c>
      <c r="B125" s="29">
        <v>631159</v>
      </c>
      <c r="C125" s="29">
        <v>6180190</v>
      </c>
      <c r="D125" s="30" t="s">
        <v>378</v>
      </c>
      <c r="E125" s="29" t="s">
        <v>196</v>
      </c>
      <c r="F125" s="17">
        <v>51.335515400000006</v>
      </c>
      <c r="G125" s="17">
        <v>1.2177129999999998</v>
      </c>
      <c r="H125" s="17">
        <v>14.09567</v>
      </c>
      <c r="I125" s="17">
        <v>12.993649999999999</v>
      </c>
      <c r="J125" s="18">
        <v>0.19690799999999997</v>
      </c>
      <c r="K125" s="17">
        <v>7.2463340000000001</v>
      </c>
      <c r="L125" s="17">
        <v>9.5285519999999995</v>
      </c>
      <c r="M125" s="17">
        <v>3.0869200000000001</v>
      </c>
      <c r="N125" s="17">
        <v>0.20478199999999999</v>
      </c>
      <c r="O125" s="18">
        <v>9.39556E-2</v>
      </c>
      <c r="P125" s="17">
        <f>SUM(F125:O125)</f>
        <v>100.00000000000001</v>
      </c>
      <c r="Q125" s="16">
        <v>0.04</v>
      </c>
      <c r="R125" s="16"/>
      <c r="S125" s="16">
        <v>40</v>
      </c>
      <c r="T125" s="16">
        <v>49</v>
      </c>
      <c r="U125" s="16">
        <v>128</v>
      </c>
      <c r="V125" s="16">
        <v>164</v>
      </c>
      <c r="W125" s="16"/>
      <c r="X125" s="16"/>
      <c r="Y125" s="16">
        <v>113</v>
      </c>
      <c r="Z125" s="16"/>
      <c r="AA125" s="16"/>
      <c r="AB125" s="16">
        <v>45</v>
      </c>
      <c r="AC125" s="16"/>
      <c r="AD125" s="16">
        <v>120</v>
      </c>
      <c r="AE125" s="16"/>
      <c r="AF125" s="16"/>
      <c r="AG125" s="16"/>
      <c r="AH125" s="16">
        <v>376</v>
      </c>
      <c r="AI125" s="16"/>
      <c r="AJ125" s="16">
        <v>83</v>
      </c>
      <c r="AK125" s="16">
        <v>62</v>
      </c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>
        <v>3.0000000000000001E-3</v>
      </c>
      <c r="BA125" s="16">
        <v>3.0000000000000001E-3</v>
      </c>
      <c r="BB125" s="16">
        <v>2E-3</v>
      </c>
      <c r="BC125" s="17">
        <f>IFERROR(SUM(Table1[[#This Row],[Pd]:[Au]]),0)</f>
        <v>8.0000000000000002E-3</v>
      </c>
      <c r="BD125" s="17">
        <f>IFERROR(Table1[[#This Row],[Ni]]/Table1[[#This Row],[Cu]],0)</f>
        <v>0.68902439024390238</v>
      </c>
      <c r="BE125" s="17">
        <f>IFERROR(Table1[[#This Row],[Pd]]/Table1[[#This Row],[Pt]],0)</f>
        <v>1</v>
      </c>
      <c r="BF125" s="17">
        <f>IFERROR(Table1[[#This Row],[Cr]]/Table1[[#This Row],[V]],0)</f>
        <v>0.34042553191489361</v>
      </c>
      <c r="BG125" s="32">
        <f>IFERROR(Table1[[#This Row],[Cu]]/Table1[[#This Row],[Pd]],0)</f>
        <v>54666.666666666664</v>
      </c>
      <c r="BH125" s="17">
        <f>IFERROR((Table1[[#This Row],[S]]*10000)/Table1[[#This Row],[Se]],0)</f>
        <v>0</v>
      </c>
      <c r="BI125" s="17">
        <f>IFERROR((Table1[[#This Row],[Th]]/0.085)/(Table1[[#This Row],[Yb]]/0.493),0)</f>
        <v>0</v>
      </c>
      <c r="BJ125" s="17">
        <f>IFERROR((Table1[[#This Row],[La]]/0.687)/(Table1[[#This Row],[Sm]]/0.444),0)</f>
        <v>0</v>
      </c>
      <c r="BK125" s="17">
        <f>IFERROR((Table1[[#This Row],[La]]/0.687)/(Table1[[#This Row],[Nb]]/0.713),0)</f>
        <v>0</v>
      </c>
      <c r="BL125" s="28">
        <f>IFERROR((Table1[[#This Row],[MgO]]/40.344)/((Table1[[#This Row],[MgO]]/40.344)+(Table1[[#This Row],[FeOt]]/71.844))*100,0)</f>
        <v>49.827233842006393</v>
      </c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</row>
    <row r="126" spans="1:83" x14ac:dyDescent="0.25">
      <c r="A126" s="29" t="s">
        <v>216</v>
      </c>
      <c r="B126" s="29"/>
      <c r="C126" s="29"/>
      <c r="D126" s="30" t="s">
        <v>379</v>
      </c>
      <c r="E126" s="29" t="s">
        <v>315</v>
      </c>
      <c r="F126" s="16">
        <v>48.87</v>
      </c>
      <c r="G126" s="16">
        <v>1.22</v>
      </c>
      <c r="H126" s="16">
        <v>14.06</v>
      </c>
      <c r="I126" s="16">
        <v>13.68</v>
      </c>
      <c r="J126" s="16">
        <v>0.21</v>
      </c>
      <c r="K126" s="16">
        <v>7.24</v>
      </c>
      <c r="L126" s="16">
        <v>10.77</v>
      </c>
      <c r="M126" s="16">
        <v>1.82</v>
      </c>
      <c r="N126" s="16">
        <v>0.4</v>
      </c>
      <c r="O126" s="16">
        <v>7.0000000000000007E-2</v>
      </c>
      <c r="P126" s="16">
        <v>100.42</v>
      </c>
      <c r="Q126" s="16">
        <v>0</v>
      </c>
      <c r="R126" s="16"/>
      <c r="S126" s="16">
        <v>130</v>
      </c>
      <c r="T126" s="16"/>
      <c r="U126" s="16">
        <v>221</v>
      </c>
      <c r="V126" s="16"/>
      <c r="W126" s="16"/>
      <c r="X126" s="16">
        <v>4</v>
      </c>
      <c r="Y126" s="16">
        <v>98</v>
      </c>
      <c r="Z126" s="16"/>
      <c r="AA126" s="16">
        <v>10</v>
      </c>
      <c r="AB126" s="16"/>
      <c r="AC126" s="16"/>
      <c r="AD126" s="16">
        <v>156</v>
      </c>
      <c r="AE126" s="16"/>
      <c r="AF126" s="16"/>
      <c r="AG126" s="16"/>
      <c r="AH126" s="16">
        <v>309</v>
      </c>
      <c r="AI126" s="16">
        <v>28</v>
      </c>
      <c r="AJ126" s="16">
        <v>0</v>
      </c>
      <c r="AK126" s="16">
        <v>61</v>
      </c>
      <c r="AL126" s="16">
        <v>3</v>
      </c>
      <c r="AM126" s="16">
        <v>8.6</v>
      </c>
      <c r="AN126" s="16"/>
      <c r="AO126" s="16">
        <v>6.2</v>
      </c>
      <c r="AP126" s="16">
        <v>2.2999999999999998</v>
      </c>
      <c r="AQ126" s="16">
        <v>0.6</v>
      </c>
      <c r="AR126" s="16">
        <v>2.7</v>
      </c>
      <c r="AS126" s="16"/>
      <c r="AT126" s="16">
        <v>3.7</v>
      </c>
      <c r="AU126" s="16"/>
      <c r="AV126" s="16">
        <v>2.2999999999999998</v>
      </c>
      <c r="AW126" s="16"/>
      <c r="AX126" s="16">
        <v>2.1</v>
      </c>
      <c r="AY126" s="16">
        <v>0.35</v>
      </c>
      <c r="AZ126" s="16"/>
      <c r="BA126" s="16"/>
      <c r="BB126" s="16"/>
      <c r="BC126" s="17">
        <f>IFERROR(SUM(Table1[[#This Row],[Pd]:[Au]]),0)</f>
        <v>0</v>
      </c>
      <c r="BD126" s="17">
        <f>IFERROR(Table1[[#This Row],[Ni]]/Table1[[#This Row],[Cu]],0)</f>
        <v>0</v>
      </c>
      <c r="BE126" s="17">
        <f>IFERROR(Table1[[#This Row],[Pd]]/Table1[[#This Row],[Pt]],0)</f>
        <v>0</v>
      </c>
      <c r="BF126" s="17">
        <f>IFERROR(Table1[[#This Row],[Cr]]/Table1[[#This Row],[V]],0)</f>
        <v>0.71521035598705507</v>
      </c>
      <c r="BG126" s="32">
        <f>IFERROR(Table1[[#This Row],[Cu]]/Table1[[#This Row],[Pd]],0)</f>
        <v>0</v>
      </c>
      <c r="BH126" s="17">
        <f>IFERROR((Table1[[#This Row],[S]]*10000)/Table1[[#This Row],[Se]],0)</f>
        <v>0</v>
      </c>
      <c r="BI126" s="17">
        <f>IFERROR((Table1[[#This Row],[Th]]/0.085)/(Table1[[#This Row],[Yb]]/0.493),0)</f>
        <v>0</v>
      </c>
      <c r="BJ126" s="17">
        <f>IFERROR((Table1[[#This Row],[La]]/0.687)/(Table1[[#This Row],[Sm]]/0.444),0)</f>
        <v>0.84298462122650453</v>
      </c>
      <c r="BK126" s="17">
        <f>IFERROR((Table1[[#This Row],[La]]/0.687)/(Table1[[#This Row],[Nb]]/0.713),0)</f>
        <v>0.77838427947598243</v>
      </c>
      <c r="BL126" s="28">
        <f>IFERROR((Table1[[#This Row],[MgO]]/40.344)/((Table1[[#This Row],[MgO]]/40.344)+(Table1[[#This Row],[FeOt]]/71.844))*100,0)</f>
        <v>48.518951165707243</v>
      </c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</row>
    <row r="127" spans="1:83" x14ac:dyDescent="0.25">
      <c r="A127" s="29" t="s">
        <v>227</v>
      </c>
      <c r="B127" s="29"/>
      <c r="C127" s="29"/>
      <c r="D127" s="30" t="s">
        <v>379</v>
      </c>
      <c r="E127" s="29" t="s">
        <v>319</v>
      </c>
      <c r="F127" s="16">
        <v>42.6</v>
      </c>
      <c r="G127" s="16">
        <v>5.43</v>
      </c>
      <c r="H127" s="16">
        <v>12.6</v>
      </c>
      <c r="I127" s="16">
        <v>17.2</v>
      </c>
      <c r="J127" s="16">
        <v>0.41</v>
      </c>
      <c r="K127" s="16">
        <v>7.23</v>
      </c>
      <c r="L127" s="16">
        <v>5.53</v>
      </c>
      <c r="M127" s="16">
        <v>2.4900000000000002</v>
      </c>
      <c r="N127" s="16">
        <v>2.13</v>
      </c>
      <c r="O127" s="16">
        <v>0.67</v>
      </c>
      <c r="P127" s="16">
        <v>99.45</v>
      </c>
      <c r="Q127" s="16">
        <v>0.24</v>
      </c>
      <c r="R127" s="16"/>
      <c r="S127" s="16">
        <v>1190</v>
      </c>
      <c r="T127" s="16"/>
      <c r="U127" s="16">
        <v>30</v>
      </c>
      <c r="V127" s="16"/>
      <c r="W127" s="16"/>
      <c r="X127" s="16">
        <v>60</v>
      </c>
      <c r="Y127" s="16">
        <v>34</v>
      </c>
      <c r="Z127" s="16"/>
      <c r="AA127" s="16">
        <v>50</v>
      </c>
      <c r="AB127" s="16"/>
      <c r="AC127" s="16"/>
      <c r="AD127" s="16">
        <v>250</v>
      </c>
      <c r="AE127" s="16"/>
      <c r="AF127" s="16"/>
      <c r="AG127" s="16"/>
      <c r="AH127" s="16"/>
      <c r="AI127" s="16">
        <v>20</v>
      </c>
      <c r="AJ127" s="16">
        <v>120</v>
      </c>
      <c r="AK127" s="16">
        <v>180</v>
      </c>
      <c r="AL127" s="16">
        <v>33.200000000000003</v>
      </c>
      <c r="AM127" s="16">
        <v>78.2</v>
      </c>
      <c r="AN127" s="16"/>
      <c r="AO127" s="16">
        <v>47.4</v>
      </c>
      <c r="AP127" s="16">
        <v>11.3</v>
      </c>
      <c r="AQ127" s="16">
        <v>3.9</v>
      </c>
      <c r="AR127" s="16">
        <v>9.3000000000000007</v>
      </c>
      <c r="AS127" s="16"/>
      <c r="AT127" s="16">
        <v>6</v>
      </c>
      <c r="AU127" s="16"/>
      <c r="AV127" s="16">
        <v>2.9</v>
      </c>
      <c r="AW127" s="16"/>
      <c r="AX127" s="16">
        <v>1.8</v>
      </c>
      <c r="AY127" s="16">
        <v>0.26</v>
      </c>
      <c r="AZ127" s="16"/>
      <c r="BA127" s="16"/>
      <c r="BB127" s="16"/>
      <c r="BC127" s="17">
        <f>IFERROR(SUM(Table1[[#This Row],[Pd]:[Au]]),0)</f>
        <v>0</v>
      </c>
      <c r="BD127" s="17">
        <f>IFERROR(Table1[[#This Row],[Ni]]/Table1[[#This Row],[Cu]],0)</f>
        <v>0</v>
      </c>
      <c r="BE127" s="17">
        <f>IFERROR(Table1[[#This Row],[Pd]]/Table1[[#This Row],[Pt]],0)</f>
        <v>0</v>
      </c>
      <c r="BF127" s="17">
        <f>IFERROR(Table1[[#This Row],[Cr]]/Table1[[#This Row],[V]],0)</f>
        <v>0</v>
      </c>
      <c r="BG127" s="32">
        <f>IFERROR(Table1[[#This Row],[Cu]]/Table1[[#This Row],[Pd]],0)</f>
        <v>0</v>
      </c>
      <c r="BH127" s="17">
        <f>IFERROR((Table1[[#This Row],[S]]*10000)/Table1[[#This Row],[Se]],0)</f>
        <v>0</v>
      </c>
      <c r="BI127" s="17">
        <f>IFERROR((Table1[[#This Row],[Th]]/0.085)/(Table1[[#This Row],[Yb]]/0.493),0)</f>
        <v>0</v>
      </c>
      <c r="BJ127" s="17">
        <f>IFERROR((Table1[[#This Row],[La]]/0.687)/(Table1[[#This Row],[Sm]]/0.444),0)</f>
        <v>1.8988290760134483</v>
      </c>
      <c r="BK127" s="17">
        <f>IFERROR((Table1[[#This Row],[La]]/0.687)/(Table1[[#This Row],[Nb]]/0.713),0)</f>
        <v>0.57427462396894713</v>
      </c>
      <c r="BL127" s="28">
        <f>IFERROR((Table1[[#This Row],[MgO]]/40.344)/((Table1[[#This Row],[MgO]]/40.344)+(Table1[[#This Row],[FeOt]]/71.844))*100,0)</f>
        <v>42.809789619295984</v>
      </c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</row>
    <row r="128" spans="1:83" x14ac:dyDescent="0.25">
      <c r="A128" s="29">
        <v>8</v>
      </c>
      <c r="B128" s="29"/>
      <c r="C128" s="29"/>
      <c r="D128" s="30" t="s">
        <v>381</v>
      </c>
      <c r="E128" s="29" t="s">
        <v>174</v>
      </c>
      <c r="F128" s="16">
        <v>48.88</v>
      </c>
      <c r="G128" s="16">
        <v>1.0900000000000001</v>
      </c>
      <c r="H128" s="16">
        <v>14.46</v>
      </c>
      <c r="I128" s="16">
        <v>13.93</v>
      </c>
      <c r="J128" s="16">
        <v>0.22</v>
      </c>
      <c r="K128" s="16">
        <v>7.22</v>
      </c>
      <c r="L128" s="16">
        <v>12.38</v>
      </c>
      <c r="M128" s="16">
        <v>1.71</v>
      </c>
      <c r="N128" s="16">
        <v>7.0000000000000007E-2</v>
      </c>
      <c r="O128" s="16">
        <v>0.09</v>
      </c>
      <c r="P128" s="16">
        <v>100.03</v>
      </c>
      <c r="Q128" s="16"/>
      <c r="R128" s="16"/>
      <c r="S128" s="16"/>
      <c r="T128" s="16"/>
      <c r="U128" s="16">
        <v>208</v>
      </c>
      <c r="V128" s="16">
        <v>182</v>
      </c>
      <c r="W128" s="16"/>
      <c r="X128" s="16"/>
      <c r="Y128" s="16">
        <v>133</v>
      </c>
      <c r="Z128" s="16"/>
      <c r="AA128" s="16"/>
      <c r="AB128" s="16"/>
      <c r="AC128" s="16"/>
      <c r="AD128" s="16"/>
      <c r="AE128" s="16"/>
      <c r="AF128" s="16"/>
      <c r="AG128" s="16"/>
      <c r="AH128" s="16"/>
      <c r="AI128" s="16">
        <v>24</v>
      </c>
      <c r="AJ128" s="16"/>
      <c r="AK128" s="16">
        <v>74</v>
      </c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>
        <v>1.8699999999999998E-2</v>
      </c>
      <c r="BA128" s="16">
        <v>1.5599999999999999E-2</v>
      </c>
      <c r="BB128" s="16">
        <v>1.9E-3</v>
      </c>
      <c r="BC128" s="17">
        <f>IFERROR(SUM(Table1[[#This Row],[Pd]:[Au]]),0)</f>
        <v>3.6199999999999996E-2</v>
      </c>
      <c r="BD128" s="17">
        <f>IFERROR(Table1[[#This Row],[Ni]]/Table1[[#This Row],[Cu]],0)</f>
        <v>0.73076923076923073</v>
      </c>
      <c r="BE128" s="17">
        <f>IFERROR(Table1[[#This Row],[Pd]]/Table1[[#This Row],[Pt]],0)</f>
        <v>1.1987179487179487</v>
      </c>
      <c r="BF128" s="17">
        <f>IFERROR(Table1[[#This Row],[Cr]]/Table1[[#This Row],[V]],0)</f>
        <v>0</v>
      </c>
      <c r="BG128" s="32">
        <f>IFERROR(Table1[[#This Row],[Cu]]/Table1[[#This Row],[Pd]],0)</f>
        <v>9732.6203208556162</v>
      </c>
      <c r="BH128" s="17">
        <f>IFERROR((Table1[[#This Row],[S]]*10000)/Table1[[#This Row],[Se]],0)</f>
        <v>0</v>
      </c>
      <c r="BI128" s="17">
        <f>IFERROR((Table1[[#This Row],[Th]]/0.085)/(Table1[[#This Row],[Yb]]/0.493),0)</f>
        <v>0</v>
      </c>
      <c r="BJ128" s="17">
        <f>IFERROR((Table1[[#This Row],[La]]/0.687)/(Table1[[#This Row],[Sm]]/0.444),0)</f>
        <v>0</v>
      </c>
      <c r="BK128" s="17">
        <f>IFERROR((Table1[[#This Row],[La]]/0.687)/(Table1[[#This Row],[Nb]]/0.713),0)</f>
        <v>0</v>
      </c>
      <c r="BL128" s="28">
        <f>IFERROR((Table1[[#This Row],[MgO]]/40.344)/((Table1[[#This Row],[MgO]]/40.344)+(Table1[[#This Row],[FeOt]]/71.844))*100,0)</f>
        <v>47.997685956286332</v>
      </c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</row>
    <row r="129" spans="1:83" x14ac:dyDescent="0.25">
      <c r="A129" s="29">
        <v>424187</v>
      </c>
      <c r="B129" s="29">
        <v>630353</v>
      </c>
      <c r="C129" s="29">
        <v>6183628</v>
      </c>
      <c r="D129" s="30" t="s">
        <v>378</v>
      </c>
      <c r="E129" s="29" t="s">
        <v>196</v>
      </c>
      <c r="F129" s="17">
        <v>53.561490999999997</v>
      </c>
      <c r="G129" s="17">
        <v>1.1176269999999999</v>
      </c>
      <c r="H129" s="17">
        <v>13.075339999999999</v>
      </c>
      <c r="I129" s="17">
        <v>11.5785</v>
      </c>
      <c r="J129" s="18">
        <v>0.20465519999999998</v>
      </c>
      <c r="K129" s="17">
        <v>7.213169999999999</v>
      </c>
      <c r="L129" s="17">
        <v>10.172184</v>
      </c>
      <c r="M129" s="17">
        <v>2.4129200000000002</v>
      </c>
      <c r="N129" s="17">
        <v>0.55411599999999994</v>
      </c>
      <c r="O129" s="18">
        <v>0.10999679999999999</v>
      </c>
      <c r="P129" s="17">
        <f>SUM(F129:O129)</f>
        <v>100.00000000000001</v>
      </c>
      <c r="Q129" s="16">
        <v>0.21</v>
      </c>
      <c r="R129" s="16"/>
      <c r="S129" s="16">
        <v>90</v>
      </c>
      <c r="T129" s="16">
        <v>49</v>
      </c>
      <c r="U129" s="16">
        <v>127</v>
      </c>
      <c r="V129" s="16">
        <v>188</v>
      </c>
      <c r="W129" s="16"/>
      <c r="X129" s="16"/>
      <c r="Y129" s="16">
        <v>105</v>
      </c>
      <c r="Z129" s="16"/>
      <c r="AA129" s="16"/>
      <c r="AB129" s="16">
        <v>42</v>
      </c>
      <c r="AC129" s="16"/>
      <c r="AD129" s="16">
        <v>132</v>
      </c>
      <c r="AE129" s="16"/>
      <c r="AF129" s="16"/>
      <c r="AG129" s="16"/>
      <c r="AH129" s="16">
        <v>346</v>
      </c>
      <c r="AI129" s="16"/>
      <c r="AJ129" s="16">
        <v>87</v>
      </c>
      <c r="AK129" s="16">
        <v>55</v>
      </c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>
        <v>2E-3</v>
      </c>
      <c r="BA129" s="16">
        <v>2.7000000000000001E-3</v>
      </c>
      <c r="BB129" s="16">
        <v>3.0000000000000001E-3</v>
      </c>
      <c r="BC129" s="17">
        <f>IFERROR(SUM(Table1[[#This Row],[Pd]:[Au]]),0)</f>
        <v>7.7000000000000002E-3</v>
      </c>
      <c r="BD129" s="17">
        <f>IFERROR(Table1[[#This Row],[Ni]]/Table1[[#This Row],[Cu]],0)</f>
        <v>0.55851063829787229</v>
      </c>
      <c r="BE129" s="17">
        <f>IFERROR(Table1[[#This Row],[Pd]]/Table1[[#This Row],[Pt]],0)</f>
        <v>0.7407407407407407</v>
      </c>
      <c r="BF129" s="17">
        <f>IFERROR(Table1[[#This Row],[Cr]]/Table1[[#This Row],[V]],0)</f>
        <v>0.36705202312138729</v>
      </c>
      <c r="BG129" s="32">
        <f>IFERROR(Table1[[#This Row],[Cu]]/Table1[[#This Row],[Pd]],0)</f>
        <v>94000</v>
      </c>
      <c r="BH129" s="17">
        <f>IFERROR((Table1[[#This Row],[S]]*10000)/Table1[[#This Row],[Se]],0)</f>
        <v>0</v>
      </c>
      <c r="BI129" s="17">
        <f>IFERROR((Table1[[#This Row],[Th]]/0.085)/(Table1[[#This Row],[Yb]]/0.493),0)</f>
        <v>0</v>
      </c>
      <c r="BJ129" s="17">
        <f>IFERROR((Table1[[#This Row],[La]]/0.687)/(Table1[[#This Row],[Sm]]/0.444),0)</f>
        <v>0</v>
      </c>
      <c r="BK129" s="17">
        <f>IFERROR((Table1[[#This Row],[La]]/0.687)/(Table1[[#This Row],[Nb]]/0.713),0)</f>
        <v>0</v>
      </c>
      <c r="BL129" s="28">
        <f>IFERROR((Table1[[#This Row],[MgO]]/40.344)/((Table1[[#This Row],[MgO]]/40.344)+(Table1[[#This Row],[FeOt]]/71.844))*100,0)</f>
        <v>52.592996877521529</v>
      </c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</row>
    <row r="130" spans="1:83" x14ac:dyDescent="0.25">
      <c r="A130" s="29" t="s">
        <v>213</v>
      </c>
      <c r="B130" s="29"/>
      <c r="C130" s="29"/>
      <c r="D130" s="30" t="s">
        <v>379</v>
      </c>
      <c r="E130" s="29" t="s">
        <v>316</v>
      </c>
      <c r="F130" s="16">
        <v>48.4</v>
      </c>
      <c r="G130" s="16">
        <v>1.76</v>
      </c>
      <c r="H130" s="16">
        <v>15.02</v>
      </c>
      <c r="I130" s="16">
        <v>14.92</v>
      </c>
      <c r="J130" s="16">
        <v>0.26</v>
      </c>
      <c r="K130" s="16">
        <v>7.21</v>
      </c>
      <c r="L130" s="16">
        <v>6.43</v>
      </c>
      <c r="M130" s="16">
        <v>3.47</v>
      </c>
      <c r="N130" s="16">
        <v>0.34</v>
      </c>
      <c r="O130" s="16">
        <v>0.15</v>
      </c>
      <c r="P130" s="16">
        <v>101.41</v>
      </c>
      <c r="Q130" s="16">
        <v>0</v>
      </c>
      <c r="R130" s="16"/>
      <c r="S130" s="16">
        <v>59</v>
      </c>
      <c r="T130" s="16"/>
      <c r="U130" s="16">
        <v>127</v>
      </c>
      <c r="V130" s="16"/>
      <c r="W130" s="16"/>
      <c r="X130" s="16">
        <v>11</v>
      </c>
      <c r="Y130" s="16">
        <v>88</v>
      </c>
      <c r="Z130" s="16"/>
      <c r="AA130" s="16">
        <v>0</v>
      </c>
      <c r="AB130" s="16"/>
      <c r="AC130" s="16"/>
      <c r="AD130" s="16">
        <v>126</v>
      </c>
      <c r="AE130" s="16"/>
      <c r="AF130" s="16"/>
      <c r="AG130" s="16"/>
      <c r="AH130" s="16">
        <v>438</v>
      </c>
      <c r="AI130" s="16">
        <v>35</v>
      </c>
      <c r="AJ130" s="16">
        <v>68</v>
      </c>
      <c r="AK130" s="16">
        <v>89</v>
      </c>
      <c r="AL130" s="16">
        <v>7.3</v>
      </c>
      <c r="AM130" s="16">
        <v>19.3</v>
      </c>
      <c r="AN130" s="16"/>
      <c r="AO130" s="16">
        <v>12.9</v>
      </c>
      <c r="AP130" s="16">
        <v>4</v>
      </c>
      <c r="AQ130" s="16">
        <v>1.1000000000000001</v>
      </c>
      <c r="AR130" s="16">
        <v>4.5999999999999996</v>
      </c>
      <c r="AS130" s="16"/>
      <c r="AT130" s="16">
        <v>5</v>
      </c>
      <c r="AU130" s="16"/>
      <c r="AV130" s="16">
        <v>3.1</v>
      </c>
      <c r="AW130" s="16"/>
      <c r="AX130" s="16">
        <v>3</v>
      </c>
      <c r="AY130" s="16">
        <v>0.46</v>
      </c>
      <c r="AZ130" s="16"/>
      <c r="BA130" s="16"/>
      <c r="BB130" s="16"/>
      <c r="BC130" s="17">
        <f>IFERROR(SUM(Table1[[#This Row],[Pd]:[Au]]),0)</f>
        <v>0</v>
      </c>
      <c r="BD130" s="17">
        <f>IFERROR(Table1[[#This Row],[Ni]]/Table1[[#This Row],[Cu]],0)</f>
        <v>0</v>
      </c>
      <c r="BE130" s="17">
        <f>IFERROR(Table1[[#This Row],[Pd]]/Table1[[#This Row],[Pt]],0)</f>
        <v>0</v>
      </c>
      <c r="BF130" s="17">
        <f>IFERROR(Table1[[#This Row],[Cr]]/Table1[[#This Row],[V]],0)</f>
        <v>0.28995433789954339</v>
      </c>
      <c r="BG130" s="32">
        <f>IFERROR(Table1[[#This Row],[Cu]]/Table1[[#This Row],[Pd]],0)</f>
        <v>0</v>
      </c>
      <c r="BH130" s="17">
        <f>IFERROR((Table1[[#This Row],[S]]*10000)/Table1[[#This Row],[Se]],0)</f>
        <v>0</v>
      </c>
      <c r="BI130" s="17">
        <f>IFERROR((Table1[[#This Row],[Th]]/0.085)/(Table1[[#This Row],[Yb]]/0.493),0)</f>
        <v>0</v>
      </c>
      <c r="BJ130" s="17">
        <f>IFERROR((Table1[[#This Row],[La]]/0.687)/(Table1[[#This Row],[Sm]]/0.444),0)</f>
        <v>1.179475982532751</v>
      </c>
      <c r="BK130" s="17">
        <f>IFERROR((Table1[[#This Row],[La]]/0.687)/(Table1[[#This Row],[Nb]]/0.713),0)</f>
        <v>0.68875215032420267</v>
      </c>
      <c r="BL130" s="28">
        <f>IFERROR((Table1[[#This Row],[MgO]]/40.344)/((Table1[[#This Row],[MgO]]/40.344)+(Table1[[#This Row],[FeOt]]/71.844))*100,0)</f>
        <v>46.252559941993397</v>
      </c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</row>
    <row r="131" spans="1:83" x14ac:dyDescent="0.25">
      <c r="A131" s="29">
        <v>424072</v>
      </c>
      <c r="B131" s="29">
        <v>631155</v>
      </c>
      <c r="C131" s="29">
        <v>6180184</v>
      </c>
      <c r="D131" s="30" t="s">
        <v>378</v>
      </c>
      <c r="E131" s="29" t="s">
        <v>196</v>
      </c>
      <c r="F131" s="17">
        <v>53.152971600000001</v>
      </c>
      <c r="G131" s="17">
        <v>1.1843509999999999</v>
      </c>
      <c r="H131" s="17">
        <v>13.472135</v>
      </c>
      <c r="I131" s="17">
        <v>11.990180000000001</v>
      </c>
      <c r="J131" s="18">
        <v>0.18657839999999998</v>
      </c>
      <c r="K131" s="17">
        <v>7.1965879999999993</v>
      </c>
      <c r="L131" s="17">
        <v>10.717872</v>
      </c>
      <c r="M131" s="17">
        <v>1.8872</v>
      </c>
      <c r="N131" s="17">
        <v>0.12046</v>
      </c>
      <c r="O131" s="18">
        <v>9.1663999999999995E-2</v>
      </c>
      <c r="P131" s="17">
        <f>SUM(F131:O131)</f>
        <v>100</v>
      </c>
      <c r="Q131" s="16">
        <v>0.11</v>
      </c>
      <c r="R131" s="16"/>
      <c r="S131" s="16">
        <v>30</v>
      </c>
      <c r="T131" s="16">
        <v>46</v>
      </c>
      <c r="U131" s="16">
        <v>125</v>
      </c>
      <c r="V131" s="16">
        <v>150</v>
      </c>
      <c r="W131" s="16"/>
      <c r="X131" s="16"/>
      <c r="Y131" s="16">
        <v>98</v>
      </c>
      <c r="Z131" s="16"/>
      <c r="AA131" s="16"/>
      <c r="AB131" s="16">
        <v>44</v>
      </c>
      <c r="AC131" s="16"/>
      <c r="AD131" s="16">
        <v>162</v>
      </c>
      <c r="AE131" s="16"/>
      <c r="AF131" s="16"/>
      <c r="AG131" s="16"/>
      <c r="AH131" s="16">
        <v>366</v>
      </c>
      <c r="AI131" s="16"/>
      <c r="AJ131" s="16">
        <v>83</v>
      </c>
      <c r="AK131" s="16">
        <v>64</v>
      </c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>
        <v>2E-3</v>
      </c>
      <c r="BA131" s="16">
        <v>2.8E-3</v>
      </c>
      <c r="BB131" s="16">
        <v>2E-3</v>
      </c>
      <c r="BC131" s="17">
        <f>IFERROR(SUM(Table1[[#This Row],[Pd]:[Au]]),0)</f>
        <v>6.8000000000000005E-3</v>
      </c>
      <c r="BD131" s="17">
        <f>IFERROR(Table1[[#This Row],[Ni]]/Table1[[#This Row],[Cu]],0)</f>
        <v>0.65333333333333332</v>
      </c>
      <c r="BE131" s="17">
        <f>IFERROR(Table1[[#This Row],[Pd]]/Table1[[#This Row],[Pt]],0)</f>
        <v>0.7142857142857143</v>
      </c>
      <c r="BF131" s="17">
        <f>IFERROR(Table1[[#This Row],[Cr]]/Table1[[#This Row],[V]],0)</f>
        <v>0.34153005464480873</v>
      </c>
      <c r="BG131" s="32">
        <f>IFERROR(Table1[[#This Row],[Cu]]/Table1[[#This Row],[Pd]],0)</f>
        <v>75000</v>
      </c>
      <c r="BH131" s="17">
        <f>IFERROR((Table1[[#This Row],[S]]*10000)/Table1[[#This Row],[Se]],0)</f>
        <v>0</v>
      </c>
      <c r="BI131" s="17">
        <f>IFERROR((Table1[[#This Row],[Th]]/0.085)/(Table1[[#This Row],[Yb]]/0.493),0)</f>
        <v>0</v>
      </c>
      <c r="BJ131" s="17">
        <f>IFERROR((Table1[[#This Row],[La]]/0.687)/(Table1[[#This Row],[Sm]]/0.444),0)</f>
        <v>0</v>
      </c>
      <c r="BK131" s="17">
        <f>IFERROR((Table1[[#This Row],[La]]/0.687)/(Table1[[#This Row],[Nb]]/0.713),0)</f>
        <v>0</v>
      </c>
      <c r="BL131" s="28">
        <f>IFERROR((Table1[[#This Row],[MgO]]/40.344)/((Table1[[#This Row],[MgO]]/40.344)+(Table1[[#This Row],[FeOt]]/71.844))*100,0)</f>
        <v>51.663722082108087</v>
      </c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</row>
    <row r="132" spans="1:83" x14ac:dyDescent="0.25">
      <c r="A132" s="29" t="s">
        <v>215</v>
      </c>
      <c r="B132" s="29"/>
      <c r="C132" s="29"/>
      <c r="D132" s="30" t="s">
        <v>379</v>
      </c>
      <c r="E132" s="29" t="s">
        <v>315</v>
      </c>
      <c r="F132" s="16">
        <v>49.24</v>
      </c>
      <c r="G132" s="16">
        <v>1.23</v>
      </c>
      <c r="H132" s="16">
        <v>14.79</v>
      </c>
      <c r="I132" s="16">
        <v>14.3</v>
      </c>
      <c r="J132" s="16">
        <v>0.2</v>
      </c>
      <c r="K132" s="16">
        <v>7.19</v>
      </c>
      <c r="L132" s="16">
        <v>9.86</v>
      </c>
      <c r="M132" s="16">
        <v>2.61</v>
      </c>
      <c r="N132" s="16">
        <v>0.26</v>
      </c>
      <c r="O132" s="16">
        <v>0.11</v>
      </c>
      <c r="P132" s="16">
        <v>100.81</v>
      </c>
      <c r="Q132" s="16">
        <v>0.01</v>
      </c>
      <c r="R132" s="16"/>
      <c r="S132" s="16">
        <v>118</v>
      </c>
      <c r="T132" s="16"/>
      <c r="U132" s="16">
        <v>174</v>
      </c>
      <c r="V132" s="16"/>
      <c r="W132" s="16"/>
      <c r="X132" s="16">
        <v>0</v>
      </c>
      <c r="Y132" s="16">
        <v>95</v>
      </c>
      <c r="Z132" s="16"/>
      <c r="AA132" s="16">
        <v>1</v>
      </c>
      <c r="AB132" s="16"/>
      <c r="AC132" s="16"/>
      <c r="AD132" s="16">
        <v>103</v>
      </c>
      <c r="AE132" s="16"/>
      <c r="AF132" s="16"/>
      <c r="AG132" s="16"/>
      <c r="AH132" s="16">
        <v>378</v>
      </c>
      <c r="AI132" s="16">
        <v>31</v>
      </c>
      <c r="AJ132" s="16">
        <v>150</v>
      </c>
      <c r="AK132" s="16">
        <v>61</v>
      </c>
      <c r="AL132" s="16">
        <v>4.5999999999999996</v>
      </c>
      <c r="AM132" s="16">
        <v>10.6</v>
      </c>
      <c r="AN132" s="16"/>
      <c r="AO132" s="16">
        <v>7.9</v>
      </c>
      <c r="AP132" s="16">
        <v>2.7</v>
      </c>
      <c r="AQ132" s="16">
        <v>1</v>
      </c>
      <c r="AR132" s="16">
        <v>3.6</v>
      </c>
      <c r="AS132" s="16"/>
      <c r="AT132" s="16">
        <v>4.4000000000000004</v>
      </c>
      <c r="AU132" s="16"/>
      <c r="AV132" s="16">
        <v>2.6</v>
      </c>
      <c r="AW132" s="16"/>
      <c r="AX132" s="16">
        <v>2.4</v>
      </c>
      <c r="AY132" s="16">
        <v>0.38</v>
      </c>
      <c r="AZ132" s="16"/>
      <c r="BA132" s="16"/>
      <c r="BB132" s="16"/>
      <c r="BC132" s="17">
        <f>IFERROR(SUM(Table1[[#This Row],[Pd]:[Au]]),0)</f>
        <v>0</v>
      </c>
      <c r="BD132" s="17">
        <f>IFERROR(Table1[[#This Row],[Ni]]/Table1[[#This Row],[Cu]],0)</f>
        <v>0</v>
      </c>
      <c r="BE132" s="17">
        <f>IFERROR(Table1[[#This Row],[Pd]]/Table1[[#This Row],[Pt]],0)</f>
        <v>0</v>
      </c>
      <c r="BF132" s="17">
        <f>IFERROR(Table1[[#This Row],[Cr]]/Table1[[#This Row],[V]],0)</f>
        <v>0.46031746031746029</v>
      </c>
      <c r="BG132" s="32">
        <f>IFERROR(Table1[[#This Row],[Cu]]/Table1[[#This Row],[Pd]],0)</f>
        <v>0</v>
      </c>
      <c r="BH132" s="17">
        <f>IFERROR((Table1[[#This Row],[S]]*10000)/Table1[[#This Row],[Se]],0)</f>
        <v>0</v>
      </c>
      <c r="BI132" s="17">
        <f>IFERROR((Table1[[#This Row],[Th]]/0.085)/(Table1[[#This Row],[Yb]]/0.493),0)</f>
        <v>0</v>
      </c>
      <c r="BJ132" s="17">
        <f>IFERROR((Table1[[#This Row],[La]]/0.687)/(Table1[[#This Row],[Sm]]/0.444),0)</f>
        <v>1.1010836163674589</v>
      </c>
      <c r="BK132" s="17">
        <f>IFERROR((Table1[[#This Row],[La]]/0.687)/(Table1[[#This Row],[Nb]]/0.713),0)</f>
        <v>0</v>
      </c>
      <c r="BL132" s="28">
        <f>IFERROR((Table1[[#This Row],[MgO]]/40.344)/((Table1[[#This Row],[MgO]]/40.344)+(Table1[[#This Row],[FeOt]]/71.844))*100,0)</f>
        <v>47.239959821397711</v>
      </c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</row>
    <row r="133" spans="1:83" x14ac:dyDescent="0.25">
      <c r="A133" s="29" t="s">
        <v>248</v>
      </c>
      <c r="B133" s="29"/>
      <c r="C133" s="29"/>
      <c r="D133" s="30" t="s">
        <v>379</v>
      </c>
      <c r="E133" s="29" t="s">
        <v>322</v>
      </c>
      <c r="F133" s="16">
        <v>48.7</v>
      </c>
      <c r="G133" s="16">
        <v>1.38</v>
      </c>
      <c r="H133" s="16">
        <v>13.5</v>
      </c>
      <c r="I133" s="16">
        <v>14.5</v>
      </c>
      <c r="J133" s="16">
        <v>0.25</v>
      </c>
      <c r="K133" s="16">
        <v>7.19</v>
      </c>
      <c r="L133" s="16">
        <v>10.1</v>
      </c>
      <c r="M133" s="16">
        <v>1.9</v>
      </c>
      <c r="N133" s="16">
        <v>0.31</v>
      </c>
      <c r="O133" s="16">
        <v>0.11</v>
      </c>
      <c r="P133" s="16">
        <v>100.66</v>
      </c>
      <c r="Q133" s="16">
        <v>0</v>
      </c>
      <c r="R133" s="16"/>
      <c r="S133" s="16">
        <v>158</v>
      </c>
      <c r="T133" s="16"/>
      <c r="U133" s="16">
        <v>172</v>
      </c>
      <c r="V133" s="16"/>
      <c r="W133" s="16"/>
      <c r="X133" s="16">
        <v>3</v>
      </c>
      <c r="Y133" s="16">
        <v>95</v>
      </c>
      <c r="Z133" s="16"/>
      <c r="AA133" s="16">
        <v>11</v>
      </c>
      <c r="AB133" s="16"/>
      <c r="AC133" s="16"/>
      <c r="AD133" s="16">
        <v>210</v>
      </c>
      <c r="AE133" s="16"/>
      <c r="AF133" s="16"/>
      <c r="AG133" s="16"/>
      <c r="AH133" s="16">
        <v>391</v>
      </c>
      <c r="AI133" s="16">
        <v>32</v>
      </c>
      <c r="AJ133" s="16">
        <v>76</v>
      </c>
      <c r="AK133" s="16">
        <v>68</v>
      </c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7">
        <f>IFERROR(SUM(Table1[[#This Row],[Pd]:[Au]]),0)</f>
        <v>0</v>
      </c>
      <c r="BD133" s="17">
        <f>IFERROR(Table1[[#This Row],[Ni]]/Table1[[#This Row],[Cu]],0)</f>
        <v>0</v>
      </c>
      <c r="BE133" s="17">
        <f>IFERROR(Table1[[#This Row],[Pd]]/Table1[[#This Row],[Pt]],0)</f>
        <v>0</v>
      </c>
      <c r="BF133" s="17">
        <f>IFERROR(Table1[[#This Row],[Cr]]/Table1[[#This Row],[V]],0)</f>
        <v>0.43989769820971869</v>
      </c>
      <c r="BG133" s="32">
        <f>IFERROR(Table1[[#This Row],[Cu]]/Table1[[#This Row],[Pd]],0)</f>
        <v>0</v>
      </c>
      <c r="BH133" s="17">
        <f>IFERROR((Table1[[#This Row],[S]]*10000)/Table1[[#This Row],[Se]],0)</f>
        <v>0</v>
      </c>
      <c r="BI133" s="17">
        <f>IFERROR((Table1[[#This Row],[Th]]/0.085)/(Table1[[#This Row],[Yb]]/0.493),0)</f>
        <v>0</v>
      </c>
      <c r="BJ133" s="17">
        <f>IFERROR((Table1[[#This Row],[La]]/0.687)/(Table1[[#This Row],[Sm]]/0.444),0)</f>
        <v>0</v>
      </c>
      <c r="BK133" s="17">
        <f>IFERROR((Table1[[#This Row],[La]]/0.687)/(Table1[[#This Row],[Nb]]/0.713),0)</f>
        <v>0</v>
      </c>
      <c r="BL133" s="28">
        <f>IFERROR((Table1[[#This Row],[MgO]]/40.344)/((Table1[[#This Row],[MgO]]/40.344)+(Table1[[#This Row],[FeOt]]/71.844))*100,0)</f>
        <v>46.893928277335505</v>
      </c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</row>
    <row r="134" spans="1:83" x14ac:dyDescent="0.25">
      <c r="A134" s="29" t="s">
        <v>199</v>
      </c>
      <c r="B134" s="29"/>
      <c r="C134" s="29"/>
      <c r="D134" s="30" t="s">
        <v>382</v>
      </c>
      <c r="E134" s="29" t="s">
        <v>197</v>
      </c>
      <c r="F134" s="24">
        <v>50.2</v>
      </c>
      <c r="G134" s="24" t="s">
        <v>204</v>
      </c>
      <c r="H134" s="24">
        <v>14.2</v>
      </c>
      <c r="I134" s="24">
        <v>12</v>
      </c>
      <c r="J134" s="24">
        <v>0.2</v>
      </c>
      <c r="K134" s="24">
        <v>7.17</v>
      </c>
      <c r="L134" s="24">
        <v>10.8</v>
      </c>
      <c r="M134" s="24">
        <v>1.62</v>
      </c>
      <c r="N134" s="24">
        <v>0.78</v>
      </c>
      <c r="O134" s="24">
        <v>0.08</v>
      </c>
      <c r="P134" s="25">
        <v>100.21</v>
      </c>
      <c r="Q134" s="16"/>
      <c r="R134" s="16"/>
      <c r="S134" s="25">
        <v>57</v>
      </c>
      <c r="T134" s="16"/>
      <c r="U134" s="25">
        <v>237</v>
      </c>
      <c r="V134" s="16"/>
      <c r="W134" s="25">
        <v>1.6</v>
      </c>
      <c r="X134" s="16"/>
      <c r="Y134" s="25">
        <v>113</v>
      </c>
      <c r="Z134" s="16"/>
      <c r="AA134" s="25">
        <v>21</v>
      </c>
      <c r="AB134" s="25">
        <v>42</v>
      </c>
      <c r="AC134" s="16"/>
      <c r="AD134" s="25">
        <v>140</v>
      </c>
      <c r="AE134" s="25">
        <v>0.27</v>
      </c>
      <c r="AF134" s="16"/>
      <c r="AG134" s="16"/>
      <c r="AH134" s="25">
        <v>291</v>
      </c>
      <c r="AI134" s="25">
        <v>21</v>
      </c>
      <c r="AJ134" s="16"/>
      <c r="AK134" s="25">
        <v>53</v>
      </c>
      <c r="AL134" s="25">
        <v>3.5</v>
      </c>
      <c r="AM134" s="25">
        <v>7.86</v>
      </c>
      <c r="AN134" s="16"/>
      <c r="AO134" s="25">
        <v>6.53</v>
      </c>
      <c r="AP134" s="25">
        <v>2.37</v>
      </c>
      <c r="AQ134" s="25">
        <v>0.8</v>
      </c>
      <c r="AR134" s="16"/>
      <c r="AS134" s="26">
        <v>0.55000000000000004</v>
      </c>
      <c r="AT134" s="16"/>
      <c r="AU134" s="25">
        <v>0.85</v>
      </c>
      <c r="AV134" s="16"/>
      <c r="AW134" s="25">
        <v>0.28000000000000003</v>
      </c>
      <c r="AX134" s="25">
        <v>2.11</v>
      </c>
      <c r="AY134" s="25">
        <v>0.32</v>
      </c>
      <c r="AZ134" s="16"/>
      <c r="BA134" s="16"/>
      <c r="BB134" s="16"/>
      <c r="BC134" s="17">
        <f>IFERROR(SUM(Table1[[#This Row],[Pd]:[Au]]),0)</f>
        <v>0</v>
      </c>
      <c r="BD134" s="17">
        <f>IFERROR(Table1[[#This Row],[Ni]]/Table1[[#This Row],[Cu]],0)</f>
        <v>0</v>
      </c>
      <c r="BE134" s="17">
        <f>IFERROR(Table1[[#This Row],[Pd]]/Table1[[#This Row],[Pt]],0)</f>
        <v>0</v>
      </c>
      <c r="BF134" s="17">
        <f>IFERROR(Table1[[#This Row],[Cr]]/Table1[[#This Row],[V]],0)</f>
        <v>0.81443298969072164</v>
      </c>
      <c r="BG134" s="32">
        <f>IFERROR(Table1[[#This Row],[Cu]]/Table1[[#This Row],[Pd]],0)</f>
        <v>0</v>
      </c>
      <c r="BH134" s="17">
        <f>IFERROR((Table1[[#This Row],[S]]*10000)/Table1[[#This Row],[Se]],0)</f>
        <v>0</v>
      </c>
      <c r="BI134" s="17">
        <f>IFERROR((Table1[[#This Row],[Th]]/0.085)/(Table1[[#This Row],[Yb]]/0.493),0)</f>
        <v>0</v>
      </c>
      <c r="BJ134" s="17">
        <f>IFERROR((Table1[[#This Row],[La]]/0.687)/(Table1[[#This Row],[Sm]]/0.444),0)</f>
        <v>0.95443406482044468</v>
      </c>
      <c r="BK134" s="17">
        <f>IFERROR((Table1[[#This Row],[La]]/0.687)/(Table1[[#This Row],[Nb]]/0.713),0)</f>
        <v>0</v>
      </c>
      <c r="BL134" s="28">
        <f>IFERROR((Table1[[#This Row],[MgO]]/40.344)/((Table1[[#This Row],[MgO]]/40.344)+(Table1[[#This Row],[FeOt]]/71.844))*100,0)</f>
        <v>51.550837934886886</v>
      </c>
    </row>
    <row r="135" spans="1:83" x14ac:dyDescent="0.25">
      <c r="A135" s="29" t="s">
        <v>270</v>
      </c>
      <c r="B135" s="29"/>
      <c r="C135" s="29"/>
      <c r="D135" s="30" t="s">
        <v>379</v>
      </c>
      <c r="E135" s="29" t="s">
        <v>318</v>
      </c>
      <c r="F135" s="16">
        <v>49.95</v>
      </c>
      <c r="G135" s="16">
        <v>1.27</v>
      </c>
      <c r="H135" s="16">
        <v>13.12</v>
      </c>
      <c r="I135" s="16">
        <v>14.2</v>
      </c>
      <c r="J135" s="16">
        <v>0.22</v>
      </c>
      <c r="K135" s="16">
        <v>7.17</v>
      </c>
      <c r="L135" s="16">
        <v>8.4600000000000009</v>
      </c>
      <c r="M135" s="16">
        <v>2.81</v>
      </c>
      <c r="N135" s="16">
        <v>0.02</v>
      </c>
      <c r="O135" s="16">
        <v>0.06</v>
      </c>
      <c r="P135" s="16">
        <v>100.66</v>
      </c>
      <c r="Q135" s="16">
        <v>0.01</v>
      </c>
      <c r="R135" s="16"/>
      <c r="S135" s="16">
        <v>52</v>
      </c>
      <c r="T135" s="16"/>
      <c r="U135" s="16">
        <v>74</v>
      </c>
      <c r="V135" s="16"/>
      <c r="W135" s="16"/>
      <c r="X135" s="16">
        <v>5</v>
      </c>
      <c r="Y135" s="16">
        <v>71</v>
      </c>
      <c r="Z135" s="16"/>
      <c r="AA135" s="16">
        <v>0</v>
      </c>
      <c r="AB135" s="16"/>
      <c r="AC135" s="16"/>
      <c r="AD135" s="16">
        <v>55</v>
      </c>
      <c r="AE135" s="16"/>
      <c r="AF135" s="16"/>
      <c r="AG135" s="16"/>
      <c r="AH135" s="16">
        <v>501</v>
      </c>
      <c r="AI135" s="16">
        <v>27</v>
      </c>
      <c r="AJ135" s="16">
        <v>61</v>
      </c>
      <c r="AK135" s="16">
        <v>50</v>
      </c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7">
        <f>IFERROR(SUM(Table1[[#This Row],[Pd]:[Au]]),0)</f>
        <v>0</v>
      </c>
      <c r="BD135" s="17">
        <f>IFERROR(Table1[[#This Row],[Ni]]/Table1[[#This Row],[Cu]],0)</f>
        <v>0</v>
      </c>
      <c r="BE135" s="17">
        <f>IFERROR(Table1[[#This Row],[Pd]]/Table1[[#This Row],[Pt]],0)</f>
        <v>0</v>
      </c>
      <c r="BF135" s="17">
        <f>IFERROR(Table1[[#This Row],[Cr]]/Table1[[#This Row],[V]],0)</f>
        <v>0.14770459081836326</v>
      </c>
      <c r="BG135" s="32">
        <f>IFERROR(Table1[[#This Row],[Cu]]/Table1[[#This Row],[Pd]],0)</f>
        <v>0</v>
      </c>
      <c r="BH135" s="17">
        <f>IFERROR((Table1[[#This Row],[S]]*10000)/Table1[[#This Row],[Se]],0)</f>
        <v>0</v>
      </c>
      <c r="BI135" s="17">
        <f>IFERROR((Table1[[#This Row],[Th]]/0.085)/(Table1[[#This Row],[Yb]]/0.493),0)</f>
        <v>0</v>
      </c>
      <c r="BJ135" s="17">
        <f>IFERROR((Table1[[#This Row],[La]]/0.687)/(Table1[[#This Row],[Sm]]/0.444),0)</f>
        <v>0</v>
      </c>
      <c r="BK135" s="17">
        <f>IFERROR((Table1[[#This Row],[La]]/0.687)/(Table1[[#This Row],[Nb]]/0.713),0)</f>
        <v>0</v>
      </c>
      <c r="BL135" s="28">
        <f>IFERROR((Table1[[#This Row],[MgO]]/40.344)/((Table1[[#This Row],[MgO]]/40.344)+(Table1[[#This Row],[FeOt]]/71.844))*100,0)</f>
        <v>47.345450983977777</v>
      </c>
    </row>
    <row r="136" spans="1:83" x14ac:dyDescent="0.25">
      <c r="A136" s="29" t="s">
        <v>288</v>
      </c>
      <c r="B136" s="29"/>
      <c r="C136" s="29"/>
      <c r="D136" s="30" t="s">
        <v>379</v>
      </c>
      <c r="E136" s="29" t="s">
        <v>322</v>
      </c>
      <c r="F136" s="16">
        <v>49.28</v>
      </c>
      <c r="G136" s="16">
        <v>1.28</v>
      </c>
      <c r="H136" s="16">
        <v>14.3</v>
      </c>
      <c r="I136" s="16">
        <v>13.99</v>
      </c>
      <c r="J136" s="16">
        <v>0.22</v>
      </c>
      <c r="K136" s="16">
        <v>7.16</v>
      </c>
      <c r="L136" s="16">
        <v>10.88</v>
      </c>
      <c r="M136" s="16">
        <v>1.97</v>
      </c>
      <c r="N136" s="16">
        <v>0.12</v>
      </c>
      <c r="O136" s="16">
        <v>0.08</v>
      </c>
      <c r="P136" s="16">
        <v>100.71</v>
      </c>
      <c r="Q136" s="16">
        <v>7.0000000000000007E-2</v>
      </c>
      <c r="R136" s="16"/>
      <c r="S136" s="16">
        <v>51</v>
      </c>
      <c r="T136" s="16"/>
      <c r="U136" s="16">
        <v>177</v>
      </c>
      <c r="V136" s="16"/>
      <c r="W136" s="16"/>
      <c r="X136" s="16">
        <v>7</v>
      </c>
      <c r="Y136" s="16">
        <v>115</v>
      </c>
      <c r="Z136" s="16"/>
      <c r="AA136" s="16">
        <v>0</v>
      </c>
      <c r="AB136" s="16"/>
      <c r="AC136" s="16"/>
      <c r="AD136" s="16">
        <v>102</v>
      </c>
      <c r="AE136" s="16"/>
      <c r="AF136" s="16"/>
      <c r="AG136" s="16"/>
      <c r="AH136" s="16">
        <v>511</v>
      </c>
      <c r="AI136" s="16">
        <v>32</v>
      </c>
      <c r="AJ136" s="16">
        <v>70</v>
      </c>
      <c r="AK136" s="16">
        <v>58</v>
      </c>
      <c r="AL136" s="16">
        <v>5.0999999999999996</v>
      </c>
      <c r="AM136" s="16">
        <v>13.9</v>
      </c>
      <c r="AN136" s="16"/>
      <c r="AO136" s="16">
        <v>10.4</v>
      </c>
      <c r="AP136" s="16">
        <v>3.5</v>
      </c>
      <c r="AQ136" s="16">
        <v>1.1000000000000001</v>
      </c>
      <c r="AR136" s="16">
        <v>4.5999999999999996</v>
      </c>
      <c r="AS136" s="16"/>
      <c r="AT136" s="16">
        <v>5.4</v>
      </c>
      <c r="AU136" s="16"/>
      <c r="AV136" s="16">
        <v>3.3</v>
      </c>
      <c r="AW136" s="16"/>
      <c r="AX136" s="16">
        <v>3.1</v>
      </c>
      <c r="AY136" s="16">
        <v>0.47</v>
      </c>
      <c r="AZ136" s="16"/>
      <c r="BA136" s="16"/>
      <c r="BB136" s="16"/>
      <c r="BC136" s="17">
        <f>IFERROR(SUM(Table1[[#This Row],[Pd]:[Au]]),0)</f>
        <v>0</v>
      </c>
      <c r="BD136" s="17">
        <f>IFERROR(Table1[[#This Row],[Ni]]/Table1[[#This Row],[Cu]],0)</f>
        <v>0</v>
      </c>
      <c r="BE136" s="17">
        <f>IFERROR(Table1[[#This Row],[Pd]]/Table1[[#This Row],[Pt]],0)</f>
        <v>0</v>
      </c>
      <c r="BF136" s="17">
        <f>IFERROR(Table1[[#This Row],[Cr]]/Table1[[#This Row],[V]],0)</f>
        <v>0.34637964774951074</v>
      </c>
      <c r="BG136" s="32">
        <f>IFERROR(Table1[[#This Row],[Cu]]/Table1[[#This Row],[Pd]],0)</f>
        <v>0</v>
      </c>
      <c r="BH136" s="17">
        <f>IFERROR((Table1[[#This Row],[S]]*10000)/Table1[[#This Row],[Se]],0)</f>
        <v>0</v>
      </c>
      <c r="BI136" s="17">
        <f>IFERROR((Table1[[#This Row],[Th]]/0.085)/(Table1[[#This Row],[Yb]]/0.493),0)</f>
        <v>0</v>
      </c>
      <c r="BJ136" s="17">
        <f>IFERROR((Table1[[#This Row],[La]]/0.687)/(Table1[[#This Row],[Sm]]/0.444),0)</f>
        <v>0.9417342482844665</v>
      </c>
      <c r="BK136" s="17">
        <f>IFERROR((Table1[[#This Row],[La]]/0.687)/(Table1[[#This Row],[Nb]]/0.713),0)</f>
        <v>0.75614472863381144</v>
      </c>
      <c r="BL136" s="28">
        <f>IFERROR((Table1[[#This Row],[MgO]]/40.344)/((Table1[[#This Row],[MgO]]/40.344)+(Table1[[#This Row],[FeOt]]/71.844))*100,0)</f>
        <v>47.682202593288416</v>
      </c>
    </row>
    <row r="137" spans="1:83" x14ac:dyDescent="0.25">
      <c r="A137" s="29" t="s">
        <v>297</v>
      </c>
      <c r="B137" s="29"/>
      <c r="C137" s="29"/>
      <c r="D137" s="30" t="s">
        <v>379</v>
      </c>
      <c r="E137" s="29" t="s">
        <v>320</v>
      </c>
      <c r="F137" s="16">
        <v>49.23</v>
      </c>
      <c r="G137" s="16">
        <v>1.19</v>
      </c>
      <c r="H137" s="16">
        <v>13.98</v>
      </c>
      <c r="I137" s="16">
        <v>13.73</v>
      </c>
      <c r="J137" s="16">
        <v>0.23</v>
      </c>
      <c r="K137" s="16">
        <v>7.16</v>
      </c>
      <c r="L137" s="16">
        <v>9.34</v>
      </c>
      <c r="M137" s="16">
        <v>2.62</v>
      </c>
      <c r="N137" s="16">
        <v>0.24</v>
      </c>
      <c r="O137" s="16">
        <v>7.0000000000000007E-2</v>
      </c>
      <c r="P137" s="16">
        <v>99.81</v>
      </c>
      <c r="Q137" s="16">
        <v>0.03</v>
      </c>
      <c r="R137" s="16"/>
      <c r="S137" s="16">
        <v>59</v>
      </c>
      <c r="T137" s="16"/>
      <c r="U137" s="16">
        <v>204</v>
      </c>
      <c r="V137" s="16"/>
      <c r="W137" s="16"/>
      <c r="X137" s="16">
        <v>0</v>
      </c>
      <c r="Y137" s="16">
        <v>111</v>
      </c>
      <c r="Z137" s="16"/>
      <c r="AA137" s="16">
        <v>0</v>
      </c>
      <c r="AB137" s="16"/>
      <c r="AC137" s="16"/>
      <c r="AD137" s="16">
        <v>71</v>
      </c>
      <c r="AE137" s="16"/>
      <c r="AF137" s="16"/>
      <c r="AG137" s="16"/>
      <c r="AH137" s="16">
        <v>482</v>
      </c>
      <c r="AI137" s="16">
        <v>25</v>
      </c>
      <c r="AJ137" s="16">
        <v>84</v>
      </c>
      <c r="AK137" s="16">
        <v>52</v>
      </c>
      <c r="AL137" s="16">
        <v>3</v>
      </c>
      <c r="AM137" s="16">
        <v>8.1</v>
      </c>
      <c r="AN137" s="16"/>
      <c r="AO137" s="16">
        <v>6.5</v>
      </c>
      <c r="AP137" s="16">
        <v>2.6</v>
      </c>
      <c r="AQ137" s="16">
        <v>0.8</v>
      </c>
      <c r="AR137" s="16">
        <v>3.4</v>
      </c>
      <c r="AS137" s="16"/>
      <c r="AT137" s="16">
        <v>4</v>
      </c>
      <c r="AU137" s="16"/>
      <c r="AV137" s="16">
        <v>2.2999999999999998</v>
      </c>
      <c r="AW137" s="16"/>
      <c r="AX137" s="16">
        <v>2.1</v>
      </c>
      <c r="AY137" s="16">
        <v>0.23</v>
      </c>
      <c r="AZ137" s="16"/>
      <c r="BA137" s="16"/>
      <c r="BB137" s="16"/>
      <c r="BC137" s="17">
        <f>IFERROR(SUM(Table1[[#This Row],[Pd]:[Au]]),0)</f>
        <v>0</v>
      </c>
      <c r="BD137" s="17">
        <f>IFERROR(Table1[[#This Row],[Ni]]/Table1[[#This Row],[Cu]],0)</f>
        <v>0</v>
      </c>
      <c r="BE137" s="17">
        <f>IFERROR(Table1[[#This Row],[Pd]]/Table1[[#This Row],[Pt]],0)</f>
        <v>0</v>
      </c>
      <c r="BF137" s="17">
        <f>IFERROR(Table1[[#This Row],[Cr]]/Table1[[#This Row],[V]],0)</f>
        <v>0.42323651452282157</v>
      </c>
      <c r="BG137" s="32">
        <f>IFERROR(Table1[[#This Row],[Cu]]/Table1[[#This Row],[Pd]],0)</f>
        <v>0</v>
      </c>
      <c r="BH137" s="17">
        <f>IFERROR((Table1[[#This Row],[S]]*10000)/Table1[[#This Row],[Se]],0)</f>
        <v>0</v>
      </c>
      <c r="BI137" s="17">
        <f>IFERROR((Table1[[#This Row],[Th]]/0.085)/(Table1[[#This Row],[Yb]]/0.493),0)</f>
        <v>0</v>
      </c>
      <c r="BJ137" s="17">
        <f>IFERROR((Table1[[#This Row],[La]]/0.687)/(Table1[[#This Row],[Sm]]/0.444),0)</f>
        <v>0.74571716493113871</v>
      </c>
      <c r="BK137" s="17">
        <f>IFERROR((Table1[[#This Row],[La]]/0.687)/(Table1[[#This Row],[Nb]]/0.713),0)</f>
        <v>0</v>
      </c>
      <c r="BL137" s="28">
        <f>IFERROR((Table1[[#This Row],[MgO]]/40.344)/((Table1[[#This Row],[MgO]]/40.344)+(Table1[[#This Row],[FeOt]]/71.844))*100,0)</f>
        <v>48.150373852120218</v>
      </c>
    </row>
    <row r="138" spans="1:83" x14ac:dyDescent="0.25">
      <c r="A138" s="29">
        <v>424192</v>
      </c>
      <c r="B138" s="29">
        <v>630343</v>
      </c>
      <c r="C138" s="29">
        <v>6183631</v>
      </c>
      <c r="D138" s="30" t="s">
        <v>378</v>
      </c>
      <c r="E138" s="29" t="s">
        <v>196</v>
      </c>
      <c r="F138" s="17">
        <v>54.411965799999997</v>
      </c>
      <c r="G138" s="17">
        <v>1.1676699999999998</v>
      </c>
      <c r="H138" s="17">
        <v>13.79335</v>
      </c>
      <c r="I138" s="17">
        <v>12.157424999999998</v>
      </c>
      <c r="J138" s="18">
        <v>0.23822639999999998</v>
      </c>
      <c r="K138" s="17">
        <v>7.1302599999999989</v>
      </c>
      <c r="L138" s="17">
        <v>7.6816080000000007</v>
      </c>
      <c r="M138" s="17">
        <v>3.2486800000000002</v>
      </c>
      <c r="N138" s="17">
        <v>7.2275999999999993E-2</v>
      </c>
      <c r="O138" s="18">
        <v>9.8538799999999982E-2</v>
      </c>
      <c r="P138" s="17">
        <f>SUM(F138:O138)</f>
        <v>99.999999999999986</v>
      </c>
      <c r="Q138" s="16">
        <v>0.14000000000000001</v>
      </c>
      <c r="R138" s="16"/>
      <c r="S138" s="16">
        <v>30</v>
      </c>
      <c r="T138" s="16">
        <v>37</v>
      </c>
      <c r="U138" s="16">
        <v>136</v>
      </c>
      <c r="V138" s="16">
        <v>116</v>
      </c>
      <c r="W138" s="16"/>
      <c r="X138" s="16"/>
      <c r="Y138" s="16">
        <v>114</v>
      </c>
      <c r="Z138" s="16"/>
      <c r="AA138" s="16"/>
      <c r="AB138" s="16">
        <v>44</v>
      </c>
      <c r="AC138" s="16"/>
      <c r="AD138" s="16">
        <v>76</v>
      </c>
      <c r="AE138" s="16"/>
      <c r="AF138" s="16"/>
      <c r="AG138" s="16"/>
      <c r="AH138" s="16">
        <v>373</v>
      </c>
      <c r="AI138" s="16"/>
      <c r="AJ138" s="16">
        <v>73</v>
      </c>
      <c r="AK138" s="16">
        <v>58</v>
      </c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>
        <v>2E-3</v>
      </c>
      <c r="BA138" s="16">
        <v>2.8999999999999998E-3</v>
      </c>
      <c r="BB138" s="16">
        <v>2E-3</v>
      </c>
      <c r="BC138" s="17">
        <f>IFERROR(SUM(Table1[[#This Row],[Pd]:[Au]]),0)</f>
        <v>6.8999999999999999E-3</v>
      </c>
      <c r="BD138" s="17">
        <f>IFERROR(Table1[[#This Row],[Ni]]/Table1[[#This Row],[Cu]],0)</f>
        <v>0.98275862068965514</v>
      </c>
      <c r="BE138" s="17">
        <f>IFERROR(Table1[[#This Row],[Pd]]/Table1[[#This Row],[Pt]],0)</f>
        <v>0.68965517241379315</v>
      </c>
      <c r="BF138" s="17">
        <f>IFERROR(Table1[[#This Row],[Cr]]/Table1[[#This Row],[V]],0)</f>
        <v>0.36461126005361932</v>
      </c>
      <c r="BG138" s="32">
        <f>IFERROR(Table1[[#This Row],[Cu]]/Table1[[#This Row],[Pd]],0)</f>
        <v>58000</v>
      </c>
      <c r="BH138" s="17">
        <f>IFERROR((Table1[[#This Row],[S]]*10000)/Table1[[#This Row],[Se]],0)</f>
        <v>0</v>
      </c>
      <c r="BI138" s="17">
        <f>IFERROR((Table1[[#This Row],[Th]]/0.085)/(Table1[[#This Row],[Yb]]/0.493),0)</f>
        <v>0</v>
      </c>
      <c r="BJ138" s="17">
        <f>IFERROR((Table1[[#This Row],[La]]/0.687)/(Table1[[#This Row],[Sm]]/0.444),0)</f>
        <v>0</v>
      </c>
      <c r="BK138" s="17">
        <f>IFERROR((Table1[[#This Row],[La]]/0.687)/(Table1[[#This Row],[Nb]]/0.713),0)</f>
        <v>0</v>
      </c>
      <c r="BL138" s="28">
        <f>IFERROR((Table1[[#This Row],[MgO]]/40.344)/((Table1[[#This Row],[MgO]]/40.344)+(Table1[[#This Row],[FeOt]]/71.844))*100,0)</f>
        <v>51.086379548675708</v>
      </c>
    </row>
    <row r="139" spans="1:83" x14ac:dyDescent="0.25">
      <c r="A139" s="29" t="s">
        <v>252</v>
      </c>
      <c r="B139" s="29"/>
      <c r="C139" s="29"/>
      <c r="D139" s="30" t="s">
        <v>379</v>
      </c>
      <c r="E139" s="29" t="s">
        <v>322</v>
      </c>
      <c r="F139" s="16">
        <v>48.2</v>
      </c>
      <c r="G139" s="16">
        <v>1.68</v>
      </c>
      <c r="H139" s="16">
        <v>13.9</v>
      </c>
      <c r="I139" s="16">
        <v>15.4</v>
      </c>
      <c r="J139" s="16">
        <v>0.3</v>
      </c>
      <c r="K139" s="16">
        <v>7.13</v>
      </c>
      <c r="L139" s="16">
        <v>8.5</v>
      </c>
      <c r="M139" s="16">
        <v>2</v>
      </c>
      <c r="N139" s="16">
        <v>0.63</v>
      </c>
      <c r="O139" s="16">
        <v>0.16</v>
      </c>
      <c r="P139" s="16">
        <v>99.41</v>
      </c>
      <c r="Q139" s="16">
        <v>0.24</v>
      </c>
      <c r="R139" s="16"/>
      <c r="S139" s="16">
        <v>213</v>
      </c>
      <c r="T139" s="16"/>
      <c r="U139" s="16">
        <v>95</v>
      </c>
      <c r="V139" s="16"/>
      <c r="W139" s="16"/>
      <c r="X139" s="16">
        <v>4</v>
      </c>
      <c r="Y139" s="16">
        <v>107</v>
      </c>
      <c r="Z139" s="16"/>
      <c r="AA139" s="16">
        <v>0</v>
      </c>
      <c r="AB139" s="16"/>
      <c r="AC139" s="16"/>
      <c r="AD139" s="16">
        <v>117</v>
      </c>
      <c r="AE139" s="16"/>
      <c r="AF139" s="16"/>
      <c r="AG139" s="16"/>
      <c r="AH139" s="16">
        <v>450</v>
      </c>
      <c r="AI139" s="16">
        <v>45</v>
      </c>
      <c r="AJ139" s="16">
        <v>132</v>
      </c>
      <c r="AK139" s="16">
        <v>96</v>
      </c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7">
        <f>IFERROR(SUM(Table1[[#This Row],[Pd]:[Au]]),0)</f>
        <v>0</v>
      </c>
      <c r="BD139" s="17">
        <f>IFERROR(Table1[[#This Row],[Ni]]/Table1[[#This Row],[Cu]],0)</f>
        <v>0</v>
      </c>
      <c r="BE139" s="17">
        <f>IFERROR(Table1[[#This Row],[Pd]]/Table1[[#This Row],[Pt]],0)</f>
        <v>0</v>
      </c>
      <c r="BF139" s="17">
        <f>IFERROR(Table1[[#This Row],[Cr]]/Table1[[#This Row],[V]],0)</f>
        <v>0.21111111111111111</v>
      </c>
      <c r="BG139" s="32">
        <f>IFERROR(Table1[[#This Row],[Cu]]/Table1[[#This Row],[Pd]],0)</f>
        <v>0</v>
      </c>
      <c r="BH139" s="17">
        <f>IFERROR((Table1[[#This Row],[S]]*10000)/Table1[[#This Row],[Se]],0)</f>
        <v>0</v>
      </c>
      <c r="BI139" s="17">
        <f>IFERROR((Table1[[#This Row],[Th]]/0.085)/(Table1[[#This Row],[Yb]]/0.493),0)</f>
        <v>0</v>
      </c>
      <c r="BJ139" s="17">
        <f>IFERROR((Table1[[#This Row],[La]]/0.687)/(Table1[[#This Row],[Sm]]/0.444),0)</f>
        <v>0</v>
      </c>
      <c r="BK139" s="17">
        <f>IFERROR((Table1[[#This Row],[La]]/0.687)/(Table1[[#This Row],[Nb]]/0.713),0)</f>
        <v>0</v>
      </c>
      <c r="BL139" s="28">
        <f>IFERROR((Table1[[#This Row],[MgO]]/40.344)/((Table1[[#This Row],[MgO]]/40.344)+(Table1[[#This Row],[FeOt]]/71.844))*100,0)</f>
        <v>45.189875601974158</v>
      </c>
    </row>
    <row r="140" spans="1:83" ht="15.75" x14ac:dyDescent="0.25">
      <c r="A140" s="29" t="s">
        <v>247</v>
      </c>
      <c r="B140" s="29"/>
      <c r="C140" s="29"/>
      <c r="D140" s="30" t="s">
        <v>379</v>
      </c>
      <c r="E140" s="29" t="s">
        <v>322</v>
      </c>
      <c r="F140" s="16">
        <v>49.1</v>
      </c>
      <c r="G140" s="16">
        <v>1.43</v>
      </c>
      <c r="H140" s="16">
        <v>13.7</v>
      </c>
      <c r="I140" s="16">
        <v>14</v>
      </c>
      <c r="J140" s="16">
        <v>0.24</v>
      </c>
      <c r="K140" s="16">
        <v>7.12</v>
      </c>
      <c r="L140" s="16">
        <v>10.1</v>
      </c>
      <c r="M140" s="16">
        <v>1.98</v>
      </c>
      <c r="N140" s="16">
        <v>0.42</v>
      </c>
      <c r="O140" s="16">
        <v>0.11</v>
      </c>
      <c r="P140" s="16">
        <v>100.8</v>
      </c>
      <c r="Q140" s="16">
        <v>0</v>
      </c>
      <c r="R140" s="16"/>
      <c r="S140" s="16">
        <v>118</v>
      </c>
      <c r="T140" s="16"/>
      <c r="U140" s="16">
        <v>154</v>
      </c>
      <c r="V140" s="16"/>
      <c r="W140" s="16"/>
      <c r="X140" s="16">
        <v>0</v>
      </c>
      <c r="Y140" s="16">
        <v>93</v>
      </c>
      <c r="Z140" s="16"/>
      <c r="AA140" s="16">
        <v>16</v>
      </c>
      <c r="AB140" s="16"/>
      <c r="AC140" s="16"/>
      <c r="AD140" s="16">
        <v>160</v>
      </c>
      <c r="AE140" s="16"/>
      <c r="AF140" s="16"/>
      <c r="AG140" s="16"/>
      <c r="AH140" s="16">
        <v>380</v>
      </c>
      <c r="AI140" s="16">
        <v>35</v>
      </c>
      <c r="AJ140" s="16">
        <v>93</v>
      </c>
      <c r="AK140" s="16">
        <v>68</v>
      </c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7">
        <f>IFERROR(SUM(Table1[[#This Row],[Pd]:[Au]]),0)</f>
        <v>0</v>
      </c>
      <c r="BD140" s="17">
        <f>IFERROR(Table1[[#This Row],[Ni]]/Table1[[#This Row],[Cu]],0)</f>
        <v>0</v>
      </c>
      <c r="BE140" s="17">
        <f>IFERROR(Table1[[#This Row],[Pd]]/Table1[[#This Row],[Pt]],0)</f>
        <v>0</v>
      </c>
      <c r="BF140" s="17">
        <f>IFERROR(Table1[[#This Row],[Cr]]/Table1[[#This Row],[V]],0)</f>
        <v>0.40526315789473683</v>
      </c>
      <c r="BG140" s="32">
        <f>IFERROR(Table1[[#This Row],[Cu]]/Table1[[#This Row],[Pd]],0)</f>
        <v>0</v>
      </c>
      <c r="BH140" s="17">
        <f>IFERROR((Table1[[#This Row],[S]]*10000)/Table1[[#This Row],[Se]],0)</f>
        <v>0</v>
      </c>
      <c r="BI140" s="17">
        <f>IFERROR((Table1[[#This Row],[Th]]/0.085)/(Table1[[#This Row],[Yb]]/0.493),0)</f>
        <v>0</v>
      </c>
      <c r="BJ140" s="17">
        <f>IFERROR((Table1[[#This Row],[La]]/0.687)/(Table1[[#This Row],[Sm]]/0.444),0)</f>
        <v>0</v>
      </c>
      <c r="BK140" s="17">
        <f>IFERROR((Table1[[#This Row],[La]]/0.687)/(Table1[[#This Row],[Nb]]/0.713),0)</f>
        <v>0</v>
      </c>
      <c r="BL140" s="28">
        <f>IFERROR((Table1[[#This Row],[MgO]]/40.344)/((Table1[[#This Row],[MgO]]/40.344)+(Table1[[#This Row],[FeOt]]/71.844))*100,0)</f>
        <v>47.524645623010485</v>
      </c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</row>
    <row r="141" spans="1:83" ht="15.75" x14ac:dyDescent="0.25">
      <c r="A141" s="29">
        <v>424076</v>
      </c>
      <c r="B141" s="29">
        <v>631152</v>
      </c>
      <c r="C141" s="29">
        <v>6180179</v>
      </c>
      <c r="D141" s="30" t="s">
        <v>378</v>
      </c>
      <c r="E141" s="29" t="s">
        <v>196</v>
      </c>
      <c r="F141" s="17">
        <v>53.121169999999999</v>
      </c>
      <c r="G141" s="17">
        <v>1.2010319999999999</v>
      </c>
      <c r="H141" s="17">
        <v>13.71777</v>
      </c>
      <c r="I141" s="17">
        <v>12.839270000000001</v>
      </c>
      <c r="J141" s="18">
        <v>0.22208639999999996</v>
      </c>
      <c r="K141" s="17">
        <v>7.1136779999999993</v>
      </c>
      <c r="L141" s="17">
        <v>8.5631040000000009</v>
      </c>
      <c r="M141" s="17">
        <v>3.0195200000000004</v>
      </c>
      <c r="N141" s="17">
        <v>0.10841399999999998</v>
      </c>
      <c r="O141" s="18">
        <v>9.39556E-2</v>
      </c>
      <c r="P141" s="17">
        <f>SUM(F141:O141)</f>
        <v>99.999999999999972</v>
      </c>
      <c r="Q141" s="16">
        <v>0.11</v>
      </c>
      <c r="R141" s="16"/>
      <c r="S141" s="16">
        <v>30</v>
      </c>
      <c r="T141" s="16">
        <v>48</v>
      </c>
      <c r="U141" s="16">
        <v>137</v>
      </c>
      <c r="V141" s="16">
        <v>155</v>
      </c>
      <c r="W141" s="16"/>
      <c r="X141" s="16"/>
      <c r="Y141" s="16">
        <v>101</v>
      </c>
      <c r="Z141" s="16"/>
      <c r="AA141" s="16"/>
      <c r="AB141" s="16">
        <v>44</v>
      </c>
      <c r="AC141" s="16"/>
      <c r="AD141" s="16">
        <v>128</v>
      </c>
      <c r="AE141" s="16"/>
      <c r="AF141" s="16"/>
      <c r="AG141" s="16"/>
      <c r="AH141" s="16">
        <v>373</v>
      </c>
      <c r="AI141" s="16"/>
      <c r="AJ141" s="16">
        <v>85</v>
      </c>
      <c r="AK141" s="16">
        <v>63</v>
      </c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>
        <v>2E-3</v>
      </c>
      <c r="BA141" s="16">
        <v>2.8E-3</v>
      </c>
      <c r="BB141" s="16"/>
      <c r="BC141" s="17">
        <f>IFERROR(SUM(Table1[[#This Row],[Pd]:[Au]]),0)</f>
        <v>4.8000000000000004E-3</v>
      </c>
      <c r="BD141" s="17">
        <f>IFERROR(Table1[[#This Row],[Ni]]/Table1[[#This Row],[Cu]],0)</f>
        <v>0.65161290322580645</v>
      </c>
      <c r="BE141" s="17">
        <f>IFERROR(Table1[[#This Row],[Pd]]/Table1[[#This Row],[Pt]],0)</f>
        <v>0.7142857142857143</v>
      </c>
      <c r="BF141" s="17">
        <f>IFERROR(Table1[[#This Row],[Cr]]/Table1[[#This Row],[V]],0)</f>
        <v>0.36729222520107241</v>
      </c>
      <c r="BG141" s="32">
        <f>IFERROR(Table1[[#This Row],[Cu]]/Table1[[#This Row],[Pd]],0)</f>
        <v>77500</v>
      </c>
      <c r="BH141" s="17">
        <f>IFERROR((Table1[[#This Row],[S]]*10000)/Table1[[#This Row],[Se]],0)</f>
        <v>0</v>
      </c>
      <c r="BI141" s="17">
        <f>IFERROR((Table1[[#This Row],[Th]]/0.085)/(Table1[[#This Row],[Yb]]/0.493),0)</f>
        <v>0</v>
      </c>
      <c r="BJ141" s="17">
        <f>IFERROR((Table1[[#This Row],[La]]/0.687)/(Table1[[#This Row],[Sm]]/0.444),0)</f>
        <v>0</v>
      </c>
      <c r="BK141" s="17">
        <f>IFERROR((Table1[[#This Row],[La]]/0.687)/(Table1[[#This Row],[Nb]]/0.713),0)</f>
        <v>0</v>
      </c>
      <c r="BL141" s="28">
        <f>IFERROR((Table1[[#This Row],[MgO]]/40.344)/((Table1[[#This Row],[MgO]]/40.344)+(Table1[[#This Row],[FeOt]]/71.844))*100,0)</f>
        <v>49.664139639915852</v>
      </c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</row>
    <row r="142" spans="1:83" x14ac:dyDescent="0.25">
      <c r="A142" s="29" t="s">
        <v>283</v>
      </c>
      <c r="B142" s="29"/>
      <c r="C142" s="29"/>
      <c r="D142" s="30" t="s">
        <v>379</v>
      </c>
      <c r="E142" s="29" t="s">
        <v>322</v>
      </c>
      <c r="F142" s="16">
        <v>48.36</v>
      </c>
      <c r="G142" s="16">
        <v>1.31</v>
      </c>
      <c r="H142" s="16">
        <v>13.97</v>
      </c>
      <c r="I142" s="16">
        <v>13.74</v>
      </c>
      <c r="J142" s="16">
        <v>0.22</v>
      </c>
      <c r="K142" s="16">
        <v>7.11</v>
      </c>
      <c r="L142" s="16">
        <v>9.1199999999999992</v>
      </c>
      <c r="M142" s="16">
        <v>2.79</v>
      </c>
      <c r="N142" s="16">
        <v>0.59</v>
      </c>
      <c r="O142" s="16">
        <v>0.09</v>
      </c>
      <c r="P142" s="16">
        <v>99.88</v>
      </c>
      <c r="Q142" s="16">
        <v>0.16</v>
      </c>
      <c r="R142" s="16"/>
      <c r="S142" s="16">
        <v>99</v>
      </c>
      <c r="T142" s="16"/>
      <c r="U142" s="16">
        <v>181</v>
      </c>
      <c r="V142" s="16"/>
      <c r="W142" s="16"/>
      <c r="X142" s="16">
        <v>0</v>
      </c>
      <c r="Y142" s="16">
        <v>102</v>
      </c>
      <c r="Z142" s="16"/>
      <c r="AA142" s="16">
        <v>5</v>
      </c>
      <c r="AB142" s="16"/>
      <c r="AC142" s="16"/>
      <c r="AD142" s="16">
        <v>248</v>
      </c>
      <c r="AE142" s="16"/>
      <c r="AF142" s="16"/>
      <c r="AG142" s="16"/>
      <c r="AH142" s="16">
        <v>494</v>
      </c>
      <c r="AI142" s="16">
        <v>30</v>
      </c>
      <c r="AJ142" s="16">
        <v>83</v>
      </c>
      <c r="AK142" s="16">
        <v>62</v>
      </c>
      <c r="AL142" s="16">
        <v>4.2</v>
      </c>
      <c r="AM142" s="16">
        <v>11.5</v>
      </c>
      <c r="AN142" s="16"/>
      <c r="AO142" s="16">
        <v>8.9</v>
      </c>
      <c r="AP142" s="16">
        <v>2.7</v>
      </c>
      <c r="AQ142" s="16">
        <v>0.5</v>
      </c>
      <c r="AR142" s="16">
        <v>3.6</v>
      </c>
      <c r="AS142" s="16"/>
      <c r="AT142" s="16">
        <v>4.3</v>
      </c>
      <c r="AU142" s="16"/>
      <c r="AV142" s="16">
        <v>2.7</v>
      </c>
      <c r="AW142" s="16"/>
      <c r="AX142" s="16">
        <v>2.4</v>
      </c>
      <c r="AY142" s="16">
        <v>0.3</v>
      </c>
      <c r="AZ142" s="16"/>
      <c r="BA142" s="16"/>
      <c r="BB142" s="16"/>
      <c r="BC142" s="17">
        <f>IFERROR(SUM(Table1[[#This Row],[Pd]:[Au]]),0)</f>
        <v>0</v>
      </c>
      <c r="BD142" s="17">
        <f>IFERROR(Table1[[#This Row],[Ni]]/Table1[[#This Row],[Cu]],0)</f>
        <v>0</v>
      </c>
      <c r="BE142" s="17">
        <f>IFERROR(Table1[[#This Row],[Pd]]/Table1[[#This Row],[Pt]],0)</f>
        <v>0</v>
      </c>
      <c r="BF142" s="17">
        <f>IFERROR(Table1[[#This Row],[Cr]]/Table1[[#This Row],[V]],0)</f>
        <v>0.36639676113360325</v>
      </c>
      <c r="BG142" s="32">
        <f>IFERROR(Table1[[#This Row],[Cu]]/Table1[[#This Row],[Pd]],0)</f>
        <v>0</v>
      </c>
      <c r="BH142" s="17">
        <f>IFERROR((Table1[[#This Row],[S]]*10000)/Table1[[#This Row],[Se]],0)</f>
        <v>0</v>
      </c>
      <c r="BI142" s="17">
        <f>IFERROR((Table1[[#This Row],[Th]]/0.085)/(Table1[[#This Row],[Yb]]/0.493),0)</f>
        <v>0</v>
      </c>
      <c r="BJ142" s="17">
        <f>IFERROR((Table1[[#This Row],[La]]/0.687)/(Table1[[#This Row],[Sm]]/0.444),0)</f>
        <v>1.0053372149442017</v>
      </c>
      <c r="BK142" s="17">
        <f>IFERROR((Table1[[#This Row],[La]]/0.687)/(Table1[[#This Row],[Nb]]/0.713),0)</f>
        <v>0</v>
      </c>
      <c r="BL142" s="28">
        <f>IFERROR((Table1[[#This Row],[MgO]]/40.344)/((Table1[[#This Row],[MgO]]/40.344)+(Table1[[#This Row],[FeOt]]/71.844))*100,0)</f>
        <v>47.957271991388154</v>
      </c>
    </row>
    <row r="143" spans="1:83" ht="15.75" x14ac:dyDescent="0.25">
      <c r="A143" s="29" t="s">
        <v>217</v>
      </c>
      <c r="B143" s="29"/>
      <c r="C143" s="29"/>
      <c r="D143" s="30" t="s">
        <v>379</v>
      </c>
      <c r="E143" s="29" t="s">
        <v>315</v>
      </c>
      <c r="F143" s="16">
        <v>49.68</v>
      </c>
      <c r="G143" s="16">
        <v>1.26</v>
      </c>
      <c r="H143" s="16">
        <v>14.05</v>
      </c>
      <c r="I143" s="16">
        <v>12.98</v>
      </c>
      <c r="J143" s="16">
        <v>0.2</v>
      </c>
      <c r="K143" s="16">
        <v>7.1</v>
      </c>
      <c r="L143" s="16">
        <v>10.69</v>
      </c>
      <c r="M143" s="16">
        <v>1.6</v>
      </c>
      <c r="N143" s="16">
        <v>0.77</v>
      </c>
      <c r="O143" s="16">
        <v>0.08</v>
      </c>
      <c r="P143" s="16">
        <v>100.56</v>
      </c>
      <c r="Q143" s="16">
        <v>0</v>
      </c>
      <c r="R143" s="16"/>
      <c r="S143" s="16">
        <v>57</v>
      </c>
      <c r="T143" s="16"/>
      <c r="U143" s="16">
        <v>237</v>
      </c>
      <c r="V143" s="16"/>
      <c r="W143" s="16"/>
      <c r="X143" s="16">
        <v>4</v>
      </c>
      <c r="Y143" s="16">
        <v>113</v>
      </c>
      <c r="Z143" s="16"/>
      <c r="AA143" s="16">
        <v>21</v>
      </c>
      <c r="AB143" s="16"/>
      <c r="AC143" s="16"/>
      <c r="AD143" s="16">
        <v>140</v>
      </c>
      <c r="AE143" s="16"/>
      <c r="AF143" s="16"/>
      <c r="AG143" s="16"/>
      <c r="AH143" s="16">
        <v>291</v>
      </c>
      <c r="AI143" s="16">
        <v>24</v>
      </c>
      <c r="AJ143" s="16">
        <v>0</v>
      </c>
      <c r="AK143" s="16">
        <v>56</v>
      </c>
      <c r="AL143" s="16">
        <v>3.5</v>
      </c>
      <c r="AM143" s="16">
        <v>7.9</v>
      </c>
      <c r="AN143" s="16"/>
      <c r="AO143" s="16">
        <v>6.5</v>
      </c>
      <c r="AP143" s="16">
        <v>2.4</v>
      </c>
      <c r="AQ143" s="16">
        <v>0.8</v>
      </c>
      <c r="AR143" s="16">
        <v>2.9</v>
      </c>
      <c r="AS143" s="16"/>
      <c r="AT143" s="16">
        <v>3.7</v>
      </c>
      <c r="AU143" s="16"/>
      <c r="AV143" s="16">
        <v>2.4</v>
      </c>
      <c r="AW143" s="16"/>
      <c r="AX143" s="16">
        <v>2.1</v>
      </c>
      <c r="AY143" s="16">
        <v>0.32</v>
      </c>
      <c r="AZ143" s="16"/>
      <c r="BA143" s="16"/>
      <c r="BB143" s="16"/>
      <c r="BC143" s="17">
        <f>IFERROR(SUM(Table1[[#This Row],[Pd]:[Au]]),0)</f>
        <v>0</v>
      </c>
      <c r="BD143" s="17">
        <f>IFERROR(Table1[[#This Row],[Ni]]/Table1[[#This Row],[Cu]],0)</f>
        <v>0</v>
      </c>
      <c r="BE143" s="17">
        <f>IFERROR(Table1[[#This Row],[Pd]]/Table1[[#This Row],[Pt]],0)</f>
        <v>0</v>
      </c>
      <c r="BF143" s="17">
        <f>IFERROR(Table1[[#This Row],[Cr]]/Table1[[#This Row],[V]],0)</f>
        <v>0.81443298969072164</v>
      </c>
      <c r="BG143" s="32">
        <f>IFERROR(Table1[[#This Row],[Cu]]/Table1[[#This Row],[Pd]],0)</f>
        <v>0</v>
      </c>
      <c r="BH143" s="17">
        <f>IFERROR((Table1[[#This Row],[S]]*10000)/Table1[[#This Row],[Se]],0)</f>
        <v>0</v>
      </c>
      <c r="BI143" s="17">
        <f>IFERROR((Table1[[#This Row],[Th]]/0.085)/(Table1[[#This Row],[Yb]]/0.493),0)</f>
        <v>0</v>
      </c>
      <c r="BJ143" s="17">
        <f>IFERROR((Table1[[#This Row],[La]]/0.687)/(Table1[[#This Row],[Sm]]/0.444),0)</f>
        <v>0.94250363901018908</v>
      </c>
      <c r="BK143" s="17">
        <f>IFERROR((Table1[[#This Row],[La]]/0.687)/(Table1[[#This Row],[Nb]]/0.713),0)</f>
        <v>0.90811499272197949</v>
      </c>
      <c r="BL143" s="28">
        <f>IFERROR((Table1[[#This Row],[MgO]]/40.344)/((Table1[[#This Row],[MgO]]/40.344)+(Table1[[#This Row],[FeOt]]/71.844))*100,0)</f>
        <v>49.343524968988852</v>
      </c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</row>
    <row r="144" spans="1:83" x14ac:dyDescent="0.25">
      <c r="A144" s="29" t="s">
        <v>110</v>
      </c>
      <c r="B144" s="29">
        <v>472605</v>
      </c>
      <c r="C144" s="29">
        <v>6478375</v>
      </c>
      <c r="D144" s="30" t="s">
        <v>378</v>
      </c>
      <c r="E144" s="29" t="s">
        <v>63</v>
      </c>
      <c r="F144" s="17">
        <v>54.916964799999995</v>
      </c>
      <c r="G144" s="17">
        <v>1.1176269999999999</v>
      </c>
      <c r="H144" s="17">
        <v>14.133460000000001</v>
      </c>
      <c r="I144" s="17">
        <v>12.054504999999999</v>
      </c>
      <c r="J144" s="18">
        <v>0.1685016</v>
      </c>
      <c r="K144" s="17">
        <v>7.0970959999999996</v>
      </c>
      <c r="L144" s="17">
        <v>8.4371760000000009</v>
      </c>
      <c r="M144" s="17">
        <v>1.9680800000000001</v>
      </c>
      <c r="N144" s="17">
        <v>2.4091999999999999E-2</v>
      </c>
      <c r="O144" s="18">
        <v>8.249759999999999E-2</v>
      </c>
      <c r="P144" s="17">
        <f>SUM(F144:O144)</f>
        <v>100</v>
      </c>
      <c r="Q144" s="16">
        <v>0.71</v>
      </c>
      <c r="R144" s="16"/>
      <c r="S144" s="16" t="s">
        <v>162</v>
      </c>
      <c r="T144" s="16">
        <v>26</v>
      </c>
      <c r="U144" s="16">
        <v>172</v>
      </c>
      <c r="V144" s="16">
        <v>90</v>
      </c>
      <c r="W144" s="16"/>
      <c r="X144" s="16"/>
      <c r="Y144" s="16">
        <v>61</v>
      </c>
      <c r="Z144" s="16"/>
      <c r="AA144" s="16"/>
      <c r="AB144" s="16">
        <v>47</v>
      </c>
      <c r="AC144" s="16"/>
      <c r="AD144" s="16">
        <v>92</v>
      </c>
      <c r="AE144" s="16"/>
      <c r="AF144" s="16"/>
      <c r="AG144" s="16"/>
      <c r="AH144" s="16">
        <v>354</v>
      </c>
      <c r="AI144" s="16"/>
      <c r="AJ144" s="16">
        <v>82</v>
      </c>
      <c r="AK144" s="16">
        <v>0</v>
      </c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>
        <v>1.0999999999999999E-2</v>
      </c>
      <c r="BA144" s="16">
        <v>1.37E-2</v>
      </c>
      <c r="BB144" s="16">
        <v>1E-3</v>
      </c>
      <c r="BC144" s="17">
        <f>IFERROR(SUM(Table1[[#This Row],[Pd]:[Au]]),0)</f>
        <v>2.5700000000000001E-2</v>
      </c>
      <c r="BD144" s="17">
        <f>IFERROR(Table1[[#This Row],[Ni]]/Table1[[#This Row],[Cu]],0)</f>
        <v>0.67777777777777781</v>
      </c>
      <c r="BE144" s="17">
        <f>IFERROR(Table1[[#This Row],[Pd]]/Table1[[#This Row],[Pt]],0)</f>
        <v>0.80291970802919699</v>
      </c>
      <c r="BF144" s="17">
        <f>IFERROR(Table1[[#This Row],[Cr]]/Table1[[#This Row],[V]],0)</f>
        <v>0.48587570621468928</v>
      </c>
      <c r="BG144" s="32">
        <f>IFERROR(Table1[[#This Row],[Cu]]/Table1[[#This Row],[Pd]],0)</f>
        <v>8181.818181818182</v>
      </c>
      <c r="BH144" s="17">
        <f>IFERROR((Table1[[#This Row],[S]]*10000)/Table1[[#This Row],[Se]],0)</f>
        <v>0</v>
      </c>
      <c r="BI144" s="17">
        <f>IFERROR((Table1[[#This Row],[Th]]/0.085)/(Table1[[#This Row],[Yb]]/0.493),0)</f>
        <v>0</v>
      </c>
      <c r="BJ144" s="17">
        <f>IFERROR((Table1[[#This Row],[La]]/0.687)/(Table1[[#This Row],[Sm]]/0.444),0)</f>
        <v>0</v>
      </c>
      <c r="BK144" s="17">
        <f>IFERROR((Table1[[#This Row],[La]]/0.687)/(Table1[[#This Row],[Nb]]/0.713),0)</f>
        <v>0</v>
      </c>
      <c r="BL144" s="28">
        <f>IFERROR((Table1[[#This Row],[MgO]]/40.344)/((Table1[[#This Row],[MgO]]/40.344)+(Table1[[#This Row],[FeOt]]/71.844))*100,0)</f>
        <v>51.182320916416437</v>
      </c>
    </row>
    <row r="145" spans="1:81" x14ac:dyDescent="0.25">
      <c r="A145" s="31" t="s">
        <v>88</v>
      </c>
      <c r="B145" s="30"/>
      <c r="C145" s="30"/>
      <c r="D145" s="30" t="s">
        <v>380</v>
      </c>
      <c r="E145" s="30" t="s">
        <v>99</v>
      </c>
      <c r="F145" s="22">
        <v>49.147542677150803</v>
      </c>
      <c r="G145" s="22">
        <v>1.30361245827803</v>
      </c>
      <c r="H145" s="22">
        <v>13.602422607144039</v>
      </c>
      <c r="I145" s="22">
        <v>14.269245131324402</v>
      </c>
      <c r="J145" s="22">
        <v>0.17365873670212767</v>
      </c>
      <c r="K145" s="22">
        <v>7.0926240546311314</v>
      </c>
      <c r="L145" s="22">
        <v>9.9969175193502107</v>
      </c>
      <c r="M145" s="22">
        <v>1.5638603526803747</v>
      </c>
      <c r="N145" s="22">
        <v>0.11473505743119845</v>
      </c>
      <c r="O145" s="22">
        <v>0.10035774406605821</v>
      </c>
      <c r="P145" s="23">
        <v>97.364976338758368</v>
      </c>
      <c r="Q145" s="23"/>
      <c r="R145" s="20"/>
      <c r="S145" s="22">
        <v>12.868899603344872</v>
      </c>
      <c r="T145" s="22">
        <v>52.027234024378735</v>
      </c>
      <c r="U145" s="22">
        <v>197.74168228568999</v>
      </c>
      <c r="V145" s="22">
        <v>185.48659839783147</v>
      </c>
      <c r="W145" s="22">
        <v>1.8293276920358841</v>
      </c>
      <c r="X145" s="22">
        <v>3.4524207502222222</v>
      </c>
      <c r="Y145" s="22">
        <v>113.78795471108107</v>
      </c>
      <c r="Z145" s="20"/>
      <c r="AA145" s="20"/>
      <c r="AB145" s="22">
        <v>41.489138240961339</v>
      </c>
      <c r="AC145" s="20"/>
      <c r="AD145" s="22">
        <v>75.857643921458006</v>
      </c>
      <c r="AE145" s="22">
        <v>0.28618434511627899</v>
      </c>
      <c r="AF145" s="22">
        <v>0.29904148226519328</v>
      </c>
      <c r="AG145" s="22">
        <v>0.12466995145220587</v>
      </c>
      <c r="AH145" s="22">
        <v>397.37939633145373</v>
      </c>
      <c r="AI145" s="22">
        <v>29.186524790038426</v>
      </c>
      <c r="AJ145" s="22">
        <v>160.98038220304315</v>
      </c>
      <c r="AK145" s="22">
        <v>70.558256626807605</v>
      </c>
      <c r="AL145" s="22">
        <v>4.1623764487425143</v>
      </c>
      <c r="AM145" s="22">
        <v>10.666907239307534</v>
      </c>
      <c r="AN145" s="22">
        <v>1.7841817664150943</v>
      </c>
      <c r="AO145" s="22">
        <v>8.8207069045610282</v>
      </c>
      <c r="AP145" s="22">
        <v>2.9231333084645668</v>
      </c>
      <c r="AQ145" s="22">
        <v>1.0722880782412056</v>
      </c>
      <c r="AR145" s="22">
        <v>3.3777183999999996</v>
      </c>
      <c r="AS145" s="22">
        <v>0.64645793672239749</v>
      </c>
      <c r="AT145" s="22">
        <v>4.2314951764126123</v>
      </c>
      <c r="AU145" s="22">
        <v>0.84668209141374828</v>
      </c>
      <c r="AV145" s="22">
        <v>2.5473348525806454</v>
      </c>
      <c r="AW145" s="22">
        <v>0.407467420862069</v>
      </c>
      <c r="AX145" s="22">
        <v>2.5525732081695218</v>
      </c>
      <c r="AY145" s="22">
        <v>0.3975366224332344</v>
      </c>
      <c r="AZ145" s="20">
        <v>0</v>
      </c>
      <c r="BA145" s="20">
        <v>0</v>
      </c>
      <c r="BB145" s="20">
        <v>0</v>
      </c>
      <c r="BC145" s="21">
        <f>IFERROR(SUM(Table1[[#This Row],[Pd]:[Au]]),0)</f>
        <v>0</v>
      </c>
      <c r="BD145" s="21">
        <f>IFERROR(Table1[[#This Row],[Ni]]/Table1[[#This Row],[Cu]],0)</f>
        <v>0.61345647445120954</v>
      </c>
      <c r="BE145" s="21">
        <f>IFERROR(Table1[[#This Row],[Pd]]/Table1[[#This Row],[Pt]],0)</f>
        <v>0</v>
      </c>
      <c r="BF145" s="21">
        <f>IFERROR(Table1[[#This Row],[Cr]]/Table1[[#This Row],[V]],0)</f>
        <v>0.49761433056472276</v>
      </c>
      <c r="BG145" s="33">
        <f>IFERROR(Table1[[#This Row],[Cu]]/Table1[[#This Row],[Pd]],0)</f>
        <v>0</v>
      </c>
      <c r="BH145" s="21">
        <f>IFERROR((Table1[[#This Row],[S]]*10000)/Table1[[#This Row],[Se]],0)</f>
        <v>0</v>
      </c>
      <c r="BI145" s="21">
        <f>IFERROR((Table1[[#This Row],[Th]]/0.085)/(Table1[[#This Row],[Yb]]/0.493),0)</f>
        <v>0.67948711190223099</v>
      </c>
      <c r="BJ145" s="21">
        <f>IFERROR((Table1[[#This Row],[La]]/0.687)/(Table1[[#This Row],[Sm]]/0.444),0)</f>
        <v>0.92027784534435519</v>
      </c>
      <c r="BK145" s="21">
        <f>IFERROR((Table1[[#This Row],[La]]/0.687)/(Table1[[#This Row],[Nb]]/0.713),0)</f>
        <v>1.2512682655124219</v>
      </c>
      <c r="BL145" s="28">
        <f>IFERROR((Table1[[#This Row],[MgO]]/40.344)/((Table1[[#This Row],[MgO]]/40.344)+(Table1[[#This Row],[FeOt]]/71.844))*100,0)</f>
        <v>46.953858700858071</v>
      </c>
    </row>
    <row r="146" spans="1:81" x14ac:dyDescent="0.25">
      <c r="A146" s="29" t="s">
        <v>239</v>
      </c>
      <c r="B146" s="29"/>
      <c r="C146" s="29"/>
      <c r="D146" s="30" t="s">
        <v>379</v>
      </c>
      <c r="E146" s="29" t="s">
        <v>320</v>
      </c>
      <c r="F146" s="16">
        <v>48.84</v>
      </c>
      <c r="G146" s="16">
        <v>1.2</v>
      </c>
      <c r="H146" s="16">
        <v>13.91</v>
      </c>
      <c r="I146" s="16">
        <v>14.2</v>
      </c>
      <c r="J146" s="16">
        <v>0.21</v>
      </c>
      <c r="K146" s="16">
        <v>7.09</v>
      </c>
      <c r="L146" s="16">
        <v>10.96</v>
      </c>
      <c r="M146" s="16">
        <v>1.48</v>
      </c>
      <c r="N146" s="16">
        <v>0.66</v>
      </c>
      <c r="O146" s="16">
        <v>0.08</v>
      </c>
      <c r="P146" s="16">
        <v>100.64</v>
      </c>
      <c r="Q146" s="16">
        <v>0.06</v>
      </c>
      <c r="R146" s="16"/>
      <c r="S146" s="16">
        <v>90</v>
      </c>
      <c r="T146" s="16"/>
      <c r="U146" s="16">
        <v>176</v>
      </c>
      <c r="V146" s="16"/>
      <c r="W146" s="16"/>
      <c r="X146" s="16">
        <v>4</v>
      </c>
      <c r="Y146" s="16">
        <v>132</v>
      </c>
      <c r="Z146" s="16"/>
      <c r="AA146" s="16">
        <v>15</v>
      </c>
      <c r="AB146" s="16"/>
      <c r="AC146" s="16"/>
      <c r="AD146" s="16">
        <v>113</v>
      </c>
      <c r="AE146" s="16"/>
      <c r="AF146" s="16"/>
      <c r="AG146" s="16"/>
      <c r="AH146" s="16">
        <v>482</v>
      </c>
      <c r="AI146" s="16">
        <v>28</v>
      </c>
      <c r="AJ146" s="16">
        <v>93</v>
      </c>
      <c r="AK146" s="16">
        <v>52</v>
      </c>
      <c r="AL146" s="16">
        <v>4.8</v>
      </c>
      <c r="AM146" s="16">
        <v>11.1</v>
      </c>
      <c r="AN146" s="16"/>
      <c r="AO146" s="16">
        <v>7.9</v>
      </c>
      <c r="AP146" s="16">
        <v>2.5</v>
      </c>
      <c r="AQ146" s="16">
        <v>0.6</v>
      </c>
      <c r="AR146" s="16">
        <v>3.5</v>
      </c>
      <c r="AS146" s="16"/>
      <c r="AT146" s="16">
        <v>4.0999999999999996</v>
      </c>
      <c r="AU146" s="16"/>
      <c r="AV146" s="16">
        <v>2.6</v>
      </c>
      <c r="AW146" s="16"/>
      <c r="AX146" s="16">
        <v>2.2999999999999998</v>
      </c>
      <c r="AY146" s="16">
        <v>0.32</v>
      </c>
      <c r="AZ146" s="16"/>
      <c r="BA146" s="16"/>
      <c r="BB146" s="16"/>
      <c r="BC146" s="17">
        <f>IFERROR(SUM(Table1[[#This Row],[Pd]:[Au]]),0)</f>
        <v>0</v>
      </c>
      <c r="BD146" s="17">
        <f>IFERROR(Table1[[#This Row],[Ni]]/Table1[[#This Row],[Cu]],0)</f>
        <v>0</v>
      </c>
      <c r="BE146" s="17">
        <f>IFERROR(Table1[[#This Row],[Pd]]/Table1[[#This Row],[Pt]],0)</f>
        <v>0</v>
      </c>
      <c r="BF146" s="17">
        <f>IFERROR(Table1[[#This Row],[Cr]]/Table1[[#This Row],[V]],0)</f>
        <v>0.36514522821576761</v>
      </c>
      <c r="BG146" s="32">
        <f>IFERROR(Table1[[#This Row],[Cu]]/Table1[[#This Row],[Pd]],0)</f>
        <v>0</v>
      </c>
      <c r="BH146" s="17">
        <f>IFERROR((Table1[[#This Row],[S]]*10000)/Table1[[#This Row],[Se]],0)</f>
        <v>0</v>
      </c>
      <c r="BI146" s="17">
        <f>IFERROR((Table1[[#This Row],[Th]]/0.085)/(Table1[[#This Row],[Yb]]/0.493),0)</f>
        <v>0</v>
      </c>
      <c r="BJ146" s="17">
        <f>IFERROR((Table1[[#This Row],[La]]/0.687)/(Table1[[#This Row],[Sm]]/0.444),0)</f>
        <v>1.2408733624454147</v>
      </c>
      <c r="BK146" s="17">
        <f>IFERROR((Table1[[#This Row],[La]]/0.687)/(Table1[[#This Row],[Nb]]/0.713),0)</f>
        <v>1.245414847161572</v>
      </c>
      <c r="BL146" s="28">
        <f>IFERROR((Table1[[#This Row],[MgO]]/40.344)/((Table1[[#This Row],[MgO]]/40.344)+(Table1[[#This Row],[FeOt]]/71.844))*100,0)</f>
        <v>47.065820007777063</v>
      </c>
    </row>
    <row r="147" spans="1:81" x14ac:dyDescent="0.25">
      <c r="A147" s="29" t="s">
        <v>302</v>
      </c>
      <c r="B147" s="29"/>
      <c r="C147" s="29"/>
      <c r="D147" s="30" t="s">
        <v>379</v>
      </c>
      <c r="E147" s="29" t="s">
        <v>320</v>
      </c>
      <c r="F147" s="16">
        <v>49.4</v>
      </c>
      <c r="G147" s="16">
        <v>1.1599999999999999</v>
      </c>
      <c r="H147" s="16">
        <v>14.01</v>
      </c>
      <c r="I147" s="16">
        <v>12.94</v>
      </c>
      <c r="J147" s="16">
        <v>0.21</v>
      </c>
      <c r="K147" s="16">
        <v>7.09</v>
      </c>
      <c r="L147" s="16">
        <v>11.8</v>
      </c>
      <c r="M147" s="16">
        <v>1.79</v>
      </c>
      <c r="N147" s="16">
        <v>0.11</v>
      </c>
      <c r="O147" s="16">
        <v>7.0000000000000007E-2</v>
      </c>
      <c r="P147" s="16">
        <v>100.47</v>
      </c>
      <c r="Q147" s="16">
        <v>7.0000000000000007E-2</v>
      </c>
      <c r="R147" s="16"/>
      <c r="S147" s="16">
        <v>59</v>
      </c>
      <c r="T147" s="16"/>
      <c r="U147" s="16">
        <v>209</v>
      </c>
      <c r="V147" s="16"/>
      <c r="W147" s="16"/>
      <c r="X147" s="16">
        <v>0</v>
      </c>
      <c r="Y147" s="16">
        <v>133</v>
      </c>
      <c r="Z147" s="16"/>
      <c r="AA147" s="16">
        <v>0</v>
      </c>
      <c r="AB147" s="16"/>
      <c r="AC147" s="16"/>
      <c r="AD147" s="16">
        <v>104</v>
      </c>
      <c r="AE147" s="16"/>
      <c r="AF147" s="16"/>
      <c r="AG147" s="16"/>
      <c r="AH147" s="16">
        <v>466</v>
      </c>
      <c r="AI147" s="16">
        <v>24</v>
      </c>
      <c r="AJ147" s="16">
        <v>72</v>
      </c>
      <c r="AK147" s="16">
        <v>53</v>
      </c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7">
        <f>IFERROR(SUM(Table1[[#This Row],[Pd]:[Au]]),0)</f>
        <v>0</v>
      </c>
      <c r="BD147" s="17">
        <f>IFERROR(Table1[[#This Row],[Ni]]/Table1[[#This Row],[Cu]],0)</f>
        <v>0</v>
      </c>
      <c r="BE147" s="17">
        <f>IFERROR(Table1[[#This Row],[Pd]]/Table1[[#This Row],[Pt]],0)</f>
        <v>0</v>
      </c>
      <c r="BF147" s="17">
        <f>IFERROR(Table1[[#This Row],[Cr]]/Table1[[#This Row],[V]],0)</f>
        <v>0.44849785407725323</v>
      </c>
      <c r="BG147" s="32">
        <f>IFERROR(Table1[[#This Row],[Cu]]/Table1[[#This Row],[Pd]],0)</f>
        <v>0</v>
      </c>
      <c r="BH147" s="17">
        <f>IFERROR((Table1[[#This Row],[S]]*10000)/Table1[[#This Row],[Se]],0)</f>
        <v>0</v>
      </c>
      <c r="BI147" s="17">
        <f>IFERROR((Table1[[#This Row],[Th]]/0.085)/(Table1[[#This Row],[Yb]]/0.493),0)</f>
        <v>0</v>
      </c>
      <c r="BJ147" s="17">
        <f>IFERROR((Table1[[#This Row],[La]]/0.687)/(Table1[[#This Row],[Sm]]/0.444),0)</f>
        <v>0</v>
      </c>
      <c r="BK147" s="17">
        <f>IFERROR((Table1[[#This Row],[La]]/0.687)/(Table1[[#This Row],[Nb]]/0.713),0)</f>
        <v>0</v>
      </c>
      <c r="BL147" s="28">
        <f>IFERROR((Table1[[#This Row],[MgO]]/40.344)/((Table1[[#This Row],[MgO]]/40.344)+(Table1[[#This Row],[FeOt]]/71.844))*100,0)</f>
        <v>49.38544266103532</v>
      </c>
    </row>
    <row r="148" spans="1:81" x14ac:dyDescent="0.25">
      <c r="A148" s="29" t="s">
        <v>239</v>
      </c>
      <c r="B148" s="29"/>
      <c r="C148" s="29"/>
      <c r="D148" s="30" t="s">
        <v>379</v>
      </c>
      <c r="E148" s="29" t="s">
        <v>320</v>
      </c>
      <c r="F148" s="16">
        <v>48.84</v>
      </c>
      <c r="G148" s="16">
        <v>1.2</v>
      </c>
      <c r="H148" s="16">
        <v>13.91</v>
      </c>
      <c r="I148" s="16">
        <v>14.2</v>
      </c>
      <c r="J148" s="16">
        <v>0.21</v>
      </c>
      <c r="K148" s="16">
        <v>7.09</v>
      </c>
      <c r="L148" s="16">
        <v>10.96</v>
      </c>
      <c r="M148" s="16">
        <v>1.48</v>
      </c>
      <c r="N148" s="16">
        <v>0.66</v>
      </c>
      <c r="O148" s="16">
        <v>0.08</v>
      </c>
      <c r="P148" s="16">
        <v>100.64</v>
      </c>
      <c r="Q148" s="16">
        <v>0.06</v>
      </c>
      <c r="R148" s="16"/>
      <c r="S148" s="16">
        <v>90</v>
      </c>
      <c r="T148" s="16"/>
      <c r="U148" s="16">
        <v>176</v>
      </c>
      <c r="V148" s="16"/>
      <c r="W148" s="16"/>
      <c r="X148" s="16">
        <v>4</v>
      </c>
      <c r="Y148" s="16">
        <v>132</v>
      </c>
      <c r="Z148" s="16"/>
      <c r="AA148" s="16">
        <v>15</v>
      </c>
      <c r="AB148" s="16"/>
      <c r="AC148" s="16"/>
      <c r="AD148" s="16">
        <v>113</v>
      </c>
      <c r="AE148" s="16"/>
      <c r="AF148" s="16"/>
      <c r="AG148" s="16"/>
      <c r="AH148" s="16">
        <v>482</v>
      </c>
      <c r="AI148" s="16">
        <v>28</v>
      </c>
      <c r="AJ148" s="16">
        <v>93</v>
      </c>
      <c r="AK148" s="16">
        <v>52</v>
      </c>
      <c r="AL148" s="16">
        <v>5.0999999999999996</v>
      </c>
      <c r="AM148" s="16">
        <v>11.1</v>
      </c>
      <c r="AN148" s="16"/>
      <c r="AO148" s="16">
        <v>7.9</v>
      </c>
      <c r="AP148" s="16">
        <v>2.5</v>
      </c>
      <c r="AQ148" s="16">
        <v>0.6</v>
      </c>
      <c r="AR148" s="16">
        <v>3.5</v>
      </c>
      <c r="AS148" s="16"/>
      <c r="AT148" s="16">
        <v>4.0999999999999996</v>
      </c>
      <c r="AU148" s="16"/>
      <c r="AV148" s="16">
        <v>2.6</v>
      </c>
      <c r="AW148" s="16"/>
      <c r="AX148" s="16">
        <v>2.2999999999999998</v>
      </c>
      <c r="AY148" s="16">
        <v>0.32</v>
      </c>
      <c r="AZ148" s="16"/>
      <c r="BA148" s="16"/>
      <c r="BB148" s="16"/>
      <c r="BC148" s="17">
        <f>IFERROR(SUM(Table1[[#This Row],[Pd]:[Au]]),0)</f>
        <v>0</v>
      </c>
      <c r="BD148" s="17">
        <f>IFERROR(Table1[[#This Row],[Ni]]/Table1[[#This Row],[Cu]],0)</f>
        <v>0</v>
      </c>
      <c r="BE148" s="17">
        <f>IFERROR(Table1[[#This Row],[Pd]]/Table1[[#This Row],[Pt]],0)</f>
        <v>0</v>
      </c>
      <c r="BF148" s="17">
        <f>IFERROR(Table1[[#This Row],[Cr]]/Table1[[#This Row],[V]],0)</f>
        <v>0.36514522821576761</v>
      </c>
      <c r="BG148" s="32">
        <f>IFERROR(Table1[[#This Row],[Cu]]/Table1[[#This Row],[Pd]],0)</f>
        <v>0</v>
      </c>
      <c r="BH148" s="17">
        <f>IFERROR((Table1[[#This Row],[S]]*10000)/Table1[[#This Row],[Se]],0)</f>
        <v>0</v>
      </c>
      <c r="BI148" s="17">
        <f>IFERROR((Table1[[#This Row],[Th]]/0.085)/(Table1[[#This Row],[Yb]]/0.493),0)</f>
        <v>0</v>
      </c>
      <c r="BJ148" s="17">
        <f>IFERROR((Table1[[#This Row],[La]]/0.687)/(Table1[[#This Row],[Sm]]/0.444),0)</f>
        <v>1.3184279475982532</v>
      </c>
      <c r="BK148" s="17">
        <f>IFERROR((Table1[[#This Row],[La]]/0.687)/(Table1[[#This Row],[Nb]]/0.713),0)</f>
        <v>1.3232532751091701</v>
      </c>
      <c r="BL148" s="28">
        <f>IFERROR((Table1[[#This Row],[MgO]]/40.344)/((Table1[[#This Row],[MgO]]/40.344)+(Table1[[#This Row],[FeOt]]/71.844))*100,0)</f>
        <v>47.065820007777063</v>
      </c>
    </row>
    <row r="149" spans="1:81" x14ac:dyDescent="0.25">
      <c r="A149" s="29" t="s">
        <v>150</v>
      </c>
      <c r="B149" s="29">
        <v>314429</v>
      </c>
      <c r="C149" s="29">
        <v>6130651</v>
      </c>
      <c r="D149" s="30" t="s">
        <v>378</v>
      </c>
      <c r="E149" s="29" t="s">
        <v>63</v>
      </c>
      <c r="F149" s="17">
        <v>55.572649200000008</v>
      </c>
      <c r="G149" s="17">
        <v>0.86741199999999996</v>
      </c>
      <c r="H149" s="17">
        <v>13.642189999999999</v>
      </c>
      <c r="I149" s="17">
        <v>10.111890000000001</v>
      </c>
      <c r="J149" s="18">
        <v>0.19045199999999998</v>
      </c>
      <c r="K149" s="17">
        <v>7.0805139999999991</v>
      </c>
      <c r="L149" s="17">
        <v>8.4651599999999991</v>
      </c>
      <c r="M149" s="17">
        <v>3.9092000000000002</v>
      </c>
      <c r="N149" s="17">
        <v>9.6367999999999995E-2</v>
      </c>
      <c r="O149" s="18">
        <v>6.4164799999999994E-2</v>
      </c>
      <c r="P149" s="17">
        <f>SUM(F149:O149)</f>
        <v>99.999999999999986</v>
      </c>
      <c r="Q149" s="16">
        <v>0.06</v>
      </c>
      <c r="R149" s="16"/>
      <c r="S149" s="16">
        <v>10</v>
      </c>
      <c r="T149" s="16">
        <v>38</v>
      </c>
      <c r="U149" s="16">
        <v>116</v>
      </c>
      <c r="V149" s="16">
        <v>66</v>
      </c>
      <c r="W149" s="16"/>
      <c r="X149" s="16"/>
      <c r="Y149" s="16">
        <v>71</v>
      </c>
      <c r="Z149" s="16"/>
      <c r="AA149" s="16"/>
      <c r="AB149" s="16">
        <v>45</v>
      </c>
      <c r="AC149" s="16"/>
      <c r="AD149" s="16">
        <v>80</v>
      </c>
      <c r="AE149" s="16"/>
      <c r="AF149" s="16"/>
      <c r="AG149" s="16"/>
      <c r="AH149" s="16">
        <v>301</v>
      </c>
      <c r="AI149" s="16"/>
      <c r="AJ149" s="16">
        <v>93</v>
      </c>
      <c r="AK149" s="16">
        <v>42</v>
      </c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>
        <v>8.9999999999999993E-3</v>
      </c>
      <c r="BA149" s="16">
        <v>1.5599999999999999E-2</v>
      </c>
      <c r="BB149" s="16">
        <v>2E-3</v>
      </c>
      <c r="BC149" s="17">
        <f>IFERROR(SUM(Table1[[#This Row],[Pd]:[Au]]),0)</f>
        <v>2.6599999999999999E-2</v>
      </c>
      <c r="BD149" s="17">
        <f>IFERROR(Table1[[#This Row],[Ni]]/Table1[[#This Row],[Cu]],0)</f>
        <v>1.0757575757575757</v>
      </c>
      <c r="BE149" s="17">
        <f>IFERROR(Table1[[#This Row],[Pd]]/Table1[[#This Row],[Pt]],0)</f>
        <v>0.57692307692307687</v>
      </c>
      <c r="BF149" s="17">
        <f>IFERROR(Table1[[#This Row],[Cr]]/Table1[[#This Row],[V]],0)</f>
        <v>0.38538205980066448</v>
      </c>
      <c r="BG149" s="32">
        <f>IFERROR(Table1[[#This Row],[Cu]]/Table1[[#This Row],[Pd]],0)</f>
        <v>7333.3333333333339</v>
      </c>
      <c r="BH149" s="17">
        <f>IFERROR((Table1[[#This Row],[S]]*10000)/Table1[[#This Row],[Se]],0)</f>
        <v>0</v>
      </c>
      <c r="BI149" s="17">
        <f>IFERROR((Table1[[#This Row],[Th]]/0.085)/(Table1[[#This Row],[Yb]]/0.493),0)</f>
        <v>0</v>
      </c>
      <c r="BJ149" s="17">
        <f>IFERROR((Table1[[#This Row],[La]]/0.687)/(Table1[[#This Row],[Sm]]/0.444),0)</f>
        <v>0</v>
      </c>
      <c r="BK149" s="17">
        <f>IFERROR((Table1[[#This Row],[La]]/0.687)/(Table1[[#This Row],[Nb]]/0.713),0)</f>
        <v>0</v>
      </c>
      <c r="BL149" s="28">
        <f>IFERROR((Table1[[#This Row],[MgO]]/40.344)/((Table1[[#This Row],[MgO]]/40.344)+(Table1[[#This Row],[FeOt]]/71.844))*100,0)</f>
        <v>55.494940169546439</v>
      </c>
    </row>
    <row r="150" spans="1:81" x14ac:dyDescent="0.25">
      <c r="A150" s="29" t="s">
        <v>178</v>
      </c>
      <c r="B150" s="29"/>
      <c r="C150" s="29"/>
      <c r="D150" s="30" t="s">
        <v>382</v>
      </c>
      <c r="E150" s="29" t="s">
        <v>192</v>
      </c>
      <c r="F150" s="16">
        <v>49.1</v>
      </c>
      <c r="G150" s="16">
        <v>1.19</v>
      </c>
      <c r="H150" s="16">
        <v>13.8</v>
      </c>
      <c r="I150" s="16">
        <v>10.5</v>
      </c>
      <c r="J150" s="16">
        <v>0.2</v>
      </c>
      <c r="K150" s="16">
        <v>7.08</v>
      </c>
      <c r="L150" s="16">
        <v>11.1</v>
      </c>
      <c r="M150" s="16">
        <v>1.88</v>
      </c>
      <c r="N150" s="16">
        <v>0.15</v>
      </c>
      <c r="O150" s="16">
        <v>0.08</v>
      </c>
      <c r="P150" s="16">
        <v>99.28</v>
      </c>
      <c r="Q150" s="16"/>
      <c r="R150" s="16"/>
      <c r="S150" s="16">
        <v>101</v>
      </c>
      <c r="T150" s="16"/>
      <c r="U150" s="16">
        <v>168</v>
      </c>
      <c r="V150" s="16"/>
      <c r="W150" s="16">
        <v>1.77</v>
      </c>
      <c r="X150" s="16">
        <v>5</v>
      </c>
      <c r="Y150" s="16">
        <v>79</v>
      </c>
      <c r="Z150" s="16"/>
      <c r="AA150" s="16">
        <v>5</v>
      </c>
      <c r="AB150" s="16">
        <v>43</v>
      </c>
      <c r="AC150" s="16"/>
      <c r="AD150" s="16">
        <v>77</v>
      </c>
      <c r="AE150" s="16">
        <v>0.16</v>
      </c>
      <c r="AF150" s="16"/>
      <c r="AG150" s="16"/>
      <c r="AH150" s="16">
        <v>339</v>
      </c>
      <c r="AI150" s="16">
        <v>24</v>
      </c>
      <c r="AJ150" s="16"/>
      <c r="AK150" s="16">
        <v>60</v>
      </c>
      <c r="AL150" s="16">
        <v>3.57</v>
      </c>
      <c r="AM150" s="16">
        <v>9.1</v>
      </c>
      <c r="AN150" s="16"/>
      <c r="AO150" s="16">
        <v>6.93</v>
      </c>
      <c r="AP150" s="16">
        <v>2.54</v>
      </c>
      <c r="AQ150" s="16">
        <v>0.89</v>
      </c>
      <c r="AR150" s="16"/>
      <c r="AS150" s="16">
        <v>0.48</v>
      </c>
      <c r="AT150" s="16"/>
      <c r="AU150" s="16">
        <v>1.06</v>
      </c>
      <c r="AV150" s="16"/>
      <c r="AW150" s="16">
        <v>0.42</v>
      </c>
      <c r="AX150" s="16">
        <v>2.27</v>
      </c>
      <c r="AY150" s="16">
        <v>0.43</v>
      </c>
      <c r="AZ150" s="16"/>
      <c r="BA150" s="16"/>
      <c r="BB150" s="16"/>
      <c r="BC150" s="17">
        <f>IFERROR(SUM(Table1[[#This Row],[Pd]:[Au]]),0)</f>
        <v>0</v>
      </c>
      <c r="BD150" s="17">
        <f>IFERROR(Table1[[#This Row],[Ni]]/Table1[[#This Row],[Cu]],0)</f>
        <v>0</v>
      </c>
      <c r="BE150" s="17">
        <f>IFERROR(Table1[[#This Row],[Pd]]/Table1[[#This Row],[Pt]],0)</f>
        <v>0</v>
      </c>
      <c r="BF150" s="17">
        <f>IFERROR(Table1[[#This Row],[Cr]]/Table1[[#This Row],[V]],0)</f>
        <v>0.49557522123893805</v>
      </c>
      <c r="BG150" s="32">
        <f>IFERROR(Table1[[#This Row],[Cu]]/Table1[[#This Row],[Pd]],0)</f>
        <v>0</v>
      </c>
      <c r="BH150" s="17">
        <f>IFERROR((Table1[[#This Row],[S]]*10000)/Table1[[#This Row],[Se]],0)</f>
        <v>0</v>
      </c>
      <c r="BI150" s="17">
        <f>IFERROR((Table1[[#This Row],[Th]]/0.085)/(Table1[[#This Row],[Yb]]/0.493),0)</f>
        <v>0</v>
      </c>
      <c r="BJ150" s="17">
        <f>IFERROR((Table1[[#This Row],[La]]/0.687)/(Table1[[#This Row],[Sm]]/0.444),0)</f>
        <v>0.90836571192793025</v>
      </c>
      <c r="BK150" s="17">
        <f>IFERROR((Table1[[#This Row],[La]]/0.687)/(Table1[[#This Row],[Nb]]/0.713),0)</f>
        <v>0.7410218340611352</v>
      </c>
      <c r="BL150" s="28">
        <f>IFERROR((Table1[[#This Row],[MgO]]/40.344)/((Table1[[#This Row],[MgO]]/40.344)+(Table1[[#This Row],[FeOt]]/71.844))*100,0)</f>
        <v>54.561111385710404</v>
      </c>
    </row>
    <row r="151" spans="1:81" x14ac:dyDescent="0.25">
      <c r="A151" s="29" t="s">
        <v>234</v>
      </c>
      <c r="B151" s="29"/>
      <c r="C151" s="29"/>
      <c r="D151" s="30" t="s">
        <v>379</v>
      </c>
      <c r="E151" s="29" t="s">
        <v>320</v>
      </c>
      <c r="F151" s="16">
        <v>49.1</v>
      </c>
      <c r="G151" s="16">
        <v>1.19</v>
      </c>
      <c r="H151" s="16">
        <v>13.8</v>
      </c>
      <c r="I151" s="16">
        <v>13.74</v>
      </c>
      <c r="J151" s="16">
        <v>0.2</v>
      </c>
      <c r="K151" s="16">
        <v>7.08</v>
      </c>
      <c r="L151" s="16">
        <v>11.1</v>
      </c>
      <c r="M151" s="16">
        <v>1.88</v>
      </c>
      <c r="N151" s="16">
        <v>0.15</v>
      </c>
      <c r="O151" s="16">
        <v>0.08</v>
      </c>
      <c r="P151" s="16">
        <v>100.41</v>
      </c>
      <c r="Q151" s="16">
        <v>0.21</v>
      </c>
      <c r="R151" s="16"/>
      <c r="S151" s="16">
        <v>101</v>
      </c>
      <c r="T151" s="16"/>
      <c r="U151" s="16">
        <v>168</v>
      </c>
      <c r="V151" s="16"/>
      <c r="W151" s="16"/>
      <c r="X151" s="16">
        <v>5</v>
      </c>
      <c r="Y151" s="16">
        <v>79</v>
      </c>
      <c r="Z151" s="16"/>
      <c r="AA151" s="16">
        <v>5</v>
      </c>
      <c r="AB151" s="16"/>
      <c r="AC151" s="16"/>
      <c r="AD151" s="16">
        <v>77</v>
      </c>
      <c r="AE151" s="16"/>
      <c r="AF151" s="16"/>
      <c r="AG151" s="16"/>
      <c r="AH151" s="16">
        <v>339</v>
      </c>
      <c r="AI151" s="16">
        <v>24</v>
      </c>
      <c r="AJ151" s="16">
        <v>0</v>
      </c>
      <c r="AK151" s="16">
        <v>60</v>
      </c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7">
        <f>IFERROR(SUM(Table1[[#This Row],[Pd]:[Au]]),0)</f>
        <v>0</v>
      </c>
      <c r="BD151" s="17">
        <f>IFERROR(Table1[[#This Row],[Ni]]/Table1[[#This Row],[Cu]],0)</f>
        <v>0</v>
      </c>
      <c r="BE151" s="17">
        <f>IFERROR(Table1[[#This Row],[Pd]]/Table1[[#This Row],[Pt]],0)</f>
        <v>0</v>
      </c>
      <c r="BF151" s="17">
        <f>IFERROR(Table1[[#This Row],[Cr]]/Table1[[#This Row],[V]],0)</f>
        <v>0.49557522123893805</v>
      </c>
      <c r="BG151" s="32">
        <f>IFERROR(Table1[[#This Row],[Cu]]/Table1[[#This Row],[Pd]],0)</f>
        <v>0</v>
      </c>
      <c r="BH151" s="17">
        <f>IFERROR((Table1[[#This Row],[S]]*10000)/Table1[[#This Row],[Se]],0)</f>
        <v>0</v>
      </c>
      <c r="BI151" s="17">
        <f>IFERROR((Table1[[#This Row],[Th]]/0.085)/(Table1[[#This Row],[Yb]]/0.493),0)</f>
        <v>0</v>
      </c>
      <c r="BJ151" s="17">
        <f>IFERROR((Table1[[#This Row],[La]]/0.687)/(Table1[[#This Row],[Sm]]/0.444),0)</f>
        <v>0</v>
      </c>
      <c r="BK151" s="17">
        <f>IFERROR((Table1[[#This Row],[La]]/0.687)/(Table1[[#This Row],[Nb]]/0.713),0)</f>
        <v>0</v>
      </c>
      <c r="BL151" s="28">
        <f>IFERROR((Table1[[#This Row],[MgO]]/40.344)/((Table1[[#This Row],[MgO]]/40.344)+(Table1[[#This Row],[FeOt]]/71.844))*100,0)</f>
        <v>47.851749297598694</v>
      </c>
    </row>
    <row r="152" spans="1:81" x14ac:dyDescent="0.25">
      <c r="A152" s="29" t="s">
        <v>285</v>
      </c>
      <c r="B152" s="29"/>
      <c r="C152" s="29"/>
      <c r="D152" s="30" t="s">
        <v>379</v>
      </c>
      <c r="E152" s="29" t="s">
        <v>322</v>
      </c>
      <c r="F152" s="16">
        <v>48.66</v>
      </c>
      <c r="G152" s="16">
        <v>1.35</v>
      </c>
      <c r="H152" s="16">
        <v>14.51</v>
      </c>
      <c r="I152" s="16">
        <v>12.46</v>
      </c>
      <c r="J152" s="16">
        <v>0.23</v>
      </c>
      <c r="K152" s="16">
        <v>7.07</v>
      </c>
      <c r="L152" s="16">
        <v>10.61</v>
      </c>
      <c r="M152" s="16">
        <v>2.48</v>
      </c>
      <c r="N152" s="16">
        <v>0.13</v>
      </c>
      <c r="O152" s="16">
        <v>0.09</v>
      </c>
      <c r="P152" s="16">
        <v>101.02</v>
      </c>
      <c r="Q152" s="16">
        <v>0.01</v>
      </c>
      <c r="R152" s="16"/>
      <c r="S152" s="16">
        <v>44</v>
      </c>
      <c r="T152" s="16"/>
      <c r="U152" s="16">
        <v>235</v>
      </c>
      <c r="V152" s="16"/>
      <c r="W152" s="16"/>
      <c r="X152" s="16">
        <v>0</v>
      </c>
      <c r="Y152" s="16">
        <v>122</v>
      </c>
      <c r="Z152" s="16"/>
      <c r="AA152" s="16">
        <v>0</v>
      </c>
      <c r="AB152" s="16"/>
      <c r="AC152" s="16"/>
      <c r="AD152" s="16">
        <v>171</v>
      </c>
      <c r="AE152" s="16"/>
      <c r="AF152" s="16"/>
      <c r="AG152" s="16"/>
      <c r="AH152" s="16">
        <v>488</v>
      </c>
      <c r="AI152" s="16">
        <v>31</v>
      </c>
      <c r="AJ152" s="16">
        <v>63</v>
      </c>
      <c r="AK152" s="16">
        <v>67</v>
      </c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7">
        <f>IFERROR(SUM(Table1[[#This Row],[Pd]:[Au]]),0)</f>
        <v>0</v>
      </c>
      <c r="BD152" s="17">
        <f>IFERROR(Table1[[#This Row],[Ni]]/Table1[[#This Row],[Cu]],0)</f>
        <v>0</v>
      </c>
      <c r="BE152" s="17">
        <f>IFERROR(Table1[[#This Row],[Pd]]/Table1[[#This Row],[Pt]],0)</f>
        <v>0</v>
      </c>
      <c r="BF152" s="17">
        <f>IFERROR(Table1[[#This Row],[Cr]]/Table1[[#This Row],[V]],0)</f>
        <v>0.48155737704918034</v>
      </c>
      <c r="BG152" s="32">
        <f>IFERROR(Table1[[#This Row],[Cu]]/Table1[[#This Row],[Pd]],0)</f>
        <v>0</v>
      </c>
      <c r="BH152" s="17">
        <f>IFERROR((Table1[[#This Row],[S]]*10000)/Table1[[#This Row],[Se]],0)</f>
        <v>0</v>
      </c>
      <c r="BI152" s="17">
        <f>IFERROR((Table1[[#This Row],[Th]]/0.085)/(Table1[[#This Row],[Yb]]/0.493),0)</f>
        <v>0</v>
      </c>
      <c r="BJ152" s="17">
        <f>IFERROR((Table1[[#This Row],[La]]/0.687)/(Table1[[#This Row],[Sm]]/0.444),0)</f>
        <v>0</v>
      </c>
      <c r="BK152" s="17">
        <f>IFERROR((Table1[[#This Row],[La]]/0.687)/(Table1[[#This Row],[Nb]]/0.713),0)</f>
        <v>0</v>
      </c>
      <c r="BL152" s="28">
        <f>IFERROR((Table1[[#This Row],[MgO]]/40.344)/((Table1[[#This Row],[MgO]]/40.344)+(Table1[[#This Row],[FeOt]]/71.844))*100,0)</f>
        <v>50.259782250027627</v>
      </c>
    </row>
    <row r="153" spans="1:81" x14ac:dyDescent="0.25">
      <c r="A153" s="29" t="s">
        <v>234</v>
      </c>
      <c r="B153" s="29"/>
      <c r="C153" s="29"/>
      <c r="D153" s="30" t="s">
        <v>379</v>
      </c>
      <c r="E153" s="29" t="s">
        <v>320</v>
      </c>
      <c r="F153" s="16">
        <v>49.1</v>
      </c>
      <c r="G153" s="16">
        <v>1.19</v>
      </c>
      <c r="H153" s="16">
        <v>13.8</v>
      </c>
      <c r="I153" s="16">
        <v>13.74</v>
      </c>
      <c r="J153" s="16">
        <v>0.2</v>
      </c>
      <c r="K153" s="16">
        <v>7.07</v>
      </c>
      <c r="L153" s="16">
        <v>11.1</v>
      </c>
      <c r="M153" s="16">
        <v>1.88</v>
      </c>
      <c r="N153" s="16">
        <v>0.15</v>
      </c>
      <c r="O153" s="16">
        <v>0.08</v>
      </c>
      <c r="P153" s="16">
        <v>100.41</v>
      </c>
      <c r="Q153" s="16">
        <v>0.21</v>
      </c>
      <c r="R153" s="16"/>
      <c r="S153" s="16">
        <v>101</v>
      </c>
      <c r="T153" s="16"/>
      <c r="U153" s="16">
        <v>168</v>
      </c>
      <c r="V153" s="16"/>
      <c r="W153" s="16"/>
      <c r="X153" s="16">
        <v>5</v>
      </c>
      <c r="Y153" s="16">
        <v>79</v>
      </c>
      <c r="Z153" s="16"/>
      <c r="AA153" s="16">
        <v>5</v>
      </c>
      <c r="AB153" s="16"/>
      <c r="AC153" s="16"/>
      <c r="AD153" s="16">
        <v>77</v>
      </c>
      <c r="AE153" s="16"/>
      <c r="AF153" s="16"/>
      <c r="AG153" s="16"/>
      <c r="AH153" s="16">
        <v>339</v>
      </c>
      <c r="AI153" s="16">
        <v>24</v>
      </c>
      <c r="AJ153" s="16">
        <v>0</v>
      </c>
      <c r="AK153" s="16">
        <v>60</v>
      </c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7">
        <f>IFERROR(SUM(Table1[[#This Row],[Pd]:[Au]]),0)</f>
        <v>0</v>
      </c>
      <c r="BD153" s="17">
        <f>IFERROR(Table1[[#This Row],[Ni]]/Table1[[#This Row],[Cu]],0)</f>
        <v>0</v>
      </c>
      <c r="BE153" s="17">
        <f>IFERROR(Table1[[#This Row],[Pd]]/Table1[[#This Row],[Pt]],0)</f>
        <v>0</v>
      </c>
      <c r="BF153" s="17">
        <f>IFERROR(Table1[[#This Row],[Cr]]/Table1[[#This Row],[V]],0)</f>
        <v>0.49557522123893805</v>
      </c>
      <c r="BG153" s="32">
        <f>IFERROR(Table1[[#This Row],[Cu]]/Table1[[#This Row],[Pd]],0)</f>
        <v>0</v>
      </c>
      <c r="BH153" s="17">
        <f>IFERROR((Table1[[#This Row],[S]]*10000)/Table1[[#This Row],[Se]],0)</f>
        <v>0</v>
      </c>
      <c r="BI153" s="17">
        <f>IFERROR((Table1[[#This Row],[Th]]/0.085)/(Table1[[#This Row],[Yb]]/0.493),0)</f>
        <v>0</v>
      </c>
      <c r="BJ153" s="17">
        <f>IFERROR((Table1[[#This Row],[La]]/0.687)/(Table1[[#This Row],[Sm]]/0.444),0)</f>
        <v>0</v>
      </c>
      <c r="BK153" s="17">
        <f>IFERROR((Table1[[#This Row],[La]]/0.687)/(Table1[[#This Row],[Nb]]/0.713),0)</f>
        <v>0</v>
      </c>
      <c r="BL153" s="28">
        <f>IFERROR((Table1[[#This Row],[MgO]]/40.344)/((Table1[[#This Row],[MgO]]/40.344)+(Table1[[#This Row],[FeOt]]/71.844))*100,0)</f>
        <v>47.816479908885896</v>
      </c>
    </row>
    <row r="154" spans="1:81" x14ac:dyDescent="0.25">
      <c r="A154" s="29">
        <v>424067</v>
      </c>
      <c r="B154" s="29">
        <v>631160</v>
      </c>
      <c r="C154" s="29">
        <v>6180191</v>
      </c>
      <c r="D154" s="30" t="s">
        <v>378</v>
      </c>
      <c r="E154" s="29" t="s">
        <v>196</v>
      </c>
      <c r="F154" s="17">
        <v>53.129307400000009</v>
      </c>
      <c r="G154" s="17">
        <v>1.1343080000000001</v>
      </c>
      <c r="H154" s="17">
        <v>13.453239999999999</v>
      </c>
      <c r="I154" s="17">
        <v>12.440455</v>
      </c>
      <c r="J154" s="18">
        <v>0.20142719999999997</v>
      </c>
      <c r="K154" s="17">
        <v>7.0473499999999998</v>
      </c>
      <c r="L154" s="17">
        <v>9.5145599999999995</v>
      </c>
      <c r="M154" s="17">
        <v>2.6286</v>
      </c>
      <c r="N154" s="17">
        <v>0.36137999999999998</v>
      </c>
      <c r="O154" s="18">
        <v>8.9372399999999991E-2</v>
      </c>
      <c r="P154" s="17">
        <f>SUM(F154:O154)</f>
        <v>100</v>
      </c>
      <c r="Q154" s="16">
        <v>0.13</v>
      </c>
      <c r="R154" s="16"/>
      <c r="S154" s="16">
        <v>70</v>
      </c>
      <c r="T154" s="16">
        <v>50</v>
      </c>
      <c r="U154" s="16">
        <v>125</v>
      </c>
      <c r="V154" s="16">
        <v>194</v>
      </c>
      <c r="W154" s="16"/>
      <c r="X154" s="16"/>
      <c r="Y154" s="16">
        <v>119</v>
      </c>
      <c r="Z154" s="16"/>
      <c r="AA154" s="16"/>
      <c r="AB154" s="16">
        <v>42</v>
      </c>
      <c r="AC154" s="16"/>
      <c r="AD154" s="16">
        <v>135</v>
      </c>
      <c r="AE154" s="16"/>
      <c r="AF154" s="16"/>
      <c r="AG154" s="16"/>
      <c r="AH154" s="16">
        <v>349</v>
      </c>
      <c r="AI154" s="16"/>
      <c r="AJ154" s="16">
        <v>70</v>
      </c>
      <c r="AK154" s="16">
        <v>58</v>
      </c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>
        <v>3.0000000000000001E-3</v>
      </c>
      <c r="BA154" s="16">
        <v>3.0000000000000001E-3</v>
      </c>
      <c r="BB154" s="16">
        <v>3.0000000000000001E-3</v>
      </c>
      <c r="BC154" s="17">
        <f>IFERROR(SUM(Table1[[#This Row],[Pd]:[Au]]),0)</f>
        <v>9.0000000000000011E-3</v>
      </c>
      <c r="BD154" s="17">
        <f>IFERROR(Table1[[#This Row],[Ni]]/Table1[[#This Row],[Cu]],0)</f>
        <v>0.61340206185567014</v>
      </c>
      <c r="BE154" s="17">
        <f>IFERROR(Table1[[#This Row],[Pd]]/Table1[[#This Row],[Pt]],0)</f>
        <v>1</v>
      </c>
      <c r="BF154" s="17">
        <f>IFERROR(Table1[[#This Row],[Cr]]/Table1[[#This Row],[V]],0)</f>
        <v>0.35816618911174786</v>
      </c>
      <c r="BG154" s="32">
        <f>IFERROR(Table1[[#This Row],[Cu]]/Table1[[#This Row],[Pd]],0)</f>
        <v>64666.666666666664</v>
      </c>
      <c r="BH154" s="17">
        <f>IFERROR((Table1[[#This Row],[S]]*10000)/Table1[[#This Row],[Se]],0)</f>
        <v>0</v>
      </c>
      <c r="BI154" s="17">
        <f>IFERROR((Table1[[#This Row],[Th]]/0.085)/(Table1[[#This Row],[Yb]]/0.493),0)</f>
        <v>0</v>
      </c>
      <c r="BJ154" s="17">
        <f>IFERROR((Table1[[#This Row],[La]]/0.687)/(Table1[[#This Row],[Sm]]/0.444),0)</f>
        <v>0</v>
      </c>
      <c r="BK154" s="17">
        <f>IFERROR((Table1[[#This Row],[La]]/0.687)/(Table1[[#This Row],[Nb]]/0.713),0)</f>
        <v>0</v>
      </c>
      <c r="BL154" s="28">
        <f>IFERROR((Table1[[#This Row],[MgO]]/40.344)/((Table1[[#This Row],[MgO]]/40.344)+(Table1[[#This Row],[FeOt]]/71.844))*100,0)</f>
        <v>50.218808962890307</v>
      </c>
    </row>
    <row r="155" spans="1:81" x14ac:dyDescent="0.25">
      <c r="A155" s="29">
        <v>424189</v>
      </c>
      <c r="B155" s="29">
        <v>630349</v>
      </c>
      <c r="C155" s="29">
        <v>6183629</v>
      </c>
      <c r="D155" s="30" t="s">
        <v>378</v>
      </c>
      <c r="E155" s="29" t="s">
        <v>196</v>
      </c>
      <c r="F155" s="17">
        <v>59.385025599999999</v>
      </c>
      <c r="G155" s="17">
        <v>1.017541</v>
      </c>
      <c r="H155" s="17">
        <v>11.847164999999999</v>
      </c>
      <c r="I155" s="17">
        <v>12.06737</v>
      </c>
      <c r="J155" s="18">
        <v>0.1788312</v>
      </c>
      <c r="K155" s="17">
        <v>7.0473499999999998</v>
      </c>
      <c r="L155" s="17">
        <v>5.9885760000000001</v>
      </c>
      <c r="M155" s="17">
        <v>1.8063200000000001</v>
      </c>
      <c r="N155" s="17">
        <v>0.55411599999999994</v>
      </c>
      <c r="O155" s="18">
        <v>0.10770519999999999</v>
      </c>
      <c r="P155" s="17">
        <f>SUM(F155:O155)</f>
        <v>99.999999999999986</v>
      </c>
      <c r="Q155" s="16">
        <v>0.83</v>
      </c>
      <c r="R155" s="16"/>
      <c r="S155" s="16">
        <v>110</v>
      </c>
      <c r="T155" s="16">
        <v>52</v>
      </c>
      <c r="U155" s="16">
        <v>130</v>
      </c>
      <c r="V155" s="16">
        <v>155</v>
      </c>
      <c r="W155" s="16"/>
      <c r="X155" s="16"/>
      <c r="Y155" s="16">
        <v>102</v>
      </c>
      <c r="Z155" s="16"/>
      <c r="AA155" s="16"/>
      <c r="AB155" s="16">
        <v>38</v>
      </c>
      <c r="AC155" s="16"/>
      <c r="AD155" s="16">
        <v>84</v>
      </c>
      <c r="AE155" s="16"/>
      <c r="AF155" s="16"/>
      <c r="AG155" s="16"/>
      <c r="AH155" s="16">
        <v>334</v>
      </c>
      <c r="AI155" s="16"/>
      <c r="AJ155" s="16">
        <v>108</v>
      </c>
      <c r="AK155" s="16">
        <v>53</v>
      </c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>
        <v>2E-3</v>
      </c>
      <c r="BA155" s="16">
        <v>2.5999999999999999E-3</v>
      </c>
      <c r="BB155" s="16">
        <v>5.0000000000000001E-3</v>
      </c>
      <c r="BC155" s="17">
        <f>IFERROR(SUM(Table1[[#This Row],[Pd]:[Au]]),0)</f>
        <v>9.6000000000000009E-3</v>
      </c>
      <c r="BD155" s="17">
        <f>IFERROR(Table1[[#This Row],[Ni]]/Table1[[#This Row],[Cu]],0)</f>
        <v>0.65806451612903227</v>
      </c>
      <c r="BE155" s="17">
        <f>IFERROR(Table1[[#This Row],[Pd]]/Table1[[#This Row],[Pt]],0)</f>
        <v>0.76923076923076927</v>
      </c>
      <c r="BF155" s="17">
        <f>IFERROR(Table1[[#This Row],[Cr]]/Table1[[#This Row],[V]],0)</f>
        <v>0.38922155688622756</v>
      </c>
      <c r="BG155" s="32">
        <f>IFERROR(Table1[[#This Row],[Cu]]/Table1[[#This Row],[Pd]],0)</f>
        <v>77500</v>
      </c>
      <c r="BH155" s="17">
        <f>IFERROR((Table1[[#This Row],[S]]*10000)/Table1[[#This Row],[Se]],0)</f>
        <v>0</v>
      </c>
      <c r="BI155" s="17">
        <f>IFERROR((Table1[[#This Row],[Th]]/0.085)/(Table1[[#This Row],[Yb]]/0.493),0)</f>
        <v>0</v>
      </c>
      <c r="BJ155" s="17">
        <f>IFERROR((Table1[[#This Row],[La]]/0.687)/(Table1[[#This Row],[Sm]]/0.444),0)</f>
        <v>0</v>
      </c>
      <c r="BK155" s="17">
        <f>IFERROR((Table1[[#This Row],[La]]/0.687)/(Table1[[#This Row],[Nb]]/0.713),0)</f>
        <v>0</v>
      </c>
      <c r="BL155" s="28">
        <f>IFERROR((Table1[[#This Row],[MgO]]/40.344)/((Table1[[#This Row],[MgO]]/40.344)+(Table1[[#This Row],[FeOt]]/71.844))*100,0)</f>
        <v>50.97989853867081</v>
      </c>
    </row>
    <row r="156" spans="1:81" ht="15.75" x14ac:dyDescent="0.25">
      <c r="A156" s="29" t="s">
        <v>131</v>
      </c>
      <c r="B156" s="29">
        <v>464403</v>
      </c>
      <c r="C156" s="29">
        <v>6481119</v>
      </c>
      <c r="D156" s="30" t="s">
        <v>378</v>
      </c>
      <c r="E156" s="29" t="s">
        <v>196</v>
      </c>
      <c r="F156" s="17">
        <v>52.476191</v>
      </c>
      <c r="G156" s="17">
        <v>1.1676699999999998</v>
      </c>
      <c r="H156" s="17">
        <v>15.00263</v>
      </c>
      <c r="I156" s="17">
        <v>11.282604999999998</v>
      </c>
      <c r="J156" s="18">
        <v>0.18335039999999997</v>
      </c>
      <c r="K156" s="17">
        <v>7.0307680000000001</v>
      </c>
      <c r="L156" s="17">
        <v>9.5425440000000012</v>
      </c>
      <c r="M156" s="17">
        <v>3.20824</v>
      </c>
      <c r="N156" s="17">
        <v>1.2045999999999999E-2</v>
      </c>
      <c r="O156" s="18">
        <v>9.39556E-2</v>
      </c>
      <c r="P156" s="17">
        <f>SUM(F156:O156)</f>
        <v>100</v>
      </c>
      <c r="Q156" s="20">
        <v>0.02</v>
      </c>
      <c r="R156" s="20"/>
      <c r="S156" s="20">
        <v>10</v>
      </c>
      <c r="T156" s="20">
        <v>57</v>
      </c>
      <c r="U156" s="20">
        <v>90</v>
      </c>
      <c r="V156" s="20">
        <v>73</v>
      </c>
      <c r="W156" s="20"/>
      <c r="X156" s="20"/>
      <c r="Y156" s="20">
        <v>81</v>
      </c>
      <c r="Z156" s="20"/>
      <c r="AA156" s="20"/>
      <c r="AB156" s="20">
        <v>35</v>
      </c>
      <c r="AC156" s="20"/>
      <c r="AD156" s="20">
        <v>335</v>
      </c>
      <c r="AE156" s="20"/>
      <c r="AF156" s="20"/>
      <c r="AG156" s="20"/>
      <c r="AH156" s="20">
        <v>259</v>
      </c>
      <c r="AI156" s="20"/>
      <c r="AJ156" s="20">
        <v>85</v>
      </c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>
        <v>2E-3</v>
      </c>
      <c r="BC156" s="21">
        <f>IFERROR(SUM(Table1[[#This Row],[Pd]:[Au]]),0)</f>
        <v>2E-3</v>
      </c>
      <c r="BD156" s="21">
        <f>IFERROR(Table1[[#This Row],[Ni]]/Table1[[#This Row],[Cu]],0)</f>
        <v>1.1095890410958904</v>
      </c>
      <c r="BE156" s="17">
        <f>IFERROR(Table1[[#This Row],[Pd]]/Table1[[#This Row],[Pt]],0)</f>
        <v>0</v>
      </c>
      <c r="BF156" s="17">
        <f>IFERROR(Table1[[#This Row],[Cr]]/Table1[[#This Row],[V]],0)</f>
        <v>0.34749034749034752</v>
      </c>
      <c r="BG156" s="32">
        <f>IFERROR(Table1[[#This Row],[Cu]]/Table1[[#This Row],[Pd]],0)</f>
        <v>0</v>
      </c>
      <c r="BH156" s="17">
        <f>IFERROR((Table1[[#This Row],[S]]*10000)/Table1[[#This Row],[Se]],0)</f>
        <v>0</v>
      </c>
      <c r="BI156" s="17">
        <f>IFERROR((Table1[[#This Row],[Th]]/0.085)/(Table1[[#This Row],[Yb]]/0.493),0)</f>
        <v>0</v>
      </c>
      <c r="BJ156" s="17">
        <f>IFERROR((Table1[[#This Row],[La]]/0.687)/(Table1[[#This Row],[Sm]]/0.444),0)</f>
        <v>0</v>
      </c>
      <c r="BK156" s="17">
        <f>IFERROR((Table1[[#This Row],[La]]/0.687)/(Table1[[#This Row],[Nb]]/0.713),0)</f>
        <v>0</v>
      </c>
      <c r="BL156" s="28">
        <f>IFERROR((Table1[[#This Row],[MgO]]/40.344)/((Table1[[#This Row],[MgO]]/40.344)+(Table1[[#This Row],[FeOt]]/71.844))*100,0)</f>
        <v>52.599858202794501</v>
      </c>
      <c r="BU156" s="6"/>
      <c r="BV156" s="6"/>
      <c r="BW156" s="6"/>
      <c r="BX156" s="6"/>
      <c r="BY156" s="6"/>
      <c r="BZ156" s="6"/>
      <c r="CA156" s="6"/>
      <c r="CB156" s="6"/>
      <c r="CC156" s="6"/>
    </row>
    <row r="157" spans="1:81" x14ac:dyDescent="0.25">
      <c r="A157" s="29" t="s">
        <v>291</v>
      </c>
      <c r="B157" s="29"/>
      <c r="C157" s="29"/>
      <c r="D157" s="30" t="s">
        <v>379</v>
      </c>
      <c r="E157" s="29" t="s">
        <v>322</v>
      </c>
      <c r="F157" s="16">
        <v>50.61</v>
      </c>
      <c r="G157" s="16">
        <v>1.29</v>
      </c>
      <c r="H157" s="16">
        <v>13.81</v>
      </c>
      <c r="I157" s="16">
        <v>13.43</v>
      </c>
      <c r="J157" s="16">
        <v>0.19</v>
      </c>
      <c r="K157" s="16">
        <v>7.03</v>
      </c>
      <c r="L157" s="16">
        <v>10.220000000000001</v>
      </c>
      <c r="M157" s="16">
        <v>2.21</v>
      </c>
      <c r="N157" s="16">
        <v>0.1</v>
      </c>
      <c r="O157" s="16">
        <v>0.08</v>
      </c>
      <c r="P157" s="16">
        <v>100.77</v>
      </c>
      <c r="Q157" s="16">
        <v>0.05</v>
      </c>
      <c r="R157" s="16"/>
      <c r="S157" s="16">
        <v>52</v>
      </c>
      <c r="T157" s="16"/>
      <c r="U157" s="16">
        <v>186</v>
      </c>
      <c r="V157" s="16"/>
      <c r="W157" s="16"/>
      <c r="X157" s="16">
        <v>0</v>
      </c>
      <c r="Y157" s="16">
        <v>93</v>
      </c>
      <c r="Z157" s="16"/>
      <c r="AA157" s="16">
        <v>0</v>
      </c>
      <c r="AB157" s="16"/>
      <c r="AC157" s="16"/>
      <c r="AD157" s="16">
        <v>118</v>
      </c>
      <c r="AE157" s="16"/>
      <c r="AF157" s="16"/>
      <c r="AG157" s="16"/>
      <c r="AH157" s="16">
        <v>438</v>
      </c>
      <c r="AI157" s="16">
        <v>29</v>
      </c>
      <c r="AJ157" s="16">
        <v>60</v>
      </c>
      <c r="AK157" s="16">
        <v>60</v>
      </c>
      <c r="AL157" s="16">
        <v>4.5999999999999996</v>
      </c>
      <c r="AM157" s="16">
        <v>11.5</v>
      </c>
      <c r="AN157" s="16"/>
      <c r="AO157" s="16">
        <v>8.8000000000000007</v>
      </c>
      <c r="AP157" s="16">
        <v>3</v>
      </c>
      <c r="AQ157" s="16">
        <v>1.1000000000000001</v>
      </c>
      <c r="AR157" s="16">
        <v>4.2</v>
      </c>
      <c r="AS157" s="16"/>
      <c r="AT157" s="16">
        <v>4.5999999999999996</v>
      </c>
      <c r="AU157" s="16"/>
      <c r="AV157" s="16">
        <v>2.8</v>
      </c>
      <c r="AW157" s="16"/>
      <c r="AX157" s="16">
        <v>2.7</v>
      </c>
      <c r="AY157" s="16">
        <v>0.38</v>
      </c>
      <c r="AZ157" s="16"/>
      <c r="BA157" s="16"/>
      <c r="BB157" s="16"/>
      <c r="BC157" s="17">
        <f>IFERROR(SUM(Table1[[#This Row],[Pd]:[Au]]),0)</f>
        <v>0</v>
      </c>
      <c r="BD157" s="17">
        <f>IFERROR(Table1[[#This Row],[Ni]]/Table1[[#This Row],[Cu]],0)</f>
        <v>0</v>
      </c>
      <c r="BE157" s="17">
        <f>IFERROR(Table1[[#This Row],[Pd]]/Table1[[#This Row],[Pt]],0)</f>
        <v>0</v>
      </c>
      <c r="BF157" s="17">
        <f>IFERROR(Table1[[#This Row],[Cr]]/Table1[[#This Row],[V]],0)</f>
        <v>0.42465753424657532</v>
      </c>
      <c r="BG157" s="32">
        <f>IFERROR(Table1[[#This Row],[Cu]]/Table1[[#This Row],[Pd]],0)</f>
        <v>0</v>
      </c>
      <c r="BH157" s="17">
        <f>IFERROR((Table1[[#This Row],[S]]*10000)/Table1[[#This Row],[Se]],0)</f>
        <v>0</v>
      </c>
      <c r="BI157" s="17">
        <f>IFERROR((Table1[[#This Row],[Th]]/0.085)/(Table1[[#This Row],[Yb]]/0.493),0)</f>
        <v>0</v>
      </c>
      <c r="BJ157" s="17">
        <f>IFERROR((Table1[[#This Row],[La]]/0.687)/(Table1[[#This Row],[Sm]]/0.444),0)</f>
        <v>0.99097525473071313</v>
      </c>
      <c r="BK157" s="17">
        <f>IFERROR((Table1[[#This Row],[La]]/0.687)/(Table1[[#This Row],[Nb]]/0.713),0)</f>
        <v>0</v>
      </c>
      <c r="BL157" s="28">
        <f>IFERROR((Table1[[#This Row],[MgO]]/40.344)/((Table1[[#This Row],[MgO]]/40.344)+(Table1[[#This Row],[FeOt]]/71.844))*100,0)</f>
        <v>48.244474713340516</v>
      </c>
      <c r="BU157" s="7"/>
      <c r="BV157" s="7"/>
      <c r="BW157" s="7"/>
      <c r="BX157" s="7"/>
      <c r="BY157" s="7"/>
      <c r="BZ157" s="7"/>
      <c r="CA157" s="7"/>
      <c r="CB157" s="7"/>
      <c r="CC157" s="7"/>
    </row>
    <row r="158" spans="1:81" x14ac:dyDescent="0.25">
      <c r="A158" s="29">
        <v>424183</v>
      </c>
      <c r="B158" s="29">
        <v>630360</v>
      </c>
      <c r="C158" s="29">
        <v>6183626</v>
      </c>
      <c r="D158" s="30" t="s">
        <v>378</v>
      </c>
      <c r="E158" s="29" t="s">
        <v>196</v>
      </c>
      <c r="F158" s="17">
        <v>52.8088202</v>
      </c>
      <c r="G158" s="17">
        <v>1.2177129999999998</v>
      </c>
      <c r="H158" s="17">
        <v>13.566609999999999</v>
      </c>
      <c r="I158" s="17">
        <v>12.65916</v>
      </c>
      <c r="J158" s="18">
        <v>0.20465519999999998</v>
      </c>
      <c r="K158" s="17">
        <v>7.0141860000000005</v>
      </c>
      <c r="L158" s="17">
        <v>10.088232</v>
      </c>
      <c r="M158" s="17">
        <v>2.1298400000000002</v>
      </c>
      <c r="N158" s="17">
        <v>0.21682799999999997</v>
      </c>
      <c r="O158" s="18">
        <v>9.39556E-2</v>
      </c>
      <c r="P158" s="17">
        <f>SUM(F158:O158)</f>
        <v>100.00000000000001</v>
      </c>
      <c r="Q158" s="16">
        <v>0.22</v>
      </c>
      <c r="R158" s="16"/>
      <c r="S158" s="16">
        <v>40</v>
      </c>
      <c r="T158" s="16">
        <v>45</v>
      </c>
      <c r="U158" s="16">
        <v>137</v>
      </c>
      <c r="V158" s="16">
        <v>128</v>
      </c>
      <c r="W158" s="16"/>
      <c r="X158" s="16"/>
      <c r="Y158" s="16">
        <v>95</v>
      </c>
      <c r="Z158" s="16"/>
      <c r="AA158" s="16"/>
      <c r="AB158" s="16">
        <v>44</v>
      </c>
      <c r="AC158" s="16"/>
      <c r="AD158" s="16">
        <v>179</v>
      </c>
      <c r="AE158" s="16"/>
      <c r="AF158" s="16"/>
      <c r="AG158" s="16"/>
      <c r="AH158" s="16">
        <v>374</v>
      </c>
      <c r="AI158" s="16"/>
      <c r="AJ158" s="16">
        <v>95</v>
      </c>
      <c r="AK158" s="16">
        <v>60</v>
      </c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>
        <v>2E-3</v>
      </c>
      <c r="BA158" s="16">
        <v>2.8E-3</v>
      </c>
      <c r="BB158" s="16">
        <v>1E-3</v>
      </c>
      <c r="BC158" s="17">
        <f>IFERROR(SUM(Table1[[#This Row],[Pd]:[Au]]),0)</f>
        <v>5.8000000000000005E-3</v>
      </c>
      <c r="BD158" s="17">
        <f>IFERROR(Table1[[#This Row],[Ni]]/Table1[[#This Row],[Cu]],0)</f>
        <v>0.7421875</v>
      </c>
      <c r="BE158" s="17">
        <f>IFERROR(Table1[[#This Row],[Pd]]/Table1[[#This Row],[Pt]],0)</f>
        <v>0.7142857142857143</v>
      </c>
      <c r="BF158" s="17">
        <f>IFERROR(Table1[[#This Row],[Cr]]/Table1[[#This Row],[V]],0)</f>
        <v>0.36631016042780751</v>
      </c>
      <c r="BG158" s="32">
        <f>IFERROR(Table1[[#This Row],[Cu]]/Table1[[#This Row],[Pd]],0)</f>
        <v>64000</v>
      </c>
      <c r="BH158" s="17">
        <f>IFERROR((Table1[[#This Row],[S]]*10000)/Table1[[#This Row],[Se]],0)</f>
        <v>0</v>
      </c>
      <c r="BI158" s="17">
        <f>IFERROR((Table1[[#This Row],[Th]]/0.085)/(Table1[[#This Row],[Yb]]/0.493),0)</f>
        <v>0</v>
      </c>
      <c r="BJ158" s="17">
        <f>IFERROR((Table1[[#This Row],[La]]/0.687)/(Table1[[#This Row],[Sm]]/0.444),0)</f>
        <v>0</v>
      </c>
      <c r="BK158" s="17">
        <f>IFERROR((Table1[[#This Row],[La]]/0.687)/(Table1[[#This Row],[Nb]]/0.713),0)</f>
        <v>0</v>
      </c>
      <c r="BL158" s="28">
        <f>IFERROR((Table1[[#This Row],[MgO]]/40.344)/((Table1[[#This Row],[MgO]]/40.344)+(Table1[[#This Row],[FeOt]]/71.844))*100,0)</f>
        <v>49.66520557640699</v>
      </c>
      <c r="BU158" s="7"/>
      <c r="BV158" s="7"/>
      <c r="BW158" s="7"/>
      <c r="BX158" s="7"/>
      <c r="BY158" s="7"/>
      <c r="BZ158" s="7"/>
      <c r="CA158" s="7"/>
      <c r="CB158" s="7"/>
      <c r="CC158" s="7"/>
    </row>
    <row r="159" spans="1:81" x14ac:dyDescent="0.25">
      <c r="A159" s="29" t="s">
        <v>224</v>
      </c>
      <c r="B159" s="29"/>
      <c r="C159" s="29"/>
      <c r="D159" s="30" t="s">
        <v>379</v>
      </c>
      <c r="E159" s="29" t="s">
        <v>318</v>
      </c>
      <c r="F159" s="16">
        <v>49.25</v>
      </c>
      <c r="G159" s="16">
        <v>0.98</v>
      </c>
      <c r="H159" s="16">
        <v>13.83</v>
      </c>
      <c r="I159" s="16">
        <v>12.6</v>
      </c>
      <c r="J159" s="16">
        <v>0.21</v>
      </c>
      <c r="K159" s="16">
        <v>7.01</v>
      </c>
      <c r="L159" s="16">
        <v>12.27</v>
      </c>
      <c r="M159" s="16">
        <v>2</v>
      </c>
      <c r="N159" s="16">
        <v>0.06</v>
      </c>
      <c r="O159" s="16">
        <v>0.04</v>
      </c>
      <c r="P159" s="16">
        <v>100.24</v>
      </c>
      <c r="Q159" s="16">
        <v>0.01</v>
      </c>
      <c r="R159" s="16"/>
      <c r="S159" s="16">
        <v>28</v>
      </c>
      <c r="T159" s="16"/>
      <c r="U159" s="16">
        <v>270</v>
      </c>
      <c r="V159" s="16"/>
      <c r="W159" s="16"/>
      <c r="X159" s="16">
        <v>4</v>
      </c>
      <c r="Y159" s="16">
        <v>120</v>
      </c>
      <c r="Z159" s="16"/>
      <c r="AA159" s="16">
        <v>0</v>
      </c>
      <c r="AB159" s="16"/>
      <c r="AC159" s="16"/>
      <c r="AD159" s="16">
        <v>152</v>
      </c>
      <c r="AE159" s="16"/>
      <c r="AF159" s="16"/>
      <c r="AG159" s="16"/>
      <c r="AH159" s="16">
        <v>361</v>
      </c>
      <c r="AI159" s="16">
        <v>21</v>
      </c>
      <c r="AJ159" s="16">
        <v>88</v>
      </c>
      <c r="AK159" s="16">
        <v>46</v>
      </c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7">
        <f>IFERROR(SUM(Table1[[#This Row],[Pd]:[Au]]),0)</f>
        <v>0</v>
      </c>
      <c r="BD159" s="17">
        <f>IFERROR(Table1[[#This Row],[Ni]]/Table1[[#This Row],[Cu]],0)</f>
        <v>0</v>
      </c>
      <c r="BE159" s="17">
        <f>IFERROR(Table1[[#This Row],[Pd]]/Table1[[#This Row],[Pt]],0)</f>
        <v>0</v>
      </c>
      <c r="BF159" s="17">
        <f>IFERROR(Table1[[#This Row],[Cr]]/Table1[[#This Row],[V]],0)</f>
        <v>0.74792243767313016</v>
      </c>
      <c r="BG159" s="32">
        <f>IFERROR(Table1[[#This Row],[Cu]]/Table1[[#This Row],[Pd]],0)</f>
        <v>0</v>
      </c>
      <c r="BH159" s="17">
        <f>IFERROR((Table1[[#This Row],[S]]*10000)/Table1[[#This Row],[Se]],0)</f>
        <v>0</v>
      </c>
      <c r="BI159" s="17">
        <f>IFERROR((Table1[[#This Row],[Th]]/0.085)/(Table1[[#This Row],[Yb]]/0.493),0)</f>
        <v>0</v>
      </c>
      <c r="BJ159" s="17">
        <f>IFERROR((Table1[[#This Row],[La]]/0.687)/(Table1[[#This Row],[Sm]]/0.444),0)</f>
        <v>0</v>
      </c>
      <c r="BK159" s="17">
        <f>IFERROR((Table1[[#This Row],[La]]/0.687)/(Table1[[#This Row],[Nb]]/0.713),0)</f>
        <v>0</v>
      </c>
      <c r="BL159" s="28">
        <f>IFERROR((Table1[[#This Row],[MgO]]/40.344)/((Table1[[#This Row],[MgO]]/40.344)+(Table1[[#This Row],[FeOt]]/71.844))*100,0)</f>
        <v>49.767384279415403</v>
      </c>
      <c r="BU159" s="7"/>
      <c r="BV159" s="7"/>
      <c r="BW159" s="7"/>
      <c r="BX159" s="7"/>
      <c r="BY159" s="7"/>
      <c r="BZ159" s="7"/>
      <c r="CA159" s="7"/>
      <c r="CB159" s="7"/>
      <c r="CC159" s="7"/>
    </row>
    <row r="160" spans="1:81" x14ac:dyDescent="0.25">
      <c r="A160" s="29">
        <v>422813</v>
      </c>
      <c r="B160" s="29">
        <v>631147</v>
      </c>
      <c r="C160" s="29">
        <v>6182517</v>
      </c>
      <c r="D160" s="30" t="s">
        <v>378</v>
      </c>
      <c r="E160" s="29" t="s">
        <v>196</v>
      </c>
      <c r="F160" s="17">
        <v>56.221975799999996</v>
      </c>
      <c r="G160" s="17">
        <v>1.2177129999999998</v>
      </c>
      <c r="H160" s="17">
        <v>12.055009999999999</v>
      </c>
      <c r="I160" s="17">
        <v>12.041639999999999</v>
      </c>
      <c r="J160" s="18">
        <v>0.17947679999999999</v>
      </c>
      <c r="K160" s="17">
        <v>6.9810219999999994</v>
      </c>
      <c r="L160" s="17">
        <v>9.0808080000000011</v>
      </c>
      <c r="M160" s="17">
        <v>1.7119600000000001</v>
      </c>
      <c r="N160" s="17">
        <v>0.40956399999999998</v>
      </c>
      <c r="O160" s="18">
        <v>0.10083039999999999</v>
      </c>
      <c r="P160" s="17">
        <f>SUM(F160:O160)</f>
        <v>100.00000000000001</v>
      </c>
      <c r="Q160" s="16">
        <v>0.12</v>
      </c>
      <c r="R160" s="16"/>
      <c r="S160" s="16">
        <v>70</v>
      </c>
      <c r="T160" s="16">
        <v>44</v>
      </c>
      <c r="U160" s="16">
        <v>148</v>
      </c>
      <c r="V160" s="16">
        <v>194</v>
      </c>
      <c r="W160" s="16"/>
      <c r="X160" s="16"/>
      <c r="Y160" s="16">
        <v>71</v>
      </c>
      <c r="Z160" s="16"/>
      <c r="AA160" s="16"/>
      <c r="AB160" s="16">
        <v>37</v>
      </c>
      <c r="AC160" s="16"/>
      <c r="AD160" s="16">
        <v>171</v>
      </c>
      <c r="AE160" s="16"/>
      <c r="AF160" s="16"/>
      <c r="AG160" s="16"/>
      <c r="AH160" s="16">
        <v>369</v>
      </c>
      <c r="AI160" s="16"/>
      <c r="AJ160" s="16">
        <v>73</v>
      </c>
      <c r="AK160" s="16">
        <v>0</v>
      </c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>
        <v>4.0000000000000001E-3</v>
      </c>
      <c r="BA160" s="16">
        <v>3.8999999999999998E-3</v>
      </c>
      <c r="BB160" s="16">
        <v>3.0000000000000001E-3</v>
      </c>
      <c r="BC160" s="17">
        <f>IFERROR(SUM(Table1[[#This Row],[Pd]:[Au]]),0)</f>
        <v>1.09E-2</v>
      </c>
      <c r="BD160" s="17">
        <f>IFERROR(Table1[[#This Row],[Ni]]/Table1[[#This Row],[Cu]],0)</f>
        <v>0.36597938144329895</v>
      </c>
      <c r="BE160" s="17">
        <f>IFERROR(Table1[[#This Row],[Pd]]/Table1[[#This Row],[Pt]],0)</f>
        <v>1.0256410256410258</v>
      </c>
      <c r="BF160" s="17">
        <f>IFERROR(Table1[[#This Row],[Cr]]/Table1[[#This Row],[V]],0)</f>
        <v>0.40108401084010842</v>
      </c>
      <c r="BG160" s="32">
        <f>IFERROR(Table1[[#This Row],[Cu]]/Table1[[#This Row],[Pd]],0)</f>
        <v>48500</v>
      </c>
      <c r="BH160" s="17">
        <f>IFERROR((Table1[[#This Row],[S]]*10000)/Table1[[#This Row],[Se]],0)</f>
        <v>0</v>
      </c>
      <c r="BI160" s="17">
        <f>IFERROR((Table1[[#This Row],[Th]]/0.085)/(Table1[[#This Row],[Yb]]/0.493),0)</f>
        <v>0</v>
      </c>
      <c r="BJ160" s="17">
        <f>IFERROR((Table1[[#This Row],[La]]/0.687)/(Table1[[#This Row],[Sm]]/0.444),0)</f>
        <v>0</v>
      </c>
      <c r="BK160" s="17">
        <f>IFERROR((Table1[[#This Row],[La]]/0.687)/(Table1[[#This Row],[Nb]]/0.713),0)</f>
        <v>0</v>
      </c>
      <c r="BL160" s="28">
        <f>IFERROR((Table1[[#This Row],[MgO]]/40.344)/((Table1[[#This Row],[MgO]]/40.344)+(Table1[[#This Row],[FeOt]]/71.844))*100,0)</f>
        <v>50.796909964091817</v>
      </c>
      <c r="BU160" s="7"/>
      <c r="BV160" s="7"/>
      <c r="BW160" s="7"/>
      <c r="BX160" s="7"/>
      <c r="BY160" s="7"/>
      <c r="BZ160" s="7"/>
      <c r="CA160" s="7"/>
      <c r="CB160" s="7"/>
      <c r="CC160" s="7"/>
    </row>
    <row r="161" spans="1:81" x14ac:dyDescent="0.25">
      <c r="A161" s="29" t="s">
        <v>151</v>
      </c>
      <c r="B161" s="29">
        <v>315086</v>
      </c>
      <c r="C161" s="29">
        <v>6123060</v>
      </c>
      <c r="D161" s="30" t="s">
        <v>378</v>
      </c>
      <c r="E161" s="29" t="s">
        <v>63</v>
      </c>
      <c r="F161" s="17">
        <v>53.646840000000005</v>
      </c>
      <c r="G161" s="17">
        <v>1.1343080000000001</v>
      </c>
      <c r="H161" s="17">
        <v>13.868929999999999</v>
      </c>
      <c r="I161" s="17">
        <v>11.192549999999999</v>
      </c>
      <c r="J161" s="18">
        <v>0.18076800000000001</v>
      </c>
      <c r="K161" s="17">
        <v>6.9810219999999994</v>
      </c>
      <c r="L161" s="17">
        <v>10.98372</v>
      </c>
      <c r="M161" s="17">
        <v>1.7389200000000002</v>
      </c>
      <c r="N161" s="17">
        <v>0.19273599999999999</v>
      </c>
      <c r="O161" s="18">
        <v>8.0206E-2</v>
      </c>
      <c r="P161" s="17">
        <f>SUM(F161:O161)</f>
        <v>100</v>
      </c>
      <c r="Q161" s="16">
        <v>0.11</v>
      </c>
      <c r="R161" s="16"/>
      <c r="S161" s="16">
        <v>40</v>
      </c>
      <c r="T161" s="16">
        <v>47</v>
      </c>
      <c r="U161" s="16">
        <v>166</v>
      </c>
      <c r="V161" s="16">
        <v>131</v>
      </c>
      <c r="W161" s="16"/>
      <c r="X161" s="16"/>
      <c r="Y161" s="16">
        <v>115</v>
      </c>
      <c r="Z161" s="16"/>
      <c r="AA161" s="16"/>
      <c r="AB161" s="16">
        <v>43</v>
      </c>
      <c r="AC161" s="16"/>
      <c r="AD161" s="16">
        <v>120</v>
      </c>
      <c r="AE161" s="16"/>
      <c r="AF161" s="16"/>
      <c r="AG161" s="16"/>
      <c r="AH161" s="16">
        <v>339</v>
      </c>
      <c r="AI161" s="16"/>
      <c r="AJ161" s="16">
        <v>92</v>
      </c>
      <c r="AK161" s="16">
        <v>59</v>
      </c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>
        <v>6.0000000000000001E-3</v>
      </c>
      <c r="BA161" s="16">
        <v>8.2000000000000007E-3</v>
      </c>
      <c r="BB161" s="16">
        <v>4.0000000000000001E-3</v>
      </c>
      <c r="BC161" s="17">
        <f>IFERROR(SUM(Table1[[#This Row],[Pd]:[Au]]),0)</f>
        <v>1.8200000000000001E-2</v>
      </c>
      <c r="BD161" s="17">
        <f>IFERROR(Table1[[#This Row],[Ni]]/Table1[[#This Row],[Cu]],0)</f>
        <v>0.87786259541984735</v>
      </c>
      <c r="BE161" s="17">
        <f>IFERROR(Table1[[#This Row],[Pd]]/Table1[[#This Row],[Pt]],0)</f>
        <v>0.73170731707317072</v>
      </c>
      <c r="BF161" s="17">
        <f>IFERROR(Table1[[#This Row],[Cr]]/Table1[[#This Row],[V]],0)</f>
        <v>0.48967551622418881</v>
      </c>
      <c r="BG161" s="32">
        <f>IFERROR(Table1[[#This Row],[Cu]]/Table1[[#This Row],[Pd]],0)</f>
        <v>21833.333333333332</v>
      </c>
      <c r="BH161" s="17">
        <f>IFERROR((Table1[[#This Row],[S]]*10000)/Table1[[#This Row],[Se]],0)</f>
        <v>0</v>
      </c>
      <c r="BI161" s="17">
        <f>IFERROR((Table1[[#This Row],[Th]]/0.085)/(Table1[[#This Row],[Yb]]/0.493),0)</f>
        <v>0</v>
      </c>
      <c r="BJ161" s="17">
        <f>IFERROR((Table1[[#This Row],[La]]/0.687)/(Table1[[#This Row],[Sm]]/0.444),0)</f>
        <v>0</v>
      </c>
      <c r="BK161" s="17">
        <f>IFERROR((Table1[[#This Row],[La]]/0.687)/(Table1[[#This Row],[Nb]]/0.713),0)</f>
        <v>0</v>
      </c>
      <c r="BL161" s="28">
        <f>IFERROR((Table1[[#This Row],[MgO]]/40.344)/((Table1[[#This Row],[MgO]]/40.344)+(Table1[[#This Row],[FeOt]]/71.844))*100,0)</f>
        <v>52.622624917233694</v>
      </c>
      <c r="BU161" s="7"/>
      <c r="BV161" s="7"/>
      <c r="BW161" s="7"/>
      <c r="BX161" s="7"/>
      <c r="BY161" s="7"/>
      <c r="BZ161" s="7"/>
      <c r="CA161" s="7"/>
      <c r="CB161" s="7"/>
      <c r="CC161" s="7"/>
    </row>
    <row r="162" spans="1:81" x14ac:dyDescent="0.25">
      <c r="A162" s="29">
        <v>424098</v>
      </c>
      <c r="B162" s="29">
        <v>631138</v>
      </c>
      <c r="C162" s="29">
        <v>6180157</v>
      </c>
      <c r="D162" s="30" t="s">
        <v>378</v>
      </c>
      <c r="E162" s="29" t="s">
        <v>196</v>
      </c>
      <c r="F162" s="17">
        <v>52.921407400000007</v>
      </c>
      <c r="G162" s="17">
        <v>1.2177129999999998</v>
      </c>
      <c r="H162" s="17">
        <v>13.83114</v>
      </c>
      <c r="I162" s="17">
        <v>12.556239999999999</v>
      </c>
      <c r="J162" s="18">
        <v>0.22208639999999996</v>
      </c>
      <c r="K162" s="17">
        <v>6.9644399999999997</v>
      </c>
      <c r="L162" s="17">
        <v>9.8503679999999996</v>
      </c>
      <c r="M162" s="17">
        <v>2.1837600000000004</v>
      </c>
      <c r="N162" s="17">
        <v>0.15659799999999999</v>
      </c>
      <c r="O162" s="18">
        <v>9.6247200000000005E-2</v>
      </c>
      <c r="P162" s="17">
        <f>SUM(F162:O162)</f>
        <v>100.00000000000001</v>
      </c>
      <c r="Q162" s="16">
        <v>0.17</v>
      </c>
      <c r="R162" s="16"/>
      <c r="S162" s="16">
        <v>30</v>
      </c>
      <c r="T162" s="16">
        <v>49</v>
      </c>
      <c r="U162" s="16">
        <v>149</v>
      </c>
      <c r="V162" s="16">
        <v>175</v>
      </c>
      <c r="W162" s="16"/>
      <c r="X162" s="16"/>
      <c r="Y162" s="16">
        <v>98</v>
      </c>
      <c r="Z162" s="16"/>
      <c r="AA162" s="16"/>
      <c r="AB162" s="16">
        <v>45</v>
      </c>
      <c r="AC162" s="16"/>
      <c r="AD162" s="16">
        <v>158</v>
      </c>
      <c r="AE162" s="16"/>
      <c r="AF162" s="16"/>
      <c r="AG162" s="16"/>
      <c r="AH162" s="16">
        <v>369</v>
      </c>
      <c r="AI162" s="16"/>
      <c r="AJ162" s="16">
        <v>108</v>
      </c>
      <c r="AK162" s="16">
        <v>67</v>
      </c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>
        <v>2E-3</v>
      </c>
      <c r="BA162" s="16">
        <v>2.8E-3</v>
      </c>
      <c r="BB162" s="16">
        <v>1E-3</v>
      </c>
      <c r="BC162" s="17">
        <f>IFERROR(SUM(Table1[[#This Row],[Pd]:[Au]]),0)</f>
        <v>5.8000000000000005E-3</v>
      </c>
      <c r="BD162" s="17">
        <f>IFERROR(Table1[[#This Row],[Ni]]/Table1[[#This Row],[Cu]],0)</f>
        <v>0.56000000000000005</v>
      </c>
      <c r="BE162" s="17">
        <f>IFERROR(Table1[[#This Row],[Pd]]/Table1[[#This Row],[Pt]],0)</f>
        <v>0.7142857142857143</v>
      </c>
      <c r="BF162" s="17">
        <f>IFERROR(Table1[[#This Row],[Cr]]/Table1[[#This Row],[V]],0)</f>
        <v>0.40379403794037938</v>
      </c>
      <c r="BG162" s="32">
        <f>IFERROR(Table1[[#This Row],[Cu]]/Table1[[#This Row],[Pd]],0)</f>
        <v>87500</v>
      </c>
      <c r="BH162" s="17">
        <f>IFERROR((Table1[[#This Row],[S]]*10000)/Table1[[#This Row],[Se]],0)</f>
        <v>0</v>
      </c>
      <c r="BI162" s="17">
        <f>IFERROR((Table1[[#This Row],[Th]]/0.085)/(Table1[[#This Row],[Yb]]/0.493),0)</f>
        <v>0</v>
      </c>
      <c r="BJ162" s="17">
        <f>IFERROR((Table1[[#This Row],[La]]/0.687)/(Table1[[#This Row],[Sm]]/0.444),0)</f>
        <v>0</v>
      </c>
      <c r="BK162" s="17">
        <f>IFERROR((Table1[[#This Row],[La]]/0.687)/(Table1[[#This Row],[Nb]]/0.713),0)</f>
        <v>0</v>
      </c>
      <c r="BL162" s="28">
        <f>IFERROR((Table1[[#This Row],[MgO]]/40.344)/((Table1[[#This Row],[MgO]]/40.344)+(Table1[[#This Row],[FeOt]]/71.844))*100,0)</f>
        <v>49.691350565068902</v>
      </c>
      <c r="BU162" s="7"/>
      <c r="BV162" s="7"/>
      <c r="BW162" s="7"/>
      <c r="BX162" s="7"/>
      <c r="BY162" s="7"/>
      <c r="BZ162" s="7"/>
      <c r="CA162" s="7"/>
      <c r="CB162" s="7"/>
      <c r="CC162" s="7"/>
    </row>
    <row r="163" spans="1:81" x14ac:dyDescent="0.25">
      <c r="A163" s="29" t="s">
        <v>273</v>
      </c>
      <c r="B163" s="29"/>
      <c r="C163" s="29"/>
      <c r="D163" s="30" t="s">
        <v>379</v>
      </c>
      <c r="E163" s="29" t="s">
        <v>318</v>
      </c>
      <c r="F163" s="16">
        <v>50.68</v>
      </c>
      <c r="G163" s="16">
        <v>1.39</v>
      </c>
      <c r="H163" s="16">
        <v>13.23</v>
      </c>
      <c r="I163" s="16">
        <v>14.53</v>
      </c>
      <c r="J163" s="16">
        <v>0.2</v>
      </c>
      <c r="K163" s="16">
        <v>6.96</v>
      </c>
      <c r="L163" s="16">
        <v>7.34</v>
      </c>
      <c r="M163" s="16">
        <v>3.34</v>
      </c>
      <c r="N163" s="16">
        <v>0.02</v>
      </c>
      <c r="O163" s="16">
        <v>0.05</v>
      </c>
      <c r="P163" s="16">
        <v>100.71</v>
      </c>
      <c r="Q163" s="16">
        <v>0.02</v>
      </c>
      <c r="R163" s="16"/>
      <c r="S163" s="16">
        <v>121</v>
      </c>
      <c r="T163" s="16"/>
      <c r="U163" s="16">
        <v>95</v>
      </c>
      <c r="V163" s="16"/>
      <c r="W163" s="16"/>
      <c r="X163" s="16">
        <v>0</v>
      </c>
      <c r="Y163" s="16">
        <v>75</v>
      </c>
      <c r="Z163" s="16"/>
      <c r="AA163" s="16">
        <v>0</v>
      </c>
      <c r="AB163" s="16"/>
      <c r="AC163" s="16"/>
      <c r="AD163" s="16">
        <v>132</v>
      </c>
      <c r="AE163" s="16"/>
      <c r="AF163" s="16"/>
      <c r="AG163" s="16"/>
      <c r="AH163" s="16">
        <v>511</v>
      </c>
      <c r="AI163" s="16">
        <v>29</v>
      </c>
      <c r="AJ163" s="16">
        <v>78</v>
      </c>
      <c r="AK163" s="16">
        <v>56</v>
      </c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7">
        <f>IFERROR(SUM(Table1[[#This Row],[Pd]:[Au]]),0)</f>
        <v>0</v>
      </c>
      <c r="BD163" s="17">
        <f>IFERROR(Table1[[#This Row],[Ni]]/Table1[[#This Row],[Cu]],0)</f>
        <v>0</v>
      </c>
      <c r="BE163" s="17">
        <f>IFERROR(Table1[[#This Row],[Pd]]/Table1[[#This Row],[Pt]],0)</f>
        <v>0</v>
      </c>
      <c r="BF163" s="17">
        <f>IFERROR(Table1[[#This Row],[Cr]]/Table1[[#This Row],[V]],0)</f>
        <v>0.18590998043052837</v>
      </c>
      <c r="BG163" s="32">
        <f>IFERROR(Table1[[#This Row],[Cu]]/Table1[[#This Row],[Pd]],0)</f>
        <v>0</v>
      </c>
      <c r="BH163" s="17">
        <f>IFERROR((Table1[[#This Row],[S]]*10000)/Table1[[#This Row],[Se]],0)</f>
        <v>0</v>
      </c>
      <c r="BI163" s="17">
        <f>IFERROR((Table1[[#This Row],[Th]]/0.085)/(Table1[[#This Row],[Yb]]/0.493),0)</f>
        <v>0</v>
      </c>
      <c r="BJ163" s="17">
        <f>IFERROR((Table1[[#This Row],[La]]/0.687)/(Table1[[#This Row],[Sm]]/0.444),0)</f>
        <v>0</v>
      </c>
      <c r="BK163" s="17">
        <f>IFERROR((Table1[[#This Row],[La]]/0.687)/(Table1[[#This Row],[Nb]]/0.713),0)</f>
        <v>0</v>
      </c>
      <c r="BL163" s="28">
        <f>IFERROR((Table1[[#This Row],[MgO]]/40.344)/((Table1[[#This Row],[MgO]]/40.344)+(Table1[[#This Row],[FeOt]]/71.844))*100,0)</f>
        <v>46.033810660214421</v>
      </c>
      <c r="BU163" s="7"/>
      <c r="BV163" s="7"/>
      <c r="BW163" s="7"/>
      <c r="BX163" s="7"/>
      <c r="BY163" s="7"/>
      <c r="BZ163" s="7"/>
      <c r="CA163" s="7"/>
      <c r="CB163" s="7"/>
      <c r="CC163" s="7"/>
    </row>
    <row r="164" spans="1:81" x14ac:dyDescent="0.25">
      <c r="A164" s="29" t="s">
        <v>301</v>
      </c>
      <c r="B164" s="29"/>
      <c r="C164" s="29"/>
      <c r="D164" s="30" t="s">
        <v>379</v>
      </c>
      <c r="E164" s="29" t="s">
        <v>320</v>
      </c>
      <c r="F164" s="16">
        <v>48.51</v>
      </c>
      <c r="G164" s="16">
        <v>1.1499999999999999</v>
      </c>
      <c r="H164" s="16">
        <v>13.85</v>
      </c>
      <c r="I164" s="16">
        <v>13.2</v>
      </c>
      <c r="J164" s="16">
        <v>0.21</v>
      </c>
      <c r="K164" s="16">
        <v>6.96</v>
      </c>
      <c r="L164" s="16">
        <v>12.57</v>
      </c>
      <c r="M164" s="16">
        <v>1.39</v>
      </c>
      <c r="N164" s="16">
        <v>7.0000000000000007E-2</v>
      </c>
      <c r="O164" s="16">
        <v>0.08</v>
      </c>
      <c r="P164" s="16">
        <v>100.06</v>
      </c>
      <c r="Q164" s="16">
        <v>0.02</v>
      </c>
      <c r="R164" s="16"/>
      <c r="S164" s="16">
        <v>49</v>
      </c>
      <c r="T164" s="16"/>
      <c r="U164" s="16">
        <v>192</v>
      </c>
      <c r="V164" s="16"/>
      <c r="W164" s="16"/>
      <c r="X164" s="16">
        <v>2</v>
      </c>
      <c r="Y164" s="16">
        <v>123</v>
      </c>
      <c r="Z164" s="16"/>
      <c r="AA164" s="16">
        <v>0</v>
      </c>
      <c r="AB164" s="16"/>
      <c r="AC164" s="16"/>
      <c r="AD164" s="16">
        <v>125</v>
      </c>
      <c r="AE164" s="16"/>
      <c r="AF164" s="16"/>
      <c r="AG164" s="16"/>
      <c r="AH164" s="16">
        <v>462</v>
      </c>
      <c r="AI164" s="16">
        <v>28</v>
      </c>
      <c r="AJ164" s="16">
        <v>82</v>
      </c>
      <c r="AK164" s="16">
        <v>51</v>
      </c>
      <c r="AL164" s="16">
        <v>4.4000000000000004</v>
      </c>
      <c r="AM164" s="16">
        <v>10.3</v>
      </c>
      <c r="AN164" s="16"/>
      <c r="AO164" s="16">
        <v>8.1999999999999993</v>
      </c>
      <c r="AP164" s="16">
        <v>2.9</v>
      </c>
      <c r="AQ164" s="16">
        <v>0.9</v>
      </c>
      <c r="AR164" s="16">
        <v>3.6</v>
      </c>
      <c r="AS164" s="16"/>
      <c r="AT164" s="16">
        <v>4</v>
      </c>
      <c r="AU164" s="16"/>
      <c r="AV164" s="16">
        <v>2.2999999999999998</v>
      </c>
      <c r="AW164" s="16"/>
      <c r="AX164" s="16">
        <v>2.1</v>
      </c>
      <c r="AY164" s="16">
        <v>0.28999999999999998</v>
      </c>
      <c r="AZ164" s="16"/>
      <c r="BA164" s="16"/>
      <c r="BB164" s="16"/>
      <c r="BC164" s="17">
        <f>IFERROR(SUM(Table1[[#This Row],[Pd]:[Au]]),0)</f>
        <v>0</v>
      </c>
      <c r="BD164" s="17">
        <f>IFERROR(Table1[[#This Row],[Ni]]/Table1[[#This Row],[Cu]],0)</f>
        <v>0</v>
      </c>
      <c r="BE164" s="17">
        <f>IFERROR(Table1[[#This Row],[Pd]]/Table1[[#This Row],[Pt]],0)</f>
        <v>0</v>
      </c>
      <c r="BF164" s="17">
        <f>IFERROR(Table1[[#This Row],[Cr]]/Table1[[#This Row],[V]],0)</f>
        <v>0.41558441558441561</v>
      </c>
      <c r="BG164" s="32">
        <f>IFERROR(Table1[[#This Row],[Cu]]/Table1[[#This Row],[Pd]],0)</f>
        <v>0</v>
      </c>
      <c r="BH164" s="17">
        <f>IFERROR((Table1[[#This Row],[S]]*10000)/Table1[[#This Row],[Se]],0)</f>
        <v>0</v>
      </c>
      <c r="BI164" s="17">
        <f>IFERROR((Table1[[#This Row],[Th]]/0.085)/(Table1[[#This Row],[Yb]]/0.493),0)</f>
        <v>0</v>
      </c>
      <c r="BJ164" s="17">
        <f>IFERROR((Table1[[#This Row],[La]]/0.687)/(Table1[[#This Row],[Sm]]/0.444),0)</f>
        <v>0.98057521457611818</v>
      </c>
      <c r="BK164" s="17">
        <f>IFERROR((Table1[[#This Row],[La]]/0.687)/(Table1[[#This Row],[Nb]]/0.713),0)</f>
        <v>2.2832605531295487</v>
      </c>
      <c r="BL164" s="28">
        <f>IFERROR((Table1[[#This Row],[MgO]]/40.344)/((Table1[[#This Row],[MgO]]/40.344)+(Table1[[#This Row],[FeOt]]/71.844))*100,0)</f>
        <v>48.425946844502455</v>
      </c>
    </row>
    <row r="165" spans="1:81" x14ac:dyDescent="0.25">
      <c r="A165" s="29" t="s">
        <v>112</v>
      </c>
      <c r="B165" s="29">
        <v>628420</v>
      </c>
      <c r="C165" s="29">
        <v>6182371</v>
      </c>
      <c r="D165" s="30" t="s">
        <v>378</v>
      </c>
      <c r="E165" s="29" t="s">
        <v>197</v>
      </c>
      <c r="F165" s="17">
        <v>48.8</v>
      </c>
      <c r="G165" s="17">
        <v>1.5</v>
      </c>
      <c r="H165" s="17">
        <v>14.15</v>
      </c>
      <c r="I165" s="17">
        <v>15.1</v>
      </c>
      <c r="J165" s="17">
        <v>0.23</v>
      </c>
      <c r="K165" s="17">
        <v>6.95</v>
      </c>
      <c r="L165" s="17">
        <v>6.24</v>
      </c>
      <c r="M165" s="17">
        <v>2.75</v>
      </c>
      <c r="N165" s="17">
        <v>1.04</v>
      </c>
      <c r="O165" s="17">
        <v>0.13</v>
      </c>
      <c r="P165" s="17">
        <f>SUM(F165:O165)</f>
        <v>96.89</v>
      </c>
      <c r="Q165" s="16">
        <v>0.09</v>
      </c>
      <c r="R165" s="16">
        <v>1.5</v>
      </c>
      <c r="S165" s="16">
        <v>729</v>
      </c>
      <c r="T165" s="16">
        <v>47</v>
      </c>
      <c r="U165" s="16">
        <v>100</v>
      </c>
      <c r="V165" s="16">
        <v>871</v>
      </c>
      <c r="W165" s="16">
        <v>2.7</v>
      </c>
      <c r="X165" s="16">
        <v>4.7</v>
      </c>
      <c r="Y165" s="16">
        <v>108</v>
      </c>
      <c r="Z165" s="16">
        <v>16</v>
      </c>
      <c r="AA165" s="16">
        <v>27.3</v>
      </c>
      <c r="AB165" s="16">
        <v>39</v>
      </c>
      <c r="AC165" s="16">
        <v>0.6</v>
      </c>
      <c r="AD165" s="16">
        <v>132.5</v>
      </c>
      <c r="AE165" s="16">
        <v>0.3</v>
      </c>
      <c r="AF165" s="16">
        <v>0.5</v>
      </c>
      <c r="AG165" s="16">
        <v>0.55000000000000004</v>
      </c>
      <c r="AH165" s="16">
        <v>393</v>
      </c>
      <c r="AI165" s="16">
        <v>30.2</v>
      </c>
      <c r="AJ165" s="16">
        <v>109</v>
      </c>
      <c r="AK165" s="16">
        <v>88</v>
      </c>
      <c r="AL165" s="16">
        <v>5.8</v>
      </c>
      <c r="AM165" s="16">
        <v>15.2</v>
      </c>
      <c r="AN165" s="16">
        <v>2.2799999999999998</v>
      </c>
      <c r="AO165" s="16">
        <v>11.1</v>
      </c>
      <c r="AP165" s="16">
        <v>3.6</v>
      </c>
      <c r="AQ165" s="16">
        <v>0.97</v>
      </c>
      <c r="AR165" s="16">
        <v>4.38</v>
      </c>
      <c r="AS165" s="16">
        <v>0.79</v>
      </c>
      <c r="AT165" s="16">
        <v>5.33</v>
      </c>
      <c r="AU165" s="16">
        <v>1.1200000000000001</v>
      </c>
      <c r="AV165" s="16">
        <v>3.53</v>
      </c>
      <c r="AW165" s="16">
        <v>0.51</v>
      </c>
      <c r="AX165" s="16">
        <v>3.59</v>
      </c>
      <c r="AY165" s="16">
        <v>0.5</v>
      </c>
      <c r="AZ165" s="16">
        <v>3.0000000000000001E-3</v>
      </c>
      <c r="BA165" s="16">
        <v>1.2999999999999999E-3</v>
      </c>
      <c r="BB165" s="16">
        <v>7.0000000000000001E-3</v>
      </c>
      <c r="BC165" s="17">
        <f>IFERROR(SUM(Table1[[#This Row],[Pd]:[Au]]),0)</f>
        <v>1.1300000000000001E-2</v>
      </c>
      <c r="BD165" s="17">
        <f>IFERROR(Table1[[#This Row],[Ni]]/Table1[[#This Row],[Cu]],0)</f>
        <v>0.12399540757749714</v>
      </c>
      <c r="BE165" s="17">
        <f>IFERROR(Table1[[#This Row],[Pd]]/Table1[[#This Row],[Pt]],0)</f>
        <v>2.3076923076923079</v>
      </c>
      <c r="BF165" s="17">
        <f>IFERROR(Table1[[#This Row],[Cr]]/Table1[[#This Row],[V]],0)</f>
        <v>0.2544529262086514</v>
      </c>
      <c r="BG165" s="32">
        <f>IFERROR(Table1[[#This Row],[Cu]]/Table1[[#This Row],[Pd]],0)</f>
        <v>290333.33333333331</v>
      </c>
      <c r="BH165" s="17">
        <f>IFERROR((Table1[[#This Row],[S]]*10000)/Table1[[#This Row],[Se]],0)</f>
        <v>1500</v>
      </c>
      <c r="BI165" s="17">
        <f>IFERROR((Table1[[#This Row],[Th]]/0.085)/(Table1[[#This Row],[Yb]]/0.493),0)</f>
        <v>0.80779944289693595</v>
      </c>
      <c r="BJ165" s="17">
        <f>IFERROR((Table1[[#This Row],[La]]/0.687)/(Table1[[#This Row],[Sm]]/0.444),0)</f>
        <v>1.0412421154779232</v>
      </c>
      <c r="BK165" s="17">
        <f>IFERROR((Table1[[#This Row],[La]]/0.687)/(Table1[[#This Row],[Nb]]/0.713),0)</f>
        <v>1.2807457648115457</v>
      </c>
      <c r="BL165" s="28">
        <f>IFERROR((Table1[[#This Row],[MgO]]/40.344)/((Table1[[#This Row],[MgO]]/40.344)+(Table1[[#This Row],[FeOt]]/71.844))*100,0)</f>
        <v>45.043861572045067</v>
      </c>
    </row>
    <row r="166" spans="1:81" x14ac:dyDescent="0.25">
      <c r="A166" s="29">
        <v>15</v>
      </c>
      <c r="B166" s="29"/>
      <c r="C166" s="29"/>
      <c r="D166" s="30" t="s">
        <v>381</v>
      </c>
      <c r="E166" s="29" t="s">
        <v>170</v>
      </c>
      <c r="F166" s="16">
        <v>50.34</v>
      </c>
      <c r="G166" s="16">
        <v>1.36</v>
      </c>
      <c r="H166" s="16">
        <v>14.14</v>
      </c>
      <c r="I166" s="16">
        <v>13.35</v>
      </c>
      <c r="J166" s="16">
        <v>0.21</v>
      </c>
      <c r="K166" s="16">
        <v>6.94</v>
      </c>
      <c r="L166" s="16">
        <v>11.51</v>
      </c>
      <c r="M166" s="16">
        <v>1.81</v>
      </c>
      <c r="N166" s="16">
        <v>0.27</v>
      </c>
      <c r="O166" s="16">
        <v>0.13</v>
      </c>
      <c r="P166" s="16">
        <v>100.06</v>
      </c>
      <c r="Q166" s="16"/>
      <c r="R166" s="16"/>
      <c r="S166" s="16"/>
      <c r="T166" s="16"/>
      <c r="U166" s="16">
        <v>146</v>
      </c>
      <c r="V166" s="16">
        <v>154</v>
      </c>
      <c r="W166" s="16"/>
      <c r="X166" s="16"/>
      <c r="Y166" s="16">
        <v>105</v>
      </c>
      <c r="Z166" s="16"/>
      <c r="AA166" s="16"/>
      <c r="AB166" s="16"/>
      <c r="AC166" s="16"/>
      <c r="AD166" s="16"/>
      <c r="AE166" s="16"/>
      <c r="AF166" s="16"/>
      <c r="AG166" s="16"/>
      <c r="AH166" s="16"/>
      <c r="AI166" s="16">
        <v>26</v>
      </c>
      <c r="AJ166" s="16"/>
      <c r="AK166" s="16">
        <v>87</v>
      </c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>
        <v>4.0000000000000001E-3</v>
      </c>
      <c r="BA166" s="16">
        <v>3.0000000000000001E-3</v>
      </c>
      <c r="BB166" s="16">
        <v>3.3E-3</v>
      </c>
      <c r="BC166" s="17">
        <f>IFERROR(SUM(Table1[[#This Row],[Pd]:[Au]]),0)</f>
        <v>1.03E-2</v>
      </c>
      <c r="BD166" s="17">
        <f>IFERROR(Table1[[#This Row],[Ni]]/Table1[[#This Row],[Cu]],0)</f>
        <v>0.68181818181818177</v>
      </c>
      <c r="BE166" s="17">
        <f>IFERROR(Table1[[#This Row],[Pd]]/Table1[[#This Row],[Pt]],0)</f>
        <v>1.3333333333333333</v>
      </c>
      <c r="BF166" s="17">
        <f>IFERROR(Table1[[#This Row],[Cr]]/Table1[[#This Row],[V]],0)</f>
        <v>0</v>
      </c>
      <c r="BG166" s="32">
        <f>IFERROR(Table1[[#This Row],[Cu]]/Table1[[#This Row],[Pd]],0)</f>
        <v>38500</v>
      </c>
      <c r="BH166" s="17">
        <f>IFERROR((Table1[[#This Row],[S]]*10000)/Table1[[#This Row],[Se]],0)</f>
        <v>0</v>
      </c>
      <c r="BI166" s="17">
        <f>IFERROR((Table1[[#This Row],[Th]]/0.085)/(Table1[[#This Row],[Yb]]/0.493),0)</f>
        <v>0</v>
      </c>
      <c r="BJ166" s="17">
        <f>IFERROR((Table1[[#This Row],[La]]/0.687)/(Table1[[#This Row],[Sm]]/0.444),0)</f>
        <v>0</v>
      </c>
      <c r="BK166" s="17">
        <f>IFERROR((Table1[[#This Row],[La]]/0.687)/(Table1[[#This Row],[Nb]]/0.713),0)</f>
        <v>0</v>
      </c>
      <c r="BL166" s="28">
        <f>IFERROR((Table1[[#This Row],[MgO]]/40.344)/((Table1[[#This Row],[MgO]]/40.344)+(Table1[[#This Row],[FeOt]]/71.844))*100,0)</f>
        <v>48.071951655211095</v>
      </c>
    </row>
    <row r="167" spans="1:81" ht="15.75" x14ac:dyDescent="0.25">
      <c r="A167" s="29" t="s">
        <v>286</v>
      </c>
      <c r="B167" s="29"/>
      <c r="C167" s="29"/>
      <c r="D167" s="30" t="s">
        <v>379</v>
      </c>
      <c r="E167" s="29" t="s">
        <v>322</v>
      </c>
      <c r="F167" s="16">
        <v>48</v>
      </c>
      <c r="G167" s="16">
        <v>1.26</v>
      </c>
      <c r="H167" s="16">
        <v>14.39</v>
      </c>
      <c r="I167" s="16">
        <v>14.49</v>
      </c>
      <c r="J167" s="16">
        <v>0.21</v>
      </c>
      <c r="K167" s="16">
        <v>6.94</v>
      </c>
      <c r="L167" s="16">
        <v>11.29</v>
      </c>
      <c r="M167" s="16">
        <v>2.21</v>
      </c>
      <c r="N167" s="16">
        <v>7.0000000000000007E-2</v>
      </c>
      <c r="O167" s="16">
        <v>0.08</v>
      </c>
      <c r="P167" s="16">
        <v>101.11</v>
      </c>
      <c r="Q167" s="16">
        <v>0.05</v>
      </c>
      <c r="R167" s="16"/>
      <c r="S167" s="16">
        <v>49</v>
      </c>
      <c r="T167" s="16"/>
      <c r="U167" s="16">
        <v>174</v>
      </c>
      <c r="V167" s="16"/>
      <c r="W167" s="16"/>
      <c r="X167" s="16">
        <v>0</v>
      </c>
      <c r="Y167" s="16">
        <v>127</v>
      </c>
      <c r="Z167" s="16"/>
      <c r="AA167" s="16">
        <v>0</v>
      </c>
      <c r="AB167" s="16"/>
      <c r="AC167" s="16"/>
      <c r="AD167" s="16">
        <v>93</v>
      </c>
      <c r="AE167" s="16"/>
      <c r="AF167" s="16"/>
      <c r="AG167" s="16"/>
      <c r="AH167" s="16">
        <v>529</v>
      </c>
      <c r="AI167" s="16">
        <v>29</v>
      </c>
      <c r="AJ167" s="16">
        <v>78</v>
      </c>
      <c r="AK167" s="16">
        <v>54</v>
      </c>
      <c r="AL167" s="16">
        <v>4.8</v>
      </c>
      <c r="AM167" s="16">
        <v>11.8</v>
      </c>
      <c r="AN167" s="16"/>
      <c r="AO167" s="16">
        <v>9.1</v>
      </c>
      <c r="AP167" s="16">
        <v>3.3</v>
      </c>
      <c r="AQ167" s="16">
        <v>1.1000000000000001</v>
      </c>
      <c r="AR167" s="16">
        <v>4.5999999999999996</v>
      </c>
      <c r="AS167" s="16"/>
      <c r="AT167" s="16">
        <v>5.2</v>
      </c>
      <c r="AU167" s="16"/>
      <c r="AV167" s="16">
        <v>3.3</v>
      </c>
      <c r="AW167" s="16"/>
      <c r="AX167" s="16">
        <v>3.2</v>
      </c>
      <c r="AY167" s="16">
        <v>0.46</v>
      </c>
      <c r="AZ167" s="16"/>
      <c r="BA167" s="16"/>
      <c r="BB167" s="16"/>
      <c r="BC167" s="17">
        <f>IFERROR(SUM(Table1[[#This Row],[Pd]:[Au]]),0)</f>
        <v>0</v>
      </c>
      <c r="BD167" s="17">
        <f>IFERROR(Table1[[#This Row],[Ni]]/Table1[[#This Row],[Cu]],0)</f>
        <v>0</v>
      </c>
      <c r="BE167" s="17">
        <f>IFERROR(Table1[[#This Row],[Pd]]/Table1[[#This Row],[Pt]],0)</f>
        <v>0</v>
      </c>
      <c r="BF167" s="17">
        <f>IFERROR(Table1[[#This Row],[Cr]]/Table1[[#This Row],[V]],0)</f>
        <v>0.32892249527410206</v>
      </c>
      <c r="BG167" s="32">
        <f>IFERROR(Table1[[#This Row],[Cu]]/Table1[[#This Row],[Pd]],0)</f>
        <v>0</v>
      </c>
      <c r="BH167" s="17">
        <f>IFERROR((Table1[[#This Row],[S]]*10000)/Table1[[#This Row],[Se]],0)</f>
        <v>0</v>
      </c>
      <c r="BI167" s="17">
        <f>IFERROR((Table1[[#This Row],[Th]]/0.085)/(Table1[[#This Row],[Yb]]/0.493),0)</f>
        <v>0</v>
      </c>
      <c r="BJ167" s="17">
        <f>IFERROR((Table1[[#This Row],[La]]/0.687)/(Table1[[#This Row],[Sm]]/0.444),0)</f>
        <v>0.94005557761016278</v>
      </c>
      <c r="BK167" s="17">
        <f>IFERROR((Table1[[#This Row],[La]]/0.687)/(Table1[[#This Row],[Nb]]/0.713),0)</f>
        <v>0</v>
      </c>
      <c r="BL167" s="28">
        <f>IFERROR((Table1[[#This Row],[MgO]]/40.344)/((Table1[[#This Row],[MgO]]/40.344)+(Table1[[#This Row],[FeOt]]/71.844))*100,0)</f>
        <v>46.03080524091466</v>
      </c>
      <c r="BU167" s="6"/>
      <c r="BV167" s="6"/>
      <c r="BW167" s="6"/>
      <c r="BX167" s="6"/>
      <c r="BY167" s="6"/>
      <c r="BZ167" s="6"/>
      <c r="CA167" s="6"/>
      <c r="CB167" s="6"/>
      <c r="CC167" s="6"/>
    </row>
    <row r="168" spans="1:81" ht="15.75" x14ac:dyDescent="0.25">
      <c r="A168" s="29">
        <v>422816</v>
      </c>
      <c r="B168" s="29">
        <v>631146</v>
      </c>
      <c r="C168" s="29">
        <v>6182518</v>
      </c>
      <c r="D168" s="30" t="s">
        <v>378</v>
      </c>
      <c r="E168" s="29" t="s">
        <v>196</v>
      </c>
      <c r="F168" s="17">
        <v>54.569588200000013</v>
      </c>
      <c r="G168" s="17">
        <v>1.301118</v>
      </c>
      <c r="H168" s="17">
        <v>12.99976</v>
      </c>
      <c r="I168" s="17">
        <v>12.311805</v>
      </c>
      <c r="J168" s="18">
        <v>0.1736664</v>
      </c>
      <c r="K168" s="17">
        <v>6.9312759999999987</v>
      </c>
      <c r="L168" s="17">
        <v>9.5845199999999995</v>
      </c>
      <c r="M168" s="17">
        <v>1.7389200000000002</v>
      </c>
      <c r="N168" s="17">
        <v>0.27705799999999997</v>
      </c>
      <c r="O168" s="18">
        <v>0.1122884</v>
      </c>
      <c r="P168" s="17">
        <f>SUM(F168:O168)</f>
        <v>100</v>
      </c>
      <c r="Q168" s="16">
        <v>0.21</v>
      </c>
      <c r="R168" s="16"/>
      <c r="S168" s="16">
        <v>50</v>
      </c>
      <c r="T168" s="16">
        <v>45</v>
      </c>
      <c r="U168" s="16">
        <v>147</v>
      </c>
      <c r="V168" s="16">
        <v>206</v>
      </c>
      <c r="W168" s="16"/>
      <c r="X168" s="16"/>
      <c r="Y168" s="16">
        <v>72</v>
      </c>
      <c r="Z168" s="16"/>
      <c r="AA168" s="16"/>
      <c r="AB168" s="16">
        <v>45</v>
      </c>
      <c r="AC168" s="16"/>
      <c r="AD168" s="16">
        <v>161</v>
      </c>
      <c r="AE168" s="16"/>
      <c r="AF168" s="16"/>
      <c r="AG168" s="16"/>
      <c r="AH168" s="16">
        <v>377</v>
      </c>
      <c r="AI168" s="16"/>
      <c r="AJ168" s="16">
        <v>87</v>
      </c>
      <c r="AK168" s="16">
        <v>0</v>
      </c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>
        <v>4.0000000000000001E-3</v>
      </c>
      <c r="BA168" s="16">
        <v>4.3E-3</v>
      </c>
      <c r="BB168" s="16">
        <v>3.0000000000000001E-3</v>
      </c>
      <c r="BC168" s="17">
        <f>IFERROR(SUM(Table1[[#This Row],[Pd]:[Au]]),0)</f>
        <v>1.1300000000000001E-2</v>
      </c>
      <c r="BD168" s="17">
        <f>IFERROR(Table1[[#This Row],[Ni]]/Table1[[#This Row],[Cu]],0)</f>
        <v>0.34951456310679613</v>
      </c>
      <c r="BE168" s="17">
        <f>IFERROR(Table1[[#This Row],[Pd]]/Table1[[#This Row],[Pt]],0)</f>
        <v>0.93023255813953487</v>
      </c>
      <c r="BF168" s="17">
        <f>IFERROR(Table1[[#This Row],[Cr]]/Table1[[#This Row],[V]],0)</f>
        <v>0.38992042440318303</v>
      </c>
      <c r="BG168" s="32">
        <f>IFERROR(Table1[[#This Row],[Cu]]/Table1[[#This Row],[Pd]],0)</f>
        <v>51500</v>
      </c>
      <c r="BH168" s="17">
        <f>IFERROR((Table1[[#This Row],[S]]*10000)/Table1[[#This Row],[Se]],0)</f>
        <v>0</v>
      </c>
      <c r="BI168" s="17">
        <f>IFERROR((Table1[[#This Row],[Th]]/0.085)/(Table1[[#This Row],[Yb]]/0.493),0)</f>
        <v>0</v>
      </c>
      <c r="BJ168" s="17">
        <f>IFERROR((Table1[[#This Row],[La]]/0.687)/(Table1[[#This Row],[Sm]]/0.444),0)</f>
        <v>0</v>
      </c>
      <c r="BK168" s="17">
        <f>IFERROR((Table1[[#This Row],[La]]/0.687)/(Table1[[#This Row],[Nb]]/0.713),0)</f>
        <v>0</v>
      </c>
      <c r="BL168" s="28">
        <f>IFERROR((Table1[[#This Row],[MgO]]/40.344)/((Table1[[#This Row],[MgO]]/40.344)+(Table1[[#This Row],[FeOt]]/71.844))*100,0)</f>
        <v>50.063494515591898</v>
      </c>
      <c r="BU168" s="6"/>
      <c r="BV168" s="6"/>
      <c r="BW168" s="6"/>
      <c r="BX168" s="6"/>
      <c r="BY168" s="6"/>
      <c r="BZ168" s="6"/>
      <c r="CA168" s="6"/>
      <c r="CB168" s="6"/>
      <c r="CC168" s="6"/>
    </row>
    <row r="169" spans="1:81" x14ac:dyDescent="0.25">
      <c r="A169" s="29">
        <v>424075</v>
      </c>
      <c r="B169" s="29">
        <v>631153</v>
      </c>
      <c r="C169" s="29">
        <v>6180179</v>
      </c>
      <c r="D169" s="30" t="s">
        <v>378</v>
      </c>
      <c r="E169" s="29" t="s">
        <v>196</v>
      </c>
      <c r="F169" s="17">
        <v>52.353271400000004</v>
      </c>
      <c r="G169" s="17">
        <v>1.2010319999999999</v>
      </c>
      <c r="H169" s="17">
        <v>13.434345</v>
      </c>
      <c r="I169" s="17">
        <v>12.865</v>
      </c>
      <c r="J169" s="18">
        <v>0.22983359999999997</v>
      </c>
      <c r="K169" s="17">
        <v>6.9312759999999987</v>
      </c>
      <c r="L169" s="17">
        <v>10.98372</v>
      </c>
      <c r="M169" s="17">
        <v>1.8737200000000001</v>
      </c>
      <c r="N169" s="17">
        <v>3.6137999999999997E-2</v>
      </c>
      <c r="O169" s="18">
        <v>9.1663999999999995E-2</v>
      </c>
      <c r="P169" s="17">
        <f>SUM(F169:O169)</f>
        <v>100</v>
      </c>
      <c r="Q169" s="16">
        <v>0.04</v>
      </c>
      <c r="R169" s="16"/>
      <c r="S169" s="16">
        <v>10</v>
      </c>
      <c r="T169" s="16">
        <v>48</v>
      </c>
      <c r="U169" s="16">
        <v>134</v>
      </c>
      <c r="V169" s="16">
        <v>146</v>
      </c>
      <c r="W169" s="16"/>
      <c r="X169" s="16"/>
      <c r="Y169" s="16">
        <v>104</v>
      </c>
      <c r="Z169" s="16"/>
      <c r="AA169" s="16"/>
      <c r="AB169" s="16">
        <v>44</v>
      </c>
      <c r="AC169" s="16"/>
      <c r="AD169" s="16">
        <v>88</v>
      </c>
      <c r="AE169" s="16"/>
      <c r="AF169" s="16"/>
      <c r="AG169" s="16"/>
      <c r="AH169" s="16">
        <v>373</v>
      </c>
      <c r="AI169" s="16"/>
      <c r="AJ169" s="16">
        <v>96</v>
      </c>
      <c r="AK169" s="16">
        <v>62</v>
      </c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>
        <v>2E-3</v>
      </c>
      <c r="BA169" s="16">
        <v>2.8999999999999998E-3</v>
      </c>
      <c r="BB169" s="16">
        <v>1E-3</v>
      </c>
      <c r="BC169" s="17">
        <f>IFERROR(SUM(Table1[[#This Row],[Pd]:[Au]]),0)</f>
        <v>5.8999999999999999E-3</v>
      </c>
      <c r="BD169" s="17">
        <f>IFERROR(Table1[[#This Row],[Ni]]/Table1[[#This Row],[Cu]],0)</f>
        <v>0.71232876712328763</v>
      </c>
      <c r="BE169" s="17">
        <f>IFERROR(Table1[[#This Row],[Pd]]/Table1[[#This Row],[Pt]],0)</f>
        <v>0.68965517241379315</v>
      </c>
      <c r="BF169" s="17">
        <f>IFERROR(Table1[[#This Row],[Cr]]/Table1[[#This Row],[V]],0)</f>
        <v>0.35924932975871315</v>
      </c>
      <c r="BG169" s="32">
        <f>IFERROR(Table1[[#This Row],[Cu]]/Table1[[#This Row],[Pd]],0)</f>
        <v>73000</v>
      </c>
      <c r="BH169" s="17">
        <f>IFERROR((Table1[[#This Row],[S]]*10000)/Table1[[#This Row],[Se]],0)</f>
        <v>0</v>
      </c>
      <c r="BI169" s="17">
        <f>IFERROR((Table1[[#This Row],[Th]]/0.085)/(Table1[[#This Row],[Yb]]/0.493),0)</f>
        <v>0</v>
      </c>
      <c r="BJ169" s="17">
        <f>IFERROR((Table1[[#This Row],[La]]/0.687)/(Table1[[#This Row],[Sm]]/0.444),0)</f>
        <v>0</v>
      </c>
      <c r="BK169" s="17">
        <f>IFERROR((Table1[[#This Row],[La]]/0.687)/(Table1[[#This Row],[Nb]]/0.713),0)</f>
        <v>0</v>
      </c>
      <c r="BL169" s="28">
        <f>IFERROR((Table1[[#This Row],[MgO]]/40.344)/((Table1[[#This Row],[MgO]]/40.344)+(Table1[[#This Row],[FeOt]]/71.844))*100,0)</f>
        <v>48.964845294888768</v>
      </c>
    </row>
    <row r="170" spans="1:81" x14ac:dyDescent="0.25">
      <c r="A170" s="31" t="s">
        <v>89</v>
      </c>
      <c r="B170" s="30"/>
      <c r="C170" s="30"/>
      <c r="D170" s="30" t="s">
        <v>380</v>
      </c>
      <c r="E170" s="30" t="s">
        <v>99</v>
      </c>
      <c r="F170" s="22">
        <v>47.947648456376193</v>
      </c>
      <c r="G170" s="22">
        <v>1.4239928363907643</v>
      </c>
      <c r="H170" s="22">
        <v>13.995322254967279</v>
      </c>
      <c r="I170" s="22">
        <v>15.08569104112126</v>
      </c>
      <c r="J170" s="22">
        <v>0.20066300609377277</v>
      </c>
      <c r="K170" s="22">
        <v>6.9291831910692903</v>
      </c>
      <c r="L170" s="22">
        <v>10.432557374870109</v>
      </c>
      <c r="M170" s="22">
        <v>2.3895179261478621</v>
      </c>
      <c r="N170" s="22">
        <v>0.177769786239901</v>
      </c>
      <c r="O170" s="22">
        <v>0.11033061300531301</v>
      </c>
      <c r="P170" s="23">
        <v>98.692676486281755</v>
      </c>
      <c r="Q170" s="23"/>
      <c r="R170" s="20"/>
      <c r="S170" s="22">
        <v>38.475639400427532</v>
      </c>
      <c r="T170" s="22">
        <v>53.732521668828994</v>
      </c>
      <c r="U170" s="22">
        <v>209.26126719224541</v>
      </c>
      <c r="V170" s="22">
        <v>141.86876422018346</v>
      </c>
      <c r="W170" s="22">
        <v>1.9640931181105825</v>
      </c>
      <c r="X170" s="22">
        <v>3.4676094447842214</v>
      </c>
      <c r="Y170" s="22">
        <v>112.75647058235546</v>
      </c>
      <c r="Z170" s="20"/>
      <c r="AA170" s="20"/>
      <c r="AB170" s="22">
        <v>45.742351142737427</v>
      </c>
      <c r="AC170" s="20"/>
      <c r="AD170" s="22">
        <v>110.39191295513929</v>
      </c>
      <c r="AE170" s="22">
        <v>0.238381836772938</v>
      </c>
      <c r="AF170" s="22">
        <v>0.28386410260773481</v>
      </c>
      <c r="AG170" s="22">
        <v>0.11233972105882351</v>
      </c>
      <c r="AH170" s="22">
        <v>416.13558111992103</v>
      </c>
      <c r="AI170" s="22">
        <v>32.06026159707973</v>
      </c>
      <c r="AJ170" s="22">
        <v>144.40438073679852</v>
      </c>
      <c r="AK170" s="22">
        <v>75.590266854662303</v>
      </c>
      <c r="AL170" s="22">
        <v>4.0684898576492738</v>
      </c>
      <c r="AM170" s="22">
        <v>11.003451030386968</v>
      </c>
      <c r="AN170" s="22">
        <v>1.8994152964528306</v>
      </c>
      <c r="AO170" s="22">
        <v>9.6389281216274103</v>
      </c>
      <c r="AP170" s="22">
        <v>3.2514567582452192</v>
      </c>
      <c r="AQ170" s="22">
        <v>1.132033752482412</v>
      </c>
      <c r="AR170" s="22">
        <v>3.7860664840769029</v>
      </c>
      <c r="AS170" s="22">
        <v>0.73164079828138806</v>
      </c>
      <c r="AT170" s="22">
        <v>4.7357673299999998</v>
      </c>
      <c r="AU170" s="22">
        <v>0.95351065120622558</v>
      </c>
      <c r="AV170" s="22">
        <v>2.8745701907956991</v>
      </c>
      <c r="AW170" s="22">
        <v>0.45424646337931046</v>
      </c>
      <c r="AX170" s="22">
        <v>2.8342100240144275</v>
      </c>
      <c r="AY170" s="22">
        <v>0.44867540405934725</v>
      </c>
      <c r="AZ170" s="20">
        <v>0</v>
      </c>
      <c r="BA170" s="20">
        <v>0</v>
      </c>
      <c r="BB170" s="20">
        <v>0</v>
      </c>
      <c r="BC170" s="21">
        <f>IFERROR(SUM(Table1[[#This Row],[Pd]:[Au]]),0)</f>
        <v>0</v>
      </c>
      <c r="BD170" s="21">
        <f>IFERROR(Table1[[#This Row],[Ni]]/Table1[[#This Row],[Cu]],0)</f>
        <v>0.79479419731432155</v>
      </c>
      <c r="BE170" s="21">
        <f>IFERROR(Table1[[#This Row],[Pd]]/Table1[[#This Row],[Pt]],0)</f>
        <v>0</v>
      </c>
      <c r="BF170" s="21">
        <f>IFERROR(Table1[[#This Row],[Cr]]/Table1[[#This Row],[V]],0)</f>
        <v>0.50286799948486249</v>
      </c>
      <c r="BG170" s="33">
        <f>IFERROR(Table1[[#This Row],[Cu]]/Table1[[#This Row],[Pd]],0)</f>
        <v>0</v>
      </c>
      <c r="BH170" s="21">
        <f>IFERROR((Table1[[#This Row],[S]]*10000)/Table1[[#This Row],[Se]],0)</f>
        <v>0</v>
      </c>
      <c r="BI170" s="21">
        <f>IFERROR((Table1[[#This Row],[Th]]/0.085)/(Table1[[#This Row],[Yb]]/0.493),0)</f>
        <v>0.58090677161350723</v>
      </c>
      <c r="BJ170" s="21">
        <f>IFERROR((Table1[[#This Row],[La]]/0.687)/(Table1[[#This Row],[Sm]]/0.444),0)</f>
        <v>0.80868891128154075</v>
      </c>
      <c r="BK170" s="21">
        <f>IFERROR((Table1[[#This Row],[La]]/0.687)/(Table1[[#This Row],[Nb]]/0.713),0)</f>
        <v>1.2176875152092896</v>
      </c>
      <c r="BL170" s="28">
        <f>IFERROR((Table1[[#This Row],[MgO]]/40.344)/((Table1[[#This Row],[MgO]]/40.344)+(Table1[[#This Row],[FeOt]]/71.844))*100,0)</f>
        <v>44.993079295059459</v>
      </c>
    </row>
    <row r="171" spans="1:81" x14ac:dyDescent="0.25">
      <c r="A171" s="29" t="s">
        <v>231</v>
      </c>
      <c r="B171" s="29"/>
      <c r="C171" s="29"/>
      <c r="D171" s="30" t="s">
        <v>379</v>
      </c>
      <c r="E171" s="29" t="s">
        <v>318</v>
      </c>
      <c r="F171" s="16">
        <v>49.45</v>
      </c>
      <c r="G171" s="16">
        <v>1.17</v>
      </c>
      <c r="H171" s="16">
        <v>13.7</v>
      </c>
      <c r="I171" s="16">
        <v>12.87</v>
      </c>
      <c r="J171" s="16">
        <v>0.22</v>
      </c>
      <c r="K171" s="16">
        <v>6.92</v>
      </c>
      <c r="L171" s="16">
        <v>11.26</v>
      </c>
      <c r="M171" s="16">
        <v>1.26</v>
      </c>
      <c r="N171" s="16">
        <v>0.02</v>
      </c>
      <c r="O171" s="16">
        <v>0.05</v>
      </c>
      <c r="P171" s="16">
        <v>99.45</v>
      </c>
      <c r="Q171" s="16">
        <v>0.06</v>
      </c>
      <c r="R171" s="16"/>
      <c r="S171" s="16">
        <v>56</v>
      </c>
      <c r="T171" s="16"/>
      <c r="U171" s="16">
        <v>275</v>
      </c>
      <c r="V171" s="16"/>
      <c r="W171" s="16"/>
      <c r="X171" s="16">
        <v>0</v>
      </c>
      <c r="Y171" s="16">
        <v>103</v>
      </c>
      <c r="Z171" s="16"/>
      <c r="AA171" s="16">
        <v>0</v>
      </c>
      <c r="AB171" s="16"/>
      <c r="AC171" s="16"/>
      <c r="AD171" s="16">
        <v>157</v>
      </c>
      <c r="AE171" s="16"/>
      <c r="AF171" s="16"/>
      <c r="AG171" s="16"/>
      <c r="AH171" s="16">
        <v>401</v>
      </c>
      <c r="AI171" s="16">
        <v>26</v>
      </c>
      <c r="AJ171" s="16">
        <v>90</v>
      </c>
      <c r="AK171" s="16">
        <v>51</v>
      </c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7">
        <f>IFERROR(SUM(Table1[[#This Row],[Pd]:[Au]]),0)</f>
        <v>0</v>
      </c>
      <c r="BD171" s="17">
        <f>IFERROR(Table1[[#This Row],[Ni]]/Table1[[#This Row],[Cu]],0)</f>
        <v>0</v>
      </c>
      <c r="BE171" s="17">
        <f>IFERROR(Table1[[#This Row],[Pd]]/Table1[[#This Row],[Pt]],0)</f>
        <v>0</v>
      </c>
      <c r="BF171" s="17">
        <f>IFERROR(Table1[[#This Row],[Cr]]/Table1[[#This Row],[V]],0)</f>
        <v>0.68578553615960103</v>
      </c>
      <c r="BG171" s="32">
        <f>IFERROR(Table1[[#This Row],[Cu]]/Table1[[#This Row],[Pd]],0)</f>
        <v>0</v>
      </c>
      <c r="BH171" s="17">
        <f>IFERROR((Table1[[#This Row],[S]]*10000)/Table1[[#This Row],[Se]],0)</f>
        <v>0</v>
      </c>
      <c r="BI171" s="17">
        <f>IFERROR((Table1[[#This Row],[Th]]/0.085)/(Table1[[#This Row],[Yb]]/0.493),0)</f>
        <v>0</v>
      </c>
      <c r="BJ171" s="17">
        <f>IFERROR((Table1[[#This Row],[La]]/0.687)/(Table1[[#This Row],[Sm]]/0.444),0)</f>
        <v>0</v>
      </c>
      <c r="BK171" s="17">
        <f>IFERROR((Table1[[#This Row],[La]]/0.687)/(Table1[[#This Row],[Nb]]/0.713),0)</f>
        <v>0</v>
      </c>
      <c r="BL171" s="28">
        <f>IFERROR((Table1[[#This Row],[MgO]]/40.344)/((Table1[[#This Row],[MgO]]/40.344)+(Table1[[#This Row],[FeOt]]/71.844))*100,0)</f>
        <v>48.914449737175111</v>
      </c>
    </row>
    <row r="172" spans="1:81" x14ac:dyDescent="0.25">
      <c r="A172" s="29" t="s">
        <v>236</v>
      </c>
      <c r="B172" s="29"/>
      <c r="C172" s="29"/>
      <c r="D172" s="30" t="s">
        <v>379</v>
      </c>
      <c r="E172" s="29" t="s">
        <v>320</v>
      </c>
      <c r="F172" s="16">
        <v>50.5</v>
      </c>
      <c r="G172" s="16">
        <v>1.29</v>
      </c>
      <c r="H172" s="16">
        <v>13.95</v>
      </c>
      <c r="I172" s="16">
        <v>13.46</v>
      </c>
      <c r="J172" s="16">
        <v>0.2</v>
      </c>
      <c r="K172" s="16">
        <v>6.91</v>
      </c>
      <c r="L172" s="16">
        <v>10.25</v>
      </c>
      <c r="M172" s="16">
        <v>2.2599999999999998</v>
      </c>
      <c r="N172" s="16">
        <v>0.04</v>
      </c>
      <c r="O172" s="16">
        <v>7.0000000000000007E-2</v>
      </c>
      <c r="P172" s="16">
        <v>101.32</v>
      </c>
      <c r="Q172" s="16">
        <v>7.0000000000000007E-2</v>
      </c>
      <c r="R172" s="16"/>
      <c r="S172" s="16">
        <v>13</v>
      </c>
      <c r="T172" s="16"/>
      <c r="U172" s="16">
        <v>173</v>
      </c>
      <c r="V172" s="16"/>
      <c r="W172" s="16"/>
      <c r="X172" s="16">
        <v>0</v>
      </c>
      <c r="Y172" s="16">
        <v>93</v>
      </c>
      <c r="Z172" s="16"/>
      <c r="AA172" s="16">
        <v>0</v>
      </c>
      <c r="AB172" s="16"/>
      <c r="AC172" s="16"/>
      <c r="AD172" s="16">
        <v>102</v>
      </c>
      <c r="AE172" s="16"/>
      <c r="AF172" s="16"/>
      <c r="AG172" s="16"/>
      <c r="AH172" s="16">
        <v>493</v>
      </c>
      <c r="AI172" s="16">
        <v>27</v>
      </c>
      <c r="AJ172" s="16">
        <v>103</v>
      </c>
      <c r="AK172" s="16">
        <v>62</v>
      </c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7">
        <f>IFERROR(SUM(Table1[[#This Row],[Pd]:[Au]]),0)</f>
        <v>0</v>
      </c>
      <c r="BD172" s="17">
        <f>IFERROR(Table1[[#This Row],[Ni]]/Table1[[#This Row],[Cu]],0)</f>
        <v>0</v>
      </c>
      <c r="BE172" s="17">
        <f>IFERROR(Table1[[#This Row],[Pd]]/Table1[[#This Row],[Pt]],0)</f>
        <v>0</v>
      </c>
      <c r="BF172" s="17">
        <f>IFERROR(Table1[[#This Row],[Cr]]/Table1[[#This Row],[V]],0)</f>
        <v>0.35091277890466532</v>
      </c>
      <c r="BG172" s="32">
        <f>IFERROR(Table1[[#This Row],[Cu]]/Table1[[#This Row],[Pd]],0)</f>
        <v>0</v>
      </c>
      <c r="BH172" s="17">
        <f>IFERROR((Table1[[#This Row],[S]]*10000)/Table1[[#This Row],[Se]],0)</f>
        <v>0</v>
      </c>
      <c r="BI172" s="17">
        <f>IFERROR((Table1[[#This Row],[Th]]/0.085)/(Table1[[#This Row],[Yb]]/0.493),0)</f>
        <v>0</v>
      </c>
      <c r="BJ172" s="17">
        <f>IFERROR((Table1[[#This Row],[La]]/0.687)/(Table1[[#This Row],[Sm]]/0.444),0)</f>
        <v>0</v>
      </c>
      <c r="BK172" s="17">
        <f>IFERROR((Table1[[#This Row],[La]]/0.687)/(Table1[[#This Row],[Nb]]/0.713),0)</f>
        <v>0</v>
      </c>
      <c r="BL172" s="28">
        <f>IFERROR((Table1[[#This Row],[MgO]]/40.344)/((Table1[[#This Row],[MgO]]/40.344)+(Table1[[#This Row],[FeOt]]/71.844))*100,0)</f>
        <v>47.759045580320809</v>
      </c>
    </row>
    <row r="173" spans="1:81" x14ac:dyDescent="0.25">
      <c r="A173" s="29" t="s">
        <v>287</v>
      </c>
      <c r="B173" s="29"/>
      <c r="C173" s="29"/>
      <c r="D173" s="30" t="s">
        <v>379</v>
      </c>
      <c r="E173" s="29" t="s">
        <v>322</v>
      </c>
      <c r="F173" s="16">
        <v>47.9</v>
      </c>
      <c r="G173" s="16">
        <v>1.25</v>
      </c>
      <c r="H173" s="16">
        <v>14.38</v>
      </c>
      <c r="I173" s="16">
        <v>14.39</v>
      </c>
      <c r="J173" s="16">
        <v>0.21</v>
      </c>
      <c r="K173" s="16">
        <v>6.91</v>
      </c>
      <c r="L173" s="16">
        <v>11.23</v>
      </c>
      <c r="M173" s="16">
        <v>2.11</v>
      </c>
      <c r="N173" s="16">
        <v>7.0000000000000007E-2</v>
      </c>
      <c r="O173" s="16">
        <v>7.0000000000000007E-2</v>
      </c>
      <c r="P173" s="16">
        <v>100.52</v>
      </c>
      <c r="Q173" s="16">
        <v>0.05</v>
      </c>
      <c r="R173" s="16"/>
      <c r="S173" s="16">
        <v>24</v>
      </c>
      <c r="T173" s="16"/>
      <c r="U173" s="16">
        <v>176</v>
      </c>
      <c r="V173" s="16"/>
      <c r="W173" s="16"/>
      <c r="X173" s="16">
        <v>3</v>
      </c>
      <c r="Y173" s="16">
        <v>119</v>
      </c>
      <c r="Z173" s="16"/>
      <c r="AA173" s="16">
        <v>0</v>
      </c>
      <c r="AB173" s="16"/>
      <c r="AC173" s="16"/>
      <c r="AD173" s="16">
        <v>94</v>
      </c>
      <c r="AE173" s="16"/>
      <c r="AF173" s="16"/>
      <c r="AG173" s="16"/>
      <c r="AH173" s="16">
        <v>494</v>
      </c>
      <c r="AI173" s="16">
        <v>32</v>
      </c>
      <c r="AJ173" s="16">
        <v>76</v>
      </c>
      <c r="AK173" s="16">
        <v>55</v>
      </c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7">
        <f>IFERROR(SUM(Table1[[#This Row],[Pd]:[Au]]),0)</f>
        <v>0</v>
      </c>
      <c r="BD173" s="17">
        <f>IFERROR(Table1[[#This Row],[Ni]]/Table1[[#This Row],[Cu]],0)</f>
        <v>0</v>
      </c>
      <c r="BE173" s="17">
        <f>IFERROR(Table1[[#This Row],[Pd]]/Table1[[#This Row],[Pt]],0)</f>
        <v>0</v>
      </c>
      <c r="BF173" s="17">
        <f>IFERROR(Table1[[#This Row],[Cr]]/Table1[[#This Row],[V]],0)</f>
        <v>0.35627530364372467</v>
      </c>
      <c r="BG173" s="32">
        <f>IFERROR(Table1[[#This Row],[Cu]]/Table1[[#This Row],[Pd]],0)</f>
        <v>0</v>
      </c>
      <c r="BH173" s="17">
        <f>IFERROR((Table1[[#This Row],[S]]*10000)/Table1[[#This Row],[Se]],0)</f>
        <v>0</v>
      </c>
      <c r="BI173" s="17">
        <f>IFERROR((Table1[[#This Row],[Th]]/0.085)/(Table1[[#This Row],[Yb]]/0.493),0)</f>
        <v>0</v>
      </c>
      <c r="BJ173" s="17">
        <f>IFERROR((Table1[[#This Row],[La]]/0.687)/(Table1[[#This Row],[Sm]]/0.444),0)</f>
        <v>0</v>
      </c>
      <c r="BK173" s="17">
        <f>IFERROR((Table1[[#This Row],[La]]/0.687)/(Table1[[#This Row],[Nb]]/0.713),0)</f>
        <v>0</v>
      </c>
      <c r="BL173" s="28">
        <f>IFERROR((Table1[[#This Row],[MgO]]/40.344)/((Table1[[#This Row],[MgO]]/40.344)+(Table1[[#This Row],[FeOt]]/71.844))*100,0)</f>
        <v>46.095230773259075</v>
      </c>
    </row>
    <row r="174" spans="1:81" x14ac:dyDescent="0.25">
      <c r="A174" s="29" t="s">
        <v>236</v>
      </c>
      <c r="B174" s="29"/>
      <c r="C174" s="29"/>
      <c r="D174" s="30" t="s">
        <v>379</v>
      </c>
      <c r="E174" s="29" t="s">
        <v>320</v>
      </c>
      <c r="F174" s="16">
        <v>50.5</v>
      </c>
      <c r="G174" s="16">
        <v>1.29</v>
      </c>
      <c r="H174" s="16">
        <v>13.95</v>
      </c>
      <c r="I174" s="16">
        <v>13.46</v>
      </c>
      <c r="J174" s="16">
        <v>0.2</v>
      </c>
      <c r="K174" s="16">
        <v>6.91</v>
      </c>
      <c r="L174" s="16">
        <v>10.25</v>
      </c>
      <c r="M174" s="16">
        <v>2.2599999999999998</v>
      </c>
      <c r="N174" s="16">
        <v>0.04</v>
      </c>
      <c r="O174" s="16">
        <v>7.0000000000000007E-2</v>
      </c>
      <c r="P174" s="16">
        <v>101.32</v>
      </c>
      <c r="Q174" s="16">
        <v>7.0000000000000007E-2</v>
      </c>
      <c r="R174" s="16"/>
      <c r="S174" s="16">
        <v>13</v>
      </c>
      <c r="T174" s="16"/>
      <c r="U174" s="16">
        <v>173</v>
      </c>
      <c r="V174" s="16"/>
      <c r="W174" s="16"/>
      <c r="X174" s="16">
        <v>0</v>
      </c>
      <c r="Y174" s="16">
        <v>94</v>
      </c>
      <c r="Z174" s="16"/>
      <c r="AA174" s="16">
        <v>0</v>
      </c>
      <c r="AB174" s="16"/>
      <c r="AC174" s="16"/>
      <c r="AD174" s="16">
        <v>102</v>
      </c>
      <c r="AE174" s="16"/>
      <c r="AF174" s="16"/>
      <c r="AG174" s="16"/>
      <c r="AH174" s="16">
        <v>493</v>
      </c>
      <c r="AI174" s="16">
        <v>27</v>
      </c>
      <c r="AJ174" s="16">
        <v>103</v>
      </c>
      <c r="AK174" s="16">
        <v>62</v>
      </c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7">
        <f>IFERROR(SUM(Table1[[#This Row],[Pd]:[Au]]),0)</f>
        <v>0</v>
      </c>
      <c r="BD174" s="17">
        <f>IFERROR(Table1[[#This Row],[Ni]]/Table1[[#This Row],[Cu]],0)</f>
        <v>0</v>
      </c>
      <c r="BE174" s="17">
        <f>IFERROR(Table1[[#This Row],[Pd]]/Table1[[#This Row],[Pt]],0)</f>
        <v>0</v>
      </c>
      <c r="BF174" s="17">
        <f>IFERROR(Table1[[#This Row],[Cr]]/Table1[[#This Row],[V]],0)</f>
        <v>0.35091277890466532</v>
      </c>
      <c r="BG174" s="32">
        <f>IFERROR(Table1[[#This Row],[Cu]]/Table1[[#This Row],[Pd]],0)</f>
        <v>0</v>
      </c>
      <c r="BH174" s="17">
        <f>IFERROR((Table1[[#This Row],[S]]*10000)/Table1[[#This Row],[Se]],0)</f>
        <v>0</v>
      </c>
      <c r="BI174" s="17">
        <f>IFERROR((Table1[[#This Row],[Th]]/0.085)/(Table1[[#This Row],[Yb]]/0.493),0)</f>
        <v>0</v>
      </c>
      <c r="BJ174" s="17">
        <f>IFERROR((Table1[[#This Row],[La]]/0.687)/(Table1[[#This Row],[Sm]]/0.444),0)</f>
        <v>0</v>
      </c>
      <c r="BK174" s="17">
        <f>IFERROR((Table1[[#This Row],[La]]/0.687)/(Table1[[#This Row],[Nb]]/0.713),0)</f>
        <v>0</v>
      </c>
      <c r="BL174" s="28">
        <f>IFERROR((Table1[[#This Row],[MgO]]/40.344)/((Table1[[#This Row],[MgO]]/40.344)+(Table1[[#This Row],[FeOt]]/71.844))*100,0)</f>
        <v>47.759045580320809</v>
      </c>
    </row>
    <row r="175" spans="1:81" x14ac:dyDescent="0.25">
      <c r="A175" s="29">
        <v>424082</v>
      </c>
      <c r="B175" s="29">
        <v>631146</v>
      </c>
      <c r="C175" s="29">
        <v>6180169</v>
      </c>
      <c r="D175" s="30" t="s">
        <v>378</v>
      </c>
      <c r="E175" s="29" t="s">
        <v>196</v>
      </c>
      <c r="F175" s="17">
        <v>53.141089799999996</v>
      </c>
      <c r="G175" s="17">
        <v>1.234394</v>
      </c>
      <c r="H175" s="17">
        <v>14.001194999999999</v>
      </c>
      <c r="I175" s="17">
        <v>12.684889999999999</v>
      </c>
      <c r="J175" s="18">
        <v>0.23306159999999998</v>
      </c>
      <c r="K175" s="17">
        <v>6.8981120000000002</v>
      </c>
      <c r="L175" s="17">
        <v>9.1087919999999993</v>
      </c>
      <c r="M175" s="17">
        <v>2.0624400000000001</v>
      </c>
      <c r="N175" s="17">
        <v>0.54206999999999994</v>
      </c>
      <c r="O175" s="18">
        <v>9.39556E-2</v>
      </c>
      <c r="P175" s="17">
        <f>SUM(F175:O175)</f>
        <v>99.999999999999972</v>
      </c>
      <c r="Q175" s="16">
        <v>7.0000000000000007E-2</v>
      </c>
      <c r="R175" s="16"/>
      <c r="S175" s="16">
        <v>110</v>
      </c>
      <c r="T175" s="16">
        <v>46</v>
      </c>
      <c r="U175" s="16">
        <v>131</v>
      </c>
      <c r="V175" s="16">
        <v>149</v>
      </c>
      <c r="W175" s="16"/>
      <c r="X175" s="16"/>
      <c r="Y175" s="16">
        <v>101</v>
      </c>
      <c r="Z175" s="16"/>
      <c r="AA175" s="16"/>
      <c r="AB175" s="16">
        <v>45</v>
      </c>
      <c r="AC175" s="16"/>
      <c r="AD175" s="16">
        <v>157</v>
      </c>
      <c r="AE175" s="16"/>
      <c r="AF175" s="16"/>
      <c r="AG175" s="16"/>
      <c r="AH175" s="16">
        <v>381</v>
      </c>
      <c r="AI175" s="16"/>
      <c r="AJ175" s="16">
        <v>68</v>
      </c>
      <c r="AK175" s="16">
        <v>67</v>
      </c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>
        <v>2E-3</v>
      </c>
      <c r="BA175" s="16">
        <v>2.8E-3</v>
      </c>
      <c r="BB175" s="16"/>
      <c r="BC175" s="17">
        <f>IFERROR(SUM(Table1[[#This Row],[Pd]:[Au]]),0)</f>
        <v>4.8000000000000004E-3</v>
      </c>
      <c r="BD175" s="17">
        <f>IFERROR(Table1[[#This Row],[Ni]]/Table1[[#This Row],[Cu]],0)</f>
        <v>0.67785234899328861</v>
      </c>
      <c r="BE175" s="17">
        <f>IFERROR(Table1[[#This Row],[Pd]]/Table1[[#This Row],[Pt]],0)</f>
        <v>0.7142857142857143</v>
      </c>
      <c r="BF175" s="17">
        <f>IFERROR(Table1[[#This Row],[Cr]]/Table1[[#This Row],[V]],0)</f>
        <v>0.34383202099737531</v>
      </c>
      <c r="BG175" s="32">
        <f>IFERROR(Table1[[#This Row],[Cu]]/Table1[[#This Row],[Pd]],0)</f>
        <v>74500</v>
      </c>
      <c r="BH175" s="17">
        <f>IFERROR((Table1[[#This Row],[S]]*10000)/Table1[[#This Row],[Se]],0)</f>
        <v>0</v>
      </c>
      <c r="BI175" s="17">
        <f>IFERROR((Table1[[#This Row],[Th]]/0.085)/(Table1[[#This Row],[Yb]]/0.493),0)</f>
        <v>0</v>
      </c>
      <c r="BJ175" s="17">
        <f>IFERROR((Table1[[#This Row],[La]]/0.687)/(Table1[[#This Row],[Sm]]/0.444),0)</f>
        <v>0</v>
      </c>
      <c r="BK175" s="17">
        <f>IFERROR((Table1[[#This Row],[La]]/0.687)/(Table1[[#This Row],[Nb]]/0.713),0)</f>
        <v>0</v>
      </c>
      <c r="BL175" s="28">
        <f>IFERROR((Table1[[#This Row],[MgO]]/40.344)/((Table1[[#This Row],[MgO]]/40.344)+(Table1[[#This Row],[FeOt]]/71.844))*100,0)</f>
        <v>49.197335126206376</v>
      </c>
    </row>
    <row r="176" spans="1:81" x14ac:dyDescent="0.25">
      <c r="A176" s="29">
        <v>424186</v>
      </c>
      <c r="B176" s="29">
        <v>630355</v>
      </c>
      <c r="C176" s="29">
        <v>6183627</v>
      </c>
      <c r="D176" s="30" t="s">
        <v>378</v>
      </c>
      <c r="E176" s="29" t="s">
        <v>196</v>
      </c>
      <c r="F176" s="17">
        <v>58.042172000000008</v>
      </c>
      <c r="G176" s="17">
        <v>0.93413600000000008</v>
      </c>
      <c r="H176" s="17">
        <v>10.807939999999999</v>
      </c>
      <c r="I176" s="17">
        <v>13.765549999999999</v>
      </c>
      <c r="J176" s="18">
        <v>0.14396879999999998</v>
      </c>
      <c r="K176" s="17">
        <v>6.8981120000000002</v>
      </c>
      <c r="L176" s="17">
        <v>8.003423999999999</v>
      </c>
      <c r="M176" s="17">
        <v>1.0784</v>
      </c>
      <c r="N176" s="17">
        <v>0.25296599999999997</v>
      </c>
      <c r="O176" s="18">
        <v>7.3331199999999999E-2</v>
      </c>
      <c r="P176" s="17">
        <f>SUM(F176:O176)</f>
        <v>100</v>
      </c>
      <c r="Q176" s="16">
        <v>2.1800000000000002</v>
      </c>
      <c r="R176" s="16"/>
      <c r="S176" s="16">
        <v>50</v>
      </c>
      <c r="T176" s="16">
        <v>50</v>
      </c>
      <c r="U176" s="16">
        <v>115</v>
      </c>
      <c r="V176" s="16">
        <v>244</v>
      </c>
      <c r="W176" s="16"/>
      <c r="X176" s="16"/>
      <c r="Y176" s="16">
        <v>95</v>
      </c>
      <c r="Z176" s="16"/>
      <c r="AA176" s="16"/>
      <c r="AB176" s="16">
        <v>34</v>
      </c>
      <c r="AC176" s="16"/>
      <c r="AD176" s="16">
        <v>95</v>
      </c>
      <c r="AE176" s="16"/>
      <c r="AF176" s="16"/>
      <c r="AG176" s="16"/>
      <c r="AH176" s="16">
        <v>291</v>
      </c>
      <c r="AI176" s="16"/>
      <c r="AJ176" s="16">
        <v>295</v>
      </c>
      <c r="AK176" s="16">
        <v>51</v>
      </c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>
        <v>3.0000000000000001E-3</v>
      </c>
      <c r="BA176" s="16">
        <v>2.7000000000000001E-3</v>
      </c>
      <c r="BB176" s="16">
        <v>7.0000000000000001E-3</v>
      </c>
      <c r="BC176" s="17">
        <f>IFERROR(SUM(Table1[[#This Row],[Pd]:[Au]]),0)</f>
        <v>1.2699999999999999E-2</v>
      </c>
      <c r="BD176" s="17">
        <f>IFERROR(Table1[[#This Row],[Ni]]/Table1[[#This Row],[Cu]],0)</f>
        <v>0.38934426229508196</v>
      </c>
      <c r="BE176" s="17">
        <f>IFERROR(Table1[[#This Row],[Pd]]/Table1[[#This Row],[Pt]],0)</f>
        <v>1.1111111111111112</v>
      </c>
      <c r="BF176" s="17">
        <f>IFERROR(Table1[[#This Row],[Cr]]/Table1[[#This Row],[V]],0)</f>
        <v>0.3951890034364261</v>
      </c>
      <c r="BG176" s="32">
        <f>IFERROR(Table1[[#This Row],[Cu]]/Table1[[#This Row],[Pd]],0)</f>
        <v>81333.333333333328</v>
      </c>
      <c r="BH176" s="17">
        <f>IFERROR((Table1[[#This Row],[S]]*10000)/Table1[[#This Row],[Se]],0)</f>
        <v>0</v>
      </c>
      <c r="BI176" s="17">
        <f>IFERROR((Table1[[#This Row],[Th]]/0.085)/(Table1[[#This Row],[Yb]]/0.493),0)</f>
        <v>0</v>
      </c>
      <c r="BJ176" s="17">
        <f>IFERROR((Table1[[#This Row],[La]]/0.687)/(Table1[[#This Row],[Sm]]/0.444),0)</f>
        <v>0</v>
      </c>
      <c r="BK176" s="17">
        <f>IFERROR((Table1[[#This Row],[La]]/0.687)/(Table1[[#This Row],[Nb]]/0.713),0)</f>
        <v>0</v>
      </c>
      <c r="BL176" s="28">
        <f>IFERROR((Table1[[#This Row],[MgO]]/40.344)/((Table1[[#This Row],[MgO]]/40.344)+(Table1[[#This Row],[FeOt]]/71.844))*100,0)</f>
        <v>47.156398614062354</v>
      </c>
    </row>
    <row r="177" spans="1:64" x14ac:dyDescent="0.25">
      <c r="A177" s="29">
        <v>424078</v>
      </c>
      <c r="B177" s="29">
        <v>631152</v>
      </c>
      <c r="C177" s="29">
        <v>6180178</v>
      </c>
      <c r="D177" s="30" t="s">
        <v>378</v>
      </c>
      <c r="E177" s="29" t="s">
        <v>196</v>
      </c>
      <c r="F177" s="17">
        <v>55.403377199999994</v>
      </c>
      <c r="G177" s="17">
        <v>1.1676699999999998</v>
      </c>
      <c r="H177" s="17">
        <v>13.18871</v>
      </c>
      <c r="I177" s="17">
        <v>11.78434</v>
      </c>
      <c r="J177" s="18">
        <v>0.19949039999999998</v>
      </c>
      <c r="K177" s="17">
        <v>6.8649479999999992</v>
      </c>
      <c r="L177" s="17">
        <v>7.9194719999999998</v>
      </c>
      <c r="M177" s="17">
        <v>3.2621600000000002</v>
      </c>
      <c r="N177" s="17">
        <v>0.12046</v>
      </c>
      <c r="O177" s="18">
        <v>8.9372399999999991E-2</v>
      </c>
      <c r="P177" s="17">
        <f>SUM(F177:O177)</f>
        <v>99.999999999999986</v>
      </c>
      <c r="Q177" s="16">
        <v>0.09</v>
      </c>
      <c r="R177" s="16"/>
      <c r="S177" s="16">
        <v>40</v>
      </c>
      <c r="T177" s="16">
        <v>45</v>
      </c>
      <c r="U177" s="16">
        <v>142</v>
      </c>
      <c r="V177" s="16">
        <v>152</v>
      </c>
      <c r="W177" s="16"/>
      <c r="X177" s="16"/>
      <c r="Y177" s="16">
        <v>102</v>
      </c>
      <c r="Z177" s="16"/>
      <c r="AA177" s="16"/>
      <c r="AB177" s="16">
        <v>43</v>
      </c>
      <c r="AC177" s="16"/>
      <c r="AD177" s="16">
        <v>140</v>
      </c>
      <c r="AE177" s="16"/>
      <c r="AF177" s="16"/>
      <c r="AG177" s="16"/>
      <c r="AH177" s="16">
        <v>353</v>
      </c>
      <c r="AI177" s="16"/>
      <c r="AJ177" s="16">
        <v>70</v>
      </c>
      <c r="AK177" s="16">
        <v>65</v>
      </c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>
        <v>2E-3</v>
      </c>
      <c r="BA177" s="16">
        <v>2.8E-3</v>
      </c>
      <c r="BB177" s="16"/>
      <c r="BC177" s="17">
        <f>IFERROR(SUM(Table1[[#This Row],[Pd]:[Au]]),0)</f>
        <v>4.8000000000000004E-3</v>
      </c>
      <c r="BD177" s="17">
        <f>IFERROR(Table1[[#This Row],[Ni]]/Table1[[#This Row],[Cu]],0)</f>
        <v>0.67105263157894735</v>
      </c>
      <c r="BE177" s="17">
        <f>IFERROR(Table1[[#This Row],[Pd]]/Table1[[#This Row],[Pt]],0)</f>
        <v>0.7142857142857143</v>
      </c>
      <c r="BF177" s="17">
        <f>IFERROR(Table1[[#This Row],[Cr]]/Table1[[#This Row],[V]],0)</f>
        <v>0.40226628895184136</v>
      </c>
      <c r="BG177" s="32">
        <f>IFERROR(Table1[[#This Row],[Cu]]/Table1[[#This Row],[Pd]],0)</f>
        <v>76000</v>
      </c>
      <c r="BH177" s="17">
        <f>IFERROR((Table1[[#This Row],[S]]*10000)/Table1[[#This Row],[Se]],0)</f>
        <v>0</v>
      </c>
      <c r="BI177" s="17">
        <f>IFERROR((Table1[[#This Row],[Th]]/0.085)/(Table1[[#This Row],[Yb]]/0.493),0)</f>
        <v>0</v>
      </c>
      <c r="BJ177" s="17">
        <f>IFERROR((Table1[[#This Row],[La]]/0.687)/(Table1[[#This Row],[Sm]]/0.444),0)</f>
        <v>0</v>
      </c>
      <c r="BK177" s="17">
        <f>IFERROR((Table1[[#This Row],[La]]/0.687)/(Table1[[#This Row],[Nb]]/0.713),0)</f>
        <v>0</v>
      </c>
      <c r="BL177" s="28">
        <f>IFERROR((Table1[[#This Row],[MgO]]/40.344)/((Table1[[#This Row],[MgO]]/40.344)+(Table1[[#This Row],[FeOt]]/71.844))*100,0)</f>
        <v>50.917680689057619</v>
      </c>
    </row>
    <row r="178" spans="1:64" x14ac:dyDescent="0.25">
      <c r="A178" s="29" t="s">
        <v>272</v>
      </c>
      <c r="B178" s="29"/>
      <c r="C178" s="29"/>
      <c r="D178" s="30" t="s">
        <v>379</v>
      </c>
      <c r="E178" s="29" t="s">
        <v>318</v>
      </c>
      <c r="F178" s="16">
        <v>50.07</v>
      </c>
      <c r="G178" s="16">
        <v>1.37</v>
      </c>
      <c r="H178" s="16">
        <v>13.48</v>
      </c>
      <c r="I178" s="16">
        <v>14.48</v>
      </c>
      <c r="J178" s="16">
        <v>0.2</v>
      </c>
      <c r="K178" s="16">
        <v>6.86</v>
      </c>
      <c r="L178" s="16">
        <v>7.48</v>
      </c>
      <c r="M178" s="16">
        <v>3.2</v>
      </c>
      <c r="N178" s="16">
        <v>0.02</v>
      </c>
      <c r="O178" s="16">
        <v>0.05</v>
      </c>
      <c r="P178" s="16">
        <v>100.49</v>
      </c>
      <c r="Q178" s="16">
        <v>0.06</v>
      </c>
      <c r="R178" s="16"/>
      <c r="S178" s="16">
        <v>139</v>
      </c>
      <c r="T178" s="16"/>
      <c r="U178" s="16">
        <v>100</v>
      </c>
      <c r="V178" s="16"/>
      <c r="W178" s="16"/>
      <c r="X178" s="16">
        <v>0</v>
      </c>
      <c r="Y178" s="16">
        <v>72</v>
      </c>
      <c r="Z178" s="16"/>
      <c r="AA178" s="16">
        <v>0</v>
      </c>
      <c r="AB178" s="16"/>
      <c r="AC178" s="16"/>
      <c r="AD178" s="16">
        <v>124</v>
      </c>
      <c r="AE178" s="16"/>
      <c r="AF178" s="16"/>
      <c r="AG178" s="16"/>
      <c r="AH178" s="16">
        <v>499</v>
      </c>
      <c r="AI178" s="16">
        <v>30</v>
      </c>
      <c r="AJ178" s="16">
        <v>68</v>
      </c>
      <c r="AK178" s="16">
        <v>58</v>
      </c>
      <c r="AL178" s="16">
        <v>3.8</v>
      </c>
      <c r="AM178" s="16">
        <v>11.2</v>
      </c>
      <c r="AN178" s="16"/>
      <c r="AO178" s="16">
        <v>9.3000000000000007</v>
      </c>
      <c r="AP178" s="16">
        <v>3.4</v>
      </c>
      <c r="AQ178" s="16">
        <v>1</v>
      </c>
      <c r="AR178" s="16">
        <v>4.4000000000000004</v>
      </c>
      <c r="AS178" s="16"/>
      <c r="AT178" s="16">
        <v>4.9000000000000004</v>
      </c>
      <c r="AU178" s="16"/>
      <c r="AV178" s="16">
        <v>3.2</v>
      </c>
      <c r="AW178" s="16"/>
      <c r="AX178" s="16">
        <v>2.8</v>
      </c>
      <c r="AY178" s="16">
        <v>0.42</v>
      </c>
      <c r="AZ178" s="16"/>
      <c r="BA178" s="16"/>
      <c r="BB178" s="16"/>
      <c r="BC178" s="17">
        <f>IFERROR(SUM(Table1[[#This Row],[Pd]:[Au]]),0)</f>
        <v>0</v>
      </c>
      <c r="BD178" s="17">
        <f>IFERROR(Table1[[#This Row],[Ni]]/Table1[[#This Row],[Cu]],0)</f>
        <v>0</v>
      </c>
      <c r="BE178" s="17">
        <f>IFERROR(Table1[[#This Row],[Pd]]/Table1[[#This Row],[Pt]],0)</f>
        <v>0</v>
      </c>
      <c r="BF178" s="17">
        <f>IFERROR(Table1[[#This Row],[Cr]]/Table1[[#This Row],[V]],0)</f>
        <v>0.20040080160320642</v>
      </c>
      <c r="BG178" s="32">
        <f>IFERROR(Table1[[#This Row],[Cu]]/Table1[[#This Row],[Pd]],0)</f>
        <v>0</v>
      </c>
      <c r="BH178" s="17">
        <f>IFERROR((Table1[[#This Row],[S]]*10000)/Table1[[#This Row],[Se]],0)</f>
        <v>0</v>
      </c>
      <c r="BI178" s="17">
        <f>IFERROR((Table1[[#This Row],[Th]]/0.085)/(Table1[[#This Row],[Yb]]/0.493),0)</f>
        <v>0</v>
      </c>
      <c r="BJ178" s="17">
        <f>IFERROR((Table1[[#This Row],[La]]/0.687)/(Table1[[#This Row],[Sm]]/0.444),0)</f>
        <v>0.72232211661957346</v>
      </c>
      <c r="BK178" s="17">
        <f>IFERROR((Table1[[#This Row],[La]]/0.687)/(Table1[[#This Row],[Nb]]/0.713),0)</f>
        <v>0</v>
      </c>
      <c r="BL178" s="28">
        <f>IFERROR((Table1[[#This Row],[MgO]]/40.344)/((Table1[[#This Row],[MgO]]/40.344)+(Table1[[#This Row],[FeOt]]/71.844))*100,0)</f>
        <v>45.760043889546125</v>
      </c>
    </row>
    <row r="179" spans="1:64" x14ac:dyDescent="0.25">
      <c r="A179" s="31" t="s">
        <v>90</v>
      </c>
      <c r="B179" s="30"/>
      <c r="C179" s="30"/>
      <c r="D179" s="30" t="s">
        <v>380</v>
      </c>
      <c r="E179" s="30" t="s">
        <v>99</v>
      </c>
      <c r="F179" s="22">
        <v>50.956492832934501</v>
      </c>
      <c r="G179" s="22">
        <v>0.97934251999943189</v>
      </c>
      <c r="H179" s="22">
        <v>13.206825501478097</v>
      </c>
      <c r="I179" s="22">
        <v>12.451710904573803</v>
      </c>
      <c r="J179" s="22">
        <v>0.1779988152173913</v>
      </c>
      <c r="K179" s="22">
        <v>6.8520442665231034</v>
      </c>
      <c r="L179" s="22">
        <v>10.611017164069201</v>
      </c>
      <c r="M179" s="22">
        <v>2.0522055757835735</v>
      </c>
      <c r="N179" s="22">
        <v>9.1322956241782854E-2</v>
      </c>
      <c r="O179" s="22">
        <v>6.9119228824864321E-2</v>
      </c>
      <c r="P179" s="23">
        <v>97.448079765645744</v>
      </c>
      <c r="Q179" s="23"/>
      <c r="R179" s="20"/>
      <c r="S179" s="22">
        <v>9.4256214931501034</v>
      </c>
      <c r="T179" s="22">
        <v>43.467562140144068</v>
      </c>
      <c r="U179" s="22">
        <v>179.97178251098296</v>
      </c>
      <c r="V179" s="22">
        <v>165.65420757682116</v>
      </c>
      <c r="W179" s="22">
        <v>1.369579783566355</v>
      </c>
      <c r="X179" s="22">
        <v>2.5770647395442507</v>
      </c>
      <c r="Y179" s="22">
        <v>122.51129418838501</v>
      </c>
      <c r="Z179" s="20"/>
      <c r="AA179" s="20"/>
      <c r="AB179" s="22">
        <v>42.230155304131863</v>
      </c>
      <c r="AC179" s="20"/>
      <c r="AD179" s="22">
        <v>120.64975653281368</v>
      </c>
      <c r="AE179" s="22">
        <v>0.17653403597463002</v>
      </c>
      <c r="AF179" s="22">
        <v>0.16508339179916315</v>
      </c>
      <c r="AG179" s="22">
        <v>6.8115943999999998E-2</v>
      </c>
      <c r="AH179" s="22">
        <v>322.40817731876336</v>
      </c>
      <c r="AI179" s="22">
        <v>22.045950851731522</v>
      </c>
      <c r="AJ179" s="22">
        <v>158.48999963248511</v>
      </c>
      <c r="AK179" s="22">
        <v>53.84160939004839</v>
      </c>
      <c r="AL179" s="22">
        <v>2.7468197857591616</v>
      </c>
      <c r="AM179" s="22">
        <v>7.3009995543093469</v>
      </c>
      <c r="AN179" s="22">
        <v>1.2574222563727164</v>
      </c>
      <c r="AO179" s="22">
        <v>6.4110497127177233</v>
      </c>
      <c r="AP179" s="22">
        <v>2.1244051544318183</v>
      </c>
      <c r="AQ179" s="22">
        <v>0.79084708851238261</v>
      </c>
      <c r="AR179" s="22">
        <v>2.6344498578354325</v>
      </c>
      <c r="AS179" s="22">
        <v>0.47818394107392009</v>
      </c>
      <c r="AT179" s="22">
        <v>3.2783387495721494</v>
      </c>
      <c r="AU179" s="22">
        <v>0.66522801824042255</v>
      </c>
      <c r="AV179" s="22">
        <v>1.9825088592408755</v>
      </c>
      <c r="AW179" s="22">
        <v>0.31553060354782614</v>
      </c>
      <c r="AX179" s="22">
        <v>2.0240928320960747</v>
      </c>
      <c r="AY179" s="22">
        <v>0.31133854649101794</v>
      </c>
      <c r="AZ179" s="20">
        <v>0</v>
      </c>
      <c r="BA179" s="20">
        <v>0</v>
      </c>
      <c r="BB179" s="20">
        <v>0</v>
      </c>
      <c r="BC179" s="21">
        <f>IFERROR(SUM(Table1[[#This Row],[Pd]:[Au]]),0)</f>
        <v>0</v>
      </c>
      <c r="BD179" s="21">
        <f>IFERROR(Table1[[#This Row],[Ni]]/Table1[[#This Row],[Cu]],0)</f>
        <v>0.73956041310674903</v>
      </c>
      <c r="BE179" s="21">
        <f>IFERROR(Table1[[#This Row],[Pd]]/Table1[[#This Row],[Pt]],0)</f>
        <v>0</v>
      </c>
      <c r="BF179" s="21">
        <f>IFERROR(Table1[[#This Row],[Cr]]/Table1[[#This Row],[V]],0)</f>
        <v>0.55821097345507387</v>
      </c>
      <c r="BG179" s="33">
        <f>IFERROR(Table1[[#This Row],[Cu]]/Table1[[#This Row],[Pd]],0)</f>
        <v>0</v>
      </c>
      <c r="BH179" s="21">
        <f>IFERROR((Table1[[#This Row],[S]]*10000)/Table1[[#This Row],[Se]],0)</f>
        <v>0</v>
      </c>
      <c r="BI179" s="21">
        <f>IFERROR((Table1[[#This Row],[Th]]/0.085)/(Table1[[#This Row],[Yb]]/0.493),0)</f>
        <v>0.4730433591050327</v>
      </c>
      <c r="BJ179" s="21">
        <f>IFERROR((Table1[[#This Row],[La]]/0.687)/(Table1[[#This Row],[Sm]]/0.444),0)</f>
        <v>0.83563967906401115</v>
      </c>
      <c r="BK179" s="21">
        <f>IFERROR((Table1[[#This Row],[La]]/0.687)/(Table1[[#This Row],[Nb]]/0.713),0)</f>
        <v>1.1062101296772922</v>
      </c>
      <c r="BL179" s="28">
        <f>IFERROR((Table1[[#This Row],[MgO]]/40.344)/((Table1[[#This Row],[MgO]]/40.344)+(Table1[[#This Row],[FeOt]]/71.844))*100,0)</f>
        <v>49.493602872024937</v>
      </c>
    </row>
    <row r="180" spans="1:64" x14ac:dyDescent="0.25">
      <c r="A180" s="29">
        <v>424071</v>
      </c>
      <c r="B180" s="29">
        <v>631156</v>
      </c>
      <c r="C180" s="29">
        <v>6180184</v>
      </c>
      <c r="D180" s="30" t="s">
        <v>378</v>
      </c>
      <c r="E180" s="29" t="s">
        <v>196</v>
      </c>
      <c r="F180" s="17">
        <v>54.217843999999999</v>
      </c>
      <c r="G180" s="17">
        <v>1.1509889999999998</v>
      </c>
      <c r="H180" s="17">
        <v>13.320974999999999</v>
      </c>
      <c r="I180" s="17">
        <v>12.196020000000001</v>
      </c>
      <c r="J180" s="18">
        <v>0.18786959999999997</v>
      </c>
      <c r="K180" s="17">
        <v>6.8483659999999995</v>
      </c>
      <c r="L180" s="17">
        <v>10.102224</v>
      </c>
      <c r="M180" s="17">
        <v>1.7658800000000001</v>
      </c>
      <c r="N180" s="17">
        <v>0.12046</v>
      </c>
      <c r="O180" s="18">
        <v>8.9372399999999991E-2</v>
      </c>
      <c r="P180" s="17">
        <f>SUM(F180:O180)</f>
        <v>100</v>
      </c>
      <c r="Q180" s="16">
        <v>0.1</v>
      </c>
      <c r="R180" s="16"/>
      <c r="S180" s="16">
        <v>20</v>
      </c>
      <c r="T180" s="16">
        <v>47</v>
      </c>
      <c r="U180" s="16">
        <v>122</v>
      </c>
      <c r="V180" s="16">
        <v>170</v>
      </c>
      <c r="W180" s="16"/>
      <c r="X180" s="16"/>
      <c r="Y180" s="16">
        <v>98</v>
      </c>
      <c r="Z180" s="16"/>
      <c r="AA180" s="16"/>
      <c r="AB180" s="16">
        <v>42</v>
      </c>
      <c r="AC180" s="16"/>
      <c r="AD180" s="16">
        <v>169</v>
      </c>
      <c r="AE180" s="16"/>
      <c r="AF180" s="16"/>
      <c r="AG180" s="16"/>
      <c r="AH180" s="16">
        <v>355</v>
      </c>
      <c r="AI180" s="16"/>
      <c r="AJ180" s="16">
        <v>70</v>
      </c>
      <c r="AK180" s="16">
        <v>62</v>
      </c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>
        <v>2E-3</v>
      </c>
      <c r="BA180" s="16">
        <v>2.7000000000000001E-3</v>
      </c>
      <c r="BB180" s="16">
        <v>2E-3</v>
      </c>
      <c r="BC180" s="17">
        <f>IFERROR(SUM(Table1[[#This Row],[Pd]:[Au]]),0)</f>
        <v>6.7000000000000002E-3</v>
      </c>
      <c r="BD180" s="17">
        <f>IFERROR(Table1[[#This Row],[Ni]]/Table1[[#This Row],[Cu]],0)</f>
        <v>0.57647058823529407</v>
      </c>
      <c r="BE180" s="17">
        <f>IFERROR(Table1[[#This Row],[Pd]]/Table1[[#This Row],[Pt]],0)</f>
        <v>0.7407407407407407</v>
      </c>
      <c r="BF180" s="17">
        <f>IFERROR(Table1[[#This Row],[Cr]]/Table1[[#This Row],[V]],0)</f>
        <v>0.3436619718309859</v>
      </c>
      <c r="BG180" s="32">
        <f>IFERROR(Table1[[#This Row],[Cu]]/Table1[[#This Row],[Pd]],0)</f>
        <v>85000</v>
      </c>
      <c r="BH180" s="17">
        <f>IFERROR((Table1[[#This Row],[S]]*10000)/Table1[[#This Row],[Se]],0)</f>
        <v>0</v>
      </c>
      <c r="BI180" s="17">
        <f>IFERROR((Table1[[#This Row],[Th]]/0.085)/(Table1[[#This Row],[Yb]]/0.493),0)</f>
        <v>0</v>
      </c>
      <c r="BJ180" s="17">
        <f>IFERROR((Table1[[#This Row],[La]]/0.687)/(Table1[[#This Row],[Sm]]/0.444),0)</f>
        <v>0</v>
      </c>
      <c r="BK180" s="17">
        <f>IFERROR((Table1[[#This Row],[La]]/0.687)/(Table1[[#This Row],[Nb]]/0.713),0)</f>
        <v>0</v>
      </c>
      <c r="BL180" s="28">
        <f>IFERROR((Table1[[#This Row],[MgO]]/40.344)/((Table1[[#This Row],[MgO]]/40.344)+(Table1[[#This Row],[FeOt]]/71.844))*100,0)</f>
        <v>49.998870790578231</v>
      </c>
    </row>
    <row r="181" spans="1:64" x14ac:dyDescent="0.25">
      <c r="A181" s="29">
        <v>424184</v>
      </c>
      <c r="B181" s="29">
        <v>630356</v>
      </c>
      <c r="C181" s="29">
        <v>6183627</v>
      </c>
      <c r="D181" s="30" t="s">
        <v>378</v>
      </c>
      <c r="E181" s="29" t="s">
        <v>196</v>
      </c>
      <c r="F181" s="17">
        <v>53.493254999999998</v>
      </c>
      <c r="G181" s="17">
        <v>1.0675839999999999</v>
      </c>
      <c r="H181" s="17">
        <v>12.262855</v>
      </c>
      <c r="I181" s="17">
        <v>14.537450000000002</v>
      </c>
      <c r="J181" s="18">
        <v>0.17043839999999999</v>
      </c>
      <c r="K181" s="17">
        <v>6.8483659999999995</v>
      </c>
      <c r="L181" s="17">
        <v>9.2207279999999994</v>
      </c>
      <c r="M181" s="17">
        <v>1.9680800000000001</v>
      </c>
      <c r="N181" s="17">
        <v>0.33728799999999998</v>
      </c>
      <c r="O181" s="18">
        <v>9.39556E-2</v>
      </c>
      <c r="P181" s="17">
        <f>SUM(F181:O181)</f>
        <v>99.999999999999986</v>
      </c>
      <c r="Q181" s="16">
        <v>1.64</v>
      </c>
      <c r="R181" s="16"/>
      <c r="S181" s="16">
        <v>60</v>
      </c>
      <c r="T181" s="16">
        <v>52</v>
      </c>
      <c r="U181" s="16">
        <v>126</v>
      </c>
      <c r="V181" s="16">
        <v>197</v>
      </c>
      <c r="W181" s="16"/>
      <c r="X181" s="16"/>
      <c r="Y181" s="16">
        <v>106</v>
      </c>
      <c r="Z181" s="16"/>
      <c r="AA181" s="16"/>
      <c r="AB181" s="16">
        <v>38</v>
      </c>
      <c r="AC181" s="16"/>
      <c r="AD181" s="16">
        <v>133</v>
      </c>
      <c r="AE181" s="16"/>
      <c r="AF181" s="16"/>
      <c r="AG181" s="16"/>
      <c r="AH181" s="16">
        <v>336</v>
      </c>
      <c r="AI181" s="16"/>
      <c r="AJ181" s="16">
        <v>95</v>
      </c>
      <c r="AK181" s="16">
        <v>60</v>
      </c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>
        <v>2E-3</v>
      </c>
      <c r="BA181" s="16">
        <v>2.8E-3</v>
      </c>
      <c r="BB181" s="16">
        <v>7.0000000000000001E-3</v>
      </c>
      <c r="BC181" s="17">
        <f>IFERROR(SUM(Table1[[#This Row],[Pd]:[Au]]),0)</f>
        <v>1.1800000000000001E-2</v>
      </c>
      <c r="BD181" s="17">
        <f>IFERROR(Table1[[#This Row],[Ni]]/Table1[[#This Row],[Cu]],0)</f>
        <v>0.53807106598984766</v>
      </c>
      <c r="BE181" s="17">
        <f>IFERROR(Table1[[#This Row],[Pd]]/Table1[[#This Row],[Pt]],0)</f>
        <v>0.7142857142857143</v>
      </c>
      <c r="BF181" s="17">
        <f>IFERROR(Table1[[#This Row],[Cr]]/Table1[[#This Row],[V]],0)</f>
        <v>0.375</v>
      </c>
      <c r="BG181" s="32">
        <f>IFERROR(Table1[[#This Row],[Cu]]/Table1[[#This Row],[Pd]],0)</f>
        <v>98500</v>
      </c>
      <c r="BH181" s="17">
        <f>IFERROR((Table1[[#This Row],[S]]*10000)/Table1[[#This Row],[Se]],0)</f>
        <v>0</v>
      </c>
      <c r="BI181" s="17">
        <f>IFERROR((Table1[[#This Row],[Th]]/0.085)/(Table1[[#This Row],[Yb]]/0.493),0)</f>
        <v>0</v>
      </c>
      <c r="BJ181" s="17">
        <f>IFERROR((Table1[[#This Row],[La]]/0.687)/(Table1[[#This Row],[Sm]]/0.444),0)</f>
        <v>0</v>
      </c>
      <c r="BK181" s="17">
        <f>IFERROR((Table1[[#This Row],[La]]/0.687)/(Table1[[#This Row],[Nb]]/0.713),0)</f>
        <v>0</v>
      </c>
      <c r="BL181" s="28">
        <f>IFERROR((Table1[[#This Row],[MgO]]/40.344)/((Table1[[#This Row],[MgO]]/40.344)+(Table1[[#This Row],[FeOt]]/71.844))*100,0)</f>
        <v>45.619668675358547</v>
      </c>
    </row>
    <row r="182" spans="1:64" x14ac:dyDescent="0.25">
      <c r="A182" s="29" t="s">
        <v>184</v>
      </c>
      <c r="B182" s="29"/>
      <c r="C182" s="29"/>
      <c r="D182" s="30" t="s">
        <v>382</v>
      </c>
      <c r="E182" s="29" t="s">
        <v>194</v>
      </c>
      <c r="F182" s="16">
        <v>48.9</v>
      </c>
      <c r="G182" s="16">
        <v>1.47</v>
      </c>
      <c r="H182" s="16">
        <v>13.8</v>
      </c>
      <c r="I182" s="16">
        <v>11.8</v>
      </c>
      <c r="J182" s="16">
        <v>0.2</v>
      </c>
      <c r="K182" s="16">
        <v>6.84</v>
      </c>
      <c r="L182" s="16">
        <v>7.61</v>
      </c>
      <c r="M182" s="16">
        <v>0.69</v>
      </c>
      <c r="N182" s="16">
        <v>0.06</v>
      </c>
      <c r="O182" s="16">
        <v>0.1</v>
      </c>
      <c r="P182" s="16">
        <v>98.28</v>
      </c>
      <c r="Q182" s="16"/>
      <c r="R182" s="16"/>
      <c r="S182" s="16">
        <v>9</v>
      </c>
      <c r="T182" s="16"/>
      <c r="U182" s="16">
        <v>194</v>
      </c>
      <c r="V182" s="16"/>
      <c r="W182" s="16">
        <v>2.16</v>
      </c>
      <c r="X182" s="16">
        <v>5</v>
      </c>
      <c r="Y182" s="16">
        <v>64</v>
      </c>
      <c r="Z182" s="16"/>
      <c r="AA182" s="16">
        <v>5</v>
      </c>
      <c r="AB182" s="16">
        <v>46</v>
      </c>
      <c r="AC182" s="16"/>
      <c r="AD182" s="16">
        <v>240</v>
      </c>
      <c r="AE182" s="16">
        <v>0.28999999999999998</v>
      </c>
      <c r="AF182" s="16"/>
      <c r="AG182" s="16"/>
      <c r="AH182" s="16">
        <v>446</v>
      </c>
      <c r="AI182" s="16">
        <v>28</v>
      </c>
      <c r="AJ182" s="16"/>
      <c r="AK182" s="16">
        <v>65</v>
      </c>
      <c r="AL182" s="16">
        <v>3.85</v>
      </c>
      <c r="AM182" s="16">
        <v>9.76</v>
      </c>
      <c r="AN182" s="16"/>
      <c r="AO182" s="16">
        <v>7.29</v>
      </c>
      <c r="AP182" s="16">
        <v>3.1</v>
      </c>
      <c r="AQ182" s="16">
        <v>1</v>
      </c>
      <c r="AR182" s="16"/>
      <c r="AS182" s="16">
        <v>0.64</v>
      </c>
      <c r="AT182" s="16"/>
      <c r="AU182" s="16">
        <v>1.21</v>
      </c>
      <c r="AV182" s="16"/>
      <c r="AW182" s="16">
        <v>0.38</v>
      </c>
      <c r="AX182" s="16">
        <v>2.67</v>
      </c>
      <c r="AY182" s="16">
        <v>0.44</v>
      </c>
      <c r="AZ182" s="16"/>
      <c r="BA182" s="16"/>
      <c r="BB182" s="16"/>
      <c r="BC182" s="17">
        <f>IFERROR(SUM(Table1[[#This Row],[Pd]:[Au]]),0)</f>
        <v>0</v>
      </c>
      <c r="BD182" s="17">
        <f>IFERROR(Table1[[#This Row],[Ni]]/Table1[[#This Row],[Cu]],0)</f>
        <v>0</v>
      </c>
      <c r="BE182" s="17">
        <f>IFERROR(Table1[[#This Row],[Pd]]/Table1[[#This Row],[Pt]],0)</f>
        <v>0</v>
      </c>
      <c r="BF182" s="17">
        <f>IFERROR(Table1[[#This Row],[Cr]]/Table1[[#This Row],[V]],0)</f>
        <v>0.4349775784753363</v>
      </c>
      <c r="BG182" s="32">
        <f>IFERROR(Table1[[#This Row],[Cu]]/Table1[[#This Row],[Pd]],0)</f>
        <v>0</v>
      </c>
      <c r="BH182" s="17">
        <f>IFERROR((Table1[[#This Row],[S]]*10000)/Table1[[#This Row],[Se]],0)</f>
        <v>0</v>
      </c>
      <c r="BI182" s="17">
        <f>IFERROR((Table1[[#This Row],[Th]]/0.085)/(Table1[[#This Row],[Yb]]/0.493),0)</f>
        <v>0</v>
      </c>
      <c r="BJ182" s="17">
        <f>IFERROR((Table1[[#This Row],[La]]/0.687)/(Table1[[#This Row],[Sm]]/0.444),0)</f>
        <v>0.80264826031835468</v>
      </c>
      <c r="BK182" s="17">
        <f>IFERROR((Table1[[#This Row],[La]]/0.687)/(Table1[[#This Row],[Nb]]/0.713),0)</f>
        <v>0.79914119359534197</v>
      </c>
      <c r="BL182" s="28">
        <f>IFERROR((Table1[[#This Row],[MgO]]/40.344)/((Table1[[#This Row],[MgO]]/40.344)+(Table1[[#This Row],[FeOt]]/71.844))*100,0)</f>
        <v>50.793498802074055</v>
      </c>
    </row>
    <row r="183" spans="1:64" x14ac:dyDescent="0.25">
      <c r="A183" s="29" t="s">
        <v>132</v>
      </c>
      <c r="B183" s="29">
        <v>506986</v>
      </c>
      <c r="C183" s="29">
        <v>6442602</v>
      </c>
      <c r="D183" s="30" t="s">
        <v>378</v>
      </c>
      <c r="E183" s="29" t="s">
        <v>63</v>
      </c>
      <c r="F183" s="17">
        <v>51.484195399999997</v>
      </c>
      <c r="G183" s="17">
        <v>1.1343080000000001</v>
      </c>
      <c r="H183" s="17">
        <v>15.68285</v>
      </c>
      <c r="I183" s="17">
        <v>12.028775</v>
      </c>
      <c r="J183" s="18">
        <v>0.17754</v>
      </c>
      <c r="K183" s="17">
        <v>6.8317839999999999</v>
      </c>
      <c r="L183" s="17">
        <v>9.5565359999999995</v>
      </c>
      <c r="M183" s="17">
        <v>2.81732</v>
      </c>
      <c r="N183" s="17">
        <v>0.19273599999999999</v>
      </c>
      <c r="O183" s="18">
        <v>9.39556E-2</v>
      </c>
      <c r="P183" s="17">
        <f>SUM(F183:O183)</f>
        <v>99.999999999999972</v>
      </c>
      <c r="Q183" s="16">
        <v>0.26</v>
      </c>
      <c r="R183" s="16"/>
      <c r="S183" s="16">
        <v>30</v>
      </c>
      <c r="T183" s="16">
        <v>38</v>
      </c>
      <c r="U183" s="16">
        <v>166</v>
      </c>
      <c r="V183" s="16">
        <v>122</v>
      </c>
      <c r="W183" s="16"/>
      <c r="X183" s="16"/>
      <c r="Y183" s="16">
        <v>110</v>
      </c>
      <c r="Z183" s="16"/>
      <c r="AA183" s="16"/>
      <c r="AB183" s="16">
        <v>43</v>
      </c>
      <c r="AC183" s="16"/>
      <c r="AD183" s="16">
        <v>113</v>
      </c>
      <c r="AE183" s="16"/>
      <c r="AF183" s="19"/>
      <c r="AG183" s="16"/>
      <c r="AH183" s="16">
        <v>349</v>
      </c>
      <c r="AI183" s="16"/>
      <c r="AJ183" s="16">
        <v>121</v>
      </c>
      <c r="AK183" s="16">
        <v>25</v>
      </c>
      <c r="AL183" s="19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>
        <v>0.01</v>
      </c>
      <c r="BA183" s="16">
        <v>9.7999999999999997E-3</v>
      </c>
      <c r="BB183" s="20"/>
      <c r="BC183" s="21">
        <f>IFERROR(SUM(Table1[[#This Row],[Pd]:[Au]]),0)</f>
        <v>1.9799999999999998E-2</v>
      </c>
      <c r="BD183" s="17">
        <f>IFERROR(Table1[[#This Row],[Ni]]/Table1[[#This Row],[Cu]],0)</f>
        <v>0.90163934426229508</v>
      </c>
      <c r="BE183" s="17">
        <f>IFERROR(Table1[[#This Row],[Pd]]/Table1[[#This Row],[Pt]],0)</f>
        <v>1.0204081632653061</v>
      </c>
      <c r="BF183" s="17">
        <f>IFERROR(Table1[[#This Row],[Cr]]/Table1[[#This Row],[V]],0)</f>
        <v>0.47564469914040114</v>
      </c>
      <c r="BG183" s="32">
        <f>IFERROR(Table1[[#This Row],[Cu]]/Table1[[#This Row],[Pd]],0)</f>
        <v>12200</v>
      </c>
      <c r="BH183" s="17">
        <f>IFERROR((Table1[[#This Row],[S]]*10000)/Table1[[#This Row],[Se]],0)</f>
        <v>0</v>
      </c>
      <c r="BI183" s="17">
        <f>IFERROR((Table1[[#This Row],[Th]]/0.085)/(Table1[[#This Row],[Yb]]/0.493),0)</f>
        <v>0</v>
      </c>
      <c r="BJ183" s="17">
        <f>IFERROR((Table1[[#This Row],[La]]/0.687)/(Table1[[#This Row],[Sm]]/0.444),0)</f>
        <v>0</v>
      </c>
      <c r="BK183" s="17">
        <f>IFERROR((Table1[[#This Row],[La]]/0.687)/(Table1[[#This Row],[Nb]]/0.713),0)</f>
        <v>0</v>
      </c>
      <c r="BL183" s="28">
        <f>IFERROR((Table1[[#This Row],[MgO]]/40.344)/((Table1[[#This Row],[MgO]]/40.344)+(Table1[[#This Row],[FeOt]]/71.844))*100,0)</f>
        <v>50.283460987573157</v>
      </c>
    </row>
    <row r="184" spans="1:64" x14ac:dyDescent="0.25">
      <c r="A184" s="29">
        <v>424083</v>
      </c>
      <c r="B184" s="29">
        <v>631146</v>
      </c>
      <c r="C184" s="29">
        <v>6180169</v>
      </c>
      <c r="D184" s="30" t="s">
        <v>378</v>
      </c>
      <c r="E184" s="29" t="s">
        <v>196</v>
      </c>
      <c r="F184" s="17">
        <v>54.552854399999994</v>
      </c>
      <c r="G184" s="17">
        <v>1.1843509999999999</v>
      </c>
      <c r="H184" s="17">
        <v>13.67998</v>
      </c>
      <c r="I184" s="17">
        <v>12.260344999999999</v>
      </c>
      <c r="J184" s="18">
        <v>0.22660559999999996</v>
      </c>
      <c r="K184" s="17">
        <v>6.7986199999999988</v>
      </c>
      <c r="L184" s="17">
        <v>8.2133040000000008</v>
      </c>
      <c r="M184" s="17">
        <v>2.1972399999999999</v>
      </c>
      <c r="N184" s="17">
        <v>0.79503599999999996</v>
      </c>
      <c r="O184" s="18">
        <v>9.1663999999999995E-2</v>
      </c>
      <c r="P184" s="17">
        <f>SUM(F184:O184)</f>
        <v>99.999999999999972</v>
      </c>
      <c r="Q184" s="16">
        <v>0.24</v>
      </c>
      <c r="R184" s="16"/>
      <c r="S184" s="16">
        <v>150</v>
      </c>
      <c r="T184" s="16">
        <v>52</v>
      </c>
      <c r="U184" s="16">
        <v>138</v>
      </c>
      <c r="V184" s="16">
        <v>203</v>
      </c>
      <c r="W184" s="16"/>
      <c r="X184" s="16"/>
      <c r="Y184" s="16">
        <v>115</v>
      </c>
      <c r="Z184" s="16"/>
      <c r="AA184" s="16"/>
      <c r="AB184" s="16">
        <v>43</v>
      </c>
      <c r="AC184" s="16"/>
      <c r="AD184" s="16">
        <v>106</v>
      </c>
      <c r="AE184" s="16"/>
      <c r="AF184" s="16"/>
      <c r="AG184" s="16"/>
      <c r="AH184" s="16">
        <v>364</v>
      </c>
      <c r="AI184" s="16"/>
      <c r="AJ184" s="16">
        <v>112</v>
      </c>
      <c r="AK184" s="16">
        <v>63</v>
      </c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>
        <v>2E-3</v>
      </c>
      <c r="BA184" s="16">
        <v>2.8999999999999998E-3</v>
      </c>
      <c r="BB184" s="16">
        <v>1E-3</v>
      </c>
      <c r="BC184" s="17">
        <f>IFERROR(SUM(Table1[[#This Row],[Pd]:[Au]]),0)</f>
        <v>5.8999999999999999E-3</v>
      </c>
      <c r="BD184" s="17">
        <f>IFERROR(Table1[[#This Row],[Ni]]/Table1[[#This Row],[Cu]],0)</f>
        <v>0.56650246305418717</v>
      </c>
      <c r="BE184" s="17">
        <f>IFERROR(Table1[[#This Row],[Pd]]/Table1[[#This Row],[Pt]],0)</f>
        <v>0.68965517241379315</v>
      </c>
      <c r="BF184" s="17">
        <f>IFERROR(Table1[[#This Row],[Cr]]/Table1[[#This Row],[V]],0)</f>
        <v>0.37912087912087911</v>
      </c>
      <c r="BG184" s="32">
        <f>IFERROR(Table1[[#This Row],[Cu]]/Table1[[#This Row],[Pd]],0)</f>
        <v>101500</v>
      </c>
      <c r="BH184" s="17">
        <f>IFERROR((Table1[[#This Row],[S]]*10000)/Table1[[#This Row],[Se]],0)</f>
        <v>0</v>
      </c>
      <c r="BI184" s="17">
        <f>IFERROR((Table1[[#This Row],[Th]]/0.085)/(Table1[[#This Row],[Yb]]/0.493),0)</f>
        <v>0</v>
      </c>
      <c r="BJ184" s="17">
        <f>IFERROR((Table1[[#This Row],[La]]/0.687)/(Table1[[#This Row],[Sm]]/0.444),0)</f>
        <v>0</v>
      </c>
      <c r="BK184" s="17">
        <f>IFERROR((Table1[[#This Row],[La]]/0.687)/(Table1[[#This Row],[Nb]]/0.713),0)</f>
        <v>0</v>
      </c>
      <c r="BL184" s="28">
        <f>IFERROR((Table1[[#This Row],[MgO]]/40.344)/((Table1[[#This Row],[MgO]]/40.344)+(Table1[[#This Row],[FeOt]]/71.844))*100,0)</f>
        <v>49.685104087450767</v>
      </c>
    </row>
    <row r="185" spans="1:64" x14ac:dyDescent="0.25">
      <c r="A185" s="29" t="s">
        <v>238</v>
      </c>
      <c r="B185" s="29"/>
      <c r="C185" s="29"/>
      <c r="D185" s="30" t="s">
        <v>379</v>
      </c>
      <c r="E185" s="29" t="s">
        <v>320</v>
      </c>
      <c r="F185" s="16">
        <v>49.35</v>
      </c>
      <c r="G185" s="16">
        <v>1.25</v>
      </c>
      <c r="H185" s="16">
        <v>13.57</v>
      </c>
      <c r="I185" s="16">
        <v>13.23</v>
      </c>
      <c r="J185" s="16">
        <v>0.2</v>
      </c>
      <c r="K185" s="16">
        <v>6.79</v>
      </c>
      <c r="L185" s="16">
        <v>10.76</v>
      </c>
      <c r="M185" s="16">
        <v>2.52</v>
      </c>
      <c r="N185" s="16">
        <v>0.21</v>
      </c>
      <c r="O185" s="16">
        <v>7.0000000000000007E-2</v>
      </c>
      <c r="P185" s="16">
        <v>100.41</v>
      </c>
      <c r="Q185" s="16">
        <v>0.01</v>
      </c>
      <c r="R185" s="16"/>
      <c r="S185" s="16">
        <v>70</v>
      </c>
      <c r="T185" s="16"/>
      <c r="U185" s="16">
        <v>171</v>
      </c>
      <c r="V185" s="16"/>
      <c r="W185" s="16"/>
      <c r="X185" s="16">
        <v>5</v>
      </c>
      <c r="Y185" s="16">
        <v>105</v>
      </c>
      <c r="Z185" s="16"/>
      <c r="AA185" s="16">
        <v>0</v>
      </c>
      <c r="AB185" s="16"/>
      <c r="AC185" s="16"/>
      <c r="AD185" s="16">
        <v>102</v>
      </c>
      <c r="AE185" s="16"/>
      <c r="AF185" s="16"/>
      <c r="AG185" s="16"/>
      <c r="AH185" s="16">
        <v>479</v>
      </c>
      <c r="AI185" s="16">
        <v>29</v>
      </c>
      <c r="AJ185" s="16">
        <v>89</v>
      </c>
      <c r="AK185" s="16">
        <v>60</v>
      </c>
      <c r="AL185" s="16">
        <v>3.8</v>
      </c>
      <c r="AM185" s="16">
        <v>10.7</v>
      </c>
      <c r="AN185" s="16"/>
      <c r="AO185" s="16">
        <v>8.1999999999999993</v>
      </c>
      <c r="AP185" s="16">
        <v>2.5</v>
      </c>
      <c r="AQ185" s="16">
        <v>0.8</v>
      </c>
      <c r="AR185" s="16">
        <v>3.4</v>
      </c>
      <c r="AS185" s="16"/>
      <c r="AT185" s="16">
        <v>4.0999999999999996</v>
      </c>
      <c r="AU185" s="16"/>
      <c r="AV185" s="16">
        <v>2.4</v>
      </c>
      <c r="AW185" s="16"/>
      <c r="AX185" s="16">
        <v>2.1</v>
      </c>
      <c r="AY185" s="16">
        <v>0.28000000000000003</v>
      </c>
      <c r="AZ185" s="16"/>
      <c r="BA185" s="16"/>
      <c r="BB185" s="16"/>
      <c r="BC185" s="17">
        <f>IFERROR(SUM(Table1[[#This Row],[Pd]:[Au]]),0)</f>
        <v>0</v>
      </c>
      <c r="BD185" s="17">
        <f>IFERROR(Table1[[#This Row],[Ni]]/Table1[[#This Row],[Cu]],0)</f>
        <v>0</v>
      </c>
      <c r="BE185" s="17">
        <f>IFERROR(Table1[[#This Row],[Pd]]/Table1[[#This Row],[Pt]],0)</f>
        <v>0</v>
      </c>
      <c r="BF185" s="17">
        <f>IFERROR(Table1[[#This Row],[Cr]]/Table1[[#This Row],[V]],0)</f>
        <v>0.35699373695198328</v>
      </c>
      <c r="BG185" s="32">
        <f>IFERROR(Table1[[#This Row],[Cu]]/Table1[[#This Row],[Pd]],0)</f>
        <v>0</v>
      </c>
      <c r="BH185" s="17">
        <f>IFERROR((Table1[[#This Row],[S]]*10000)/Table1[[#This Row],[Se]],0)</f>
        <v>0</v>
      </c>
      <c r="BI185" s="17">
        <f>IFERROR((Table1[[#This Row],[Th]]/0.085)/(Table1[[#This Row],[Yb]]/0.493),0)</f>
        <v>0</v>
      </c>
      <c r="BJ185" s="17">
        <f>IFERROR((Table1[[#This Row],[La]]/0.687)/(Table1[[#This Row],[Sm]]/0.444),0)</f>
        <v>0.98235807860261992</v>
      </c>
      <c r="BK185" s="17">
        <f>IFERROR((Table1[[#This Row],[La]]/0.687)/(Table1[[#This Row],[Nb]]/0.713),0)</f>
        <v>0.7887627365356622</v>
      </c>
      <c r="BL185" s="28">
        <f>IFERROR((Table1[[#This Row],[MgO]]/40.344)/((Table1[[#This Row],[MgO]]/40.344)+(Table1[[#This Row],[FeOt]]/71.844))*100,0)</f>
        <v>47.751976101769749</v>
      </c>
    </row>
    <row r="186" spans="1:64" x14ac:dyDescent="0.25">
      <c r="A186" s="29" t="s">
        <v>238</v>
      </c>
      <c r="B186" s="29"/>
      <c r="C186" s="29"/>
      <c r="D186" s="30" t="s">
        <v>379</v>
      </c>
      <c r="E186" s="29" t="s">
        <v>320</v>
      </c>
      <c r="F186" s="16">
        <v>49.35</v>
      </c>
      <c r="G186" s="16">
        <v>1.25</v>
      </c>
      <c r="H186" s="16">
        <v>13.57</v>
      </c>
      <c r="I186" s="16">
        <v>13.23</v>
      </c>
      <c r="J186" s="16">
        <v>0.2</v>
      </c>
      <c r="K186" s="16">
        <v>6.79</v>
      </c>
      <c r="L186" s="16">
        <v>10.76</v>
      </c>
      <c r="M186" s="16">
        <v>2.52</v>
      </c>
      <c r="N186" s="16">
        <v>0.21</v>
      </c>
      <c r="O186" s="16">
        <v>7.0000000000000007E-2</v>
      </c>
      <c r="P186" s="16">
        <v>100.41</v>
      </c>
      <c r="Q186" s="16">
        <v>0.03</v>
      </c>
      <c r="R186" s="16"/>
      <c r="S186" s="16">
        <v>70</v>
      </c>
      <c r="T186" s="16"/>
      <c r="U186" s="16">
        <v>171</v>
      </c>
      <c r="V186" s="16"/>
      <c r="W186" s="16"/>
      <c r="X186" s="16">
        <v>5</v>
      </c>
      <c r="Y186" s="16">
        <v>105</v>
      </c>
      <c r="Z186" s="16"/>
      <c r="AA186" s="16">
        <v>0</v>
      </c>
      <c r="AB186" s="16"/>
      <c r="AC186" s="16"/>
      <c r="AD186" s="16">
        <v>102</v>
      </c>
      <c r="AE186" s="16"/>
      <c r="AF186" s="16"/>
      <c r="AG186" s="16"/>
      <c r="AH186" s="16">
        <v>479</v>
      </c>
      <c r="AI186" s="16">
        <v>29</v>
      </c>
      <c r="AJ186" s="16">
        <v>89</v>
      </c>
      <c r="AK186" s="16">
        <v>6</v>
      </c>
      <c r="AL186" s="16">
        <v>3.8</v>
      </c>
      <c r="AM186" s="16">
        <v>10.7</v>
      </c>
      <c r="AN186" s="16"/>
      <c r="AO186" s="16">
        <v>8.1999999999999993</v>
      </c>
      <c r="AP186" s="16">
        <v>2.5</v>
      </c>
      <c r="AQ186" s="16">
        <v>0.8</v>
      </c>
      <c r="AR186" s="16">
        <v>3.4</v>
      </c>
      <c r="AS186" s="16"/>
      <c r="AT186" s="16">
        <v>4.0999999999999996</v>
      </c>
      <c r="AU186" s="16"/>
      <c r="AV186" s="16">
        <v>2.4</v>
      </c>
      <c r="AW186" s="16"/>
      <c r="AX186" s="16">
        <v>2.1</v>
      </c>
      <c r="AY186" s="16">
        <v>0.28000000000000003</v>
      </c>
      <c r="AZ186" s="16"/>
      <c r="BA186" s="16"/>
      <c r="BB186" s="16"/>
      <c r="BC186" s="17">
        <f>IFERROR(SUM(Table1[[#This Row],[Pd]:[Au]]),0)</f>
        <v>0</v>
      </c>
      <c r="BD186" s="17">
        <f>IFERROR(Table1[[#This Row],[Ni]]/Table1[[#This Row],[Cu]],0)</f>
        <v>0</v>
      </c>
      <c r="BE186" s="17">
        <f>IFERROR(Table1[[#This Row],[Pd]]/Table1[[#This Row],[Pt]],0)</f>
        <v>0</v>
      </c>
      <c r="BF186" s="17">
        <f>IFERROR(Table1[[#This Row],[Cr]]/Table1[[#This Row],[V]],0)</f>
        <v>0.35699373695198328</v>
      </c>
      <c r="BG186" s="32">
        <f>IFERROR(Table1[[#This Row],[Cu]]/Table1[[#This Row],[Pd]],0)</f>
        <v>0</v>
      </c>
      <c r="BH186" s="17">
        <f>IFERROR((Table1[[#This Row],[S]]*10000)/Table1[[#This Row],[Se]],0)</f>
        <v>0</v>
      </c>
      <c r="BI186" s="17">
        <f>IFERROR((Table1[[#This Row],[Th]]/0.085)/(Table1[[#This Row],[Yb]]/0.493),0)</f>
        <v>0</v>
      </c>
      <c r="BJ186" s="17">
        <f>IFERROR((Table1[[#This Row],[La]]/0.687)/(Table1[[#This Row],[Sm]]/0.444),0)</f>
        <v>0.98235807860261992</v>
      </c>
      <c r="BK186" s="17">
        <f>IFERROR((Table1[[#This Row],[La]]/0.687)/(Table1[[#This Row],[Nb]]/0.713),0)</f>
        <v>0.7887627365356622</v>
      </c>
      <c r="BL186" s="28">
        <f>IFERROR((Table1[[#This Row],[MgO]]/40.344)/((Table1[[#This Row],[MgO]]/40.344)+(Table1[[#This Row],[FeOt]]/71.844))*100,0)</f>
        <v>47.751976101769749</v>
      </c>
    </row>
    <row r="187" spans="1:64" x14ac:dyDescent="0.25">
      <c r="A187" s="29">
        <v>11</v>
      </c>
      <c r="B187" s="29"/>
      <c r="C187" s="29"/>
      <c r="D187" s="30" t="s">
        <v>381</v>
      </c>
      <c r="E187" s="29" t="s">
        <v>174</v>
      </c>
      <c r="F187" s="16">
        <v>49.84</v>
      </c>
      <c r="G187" s="16">
        <v>1.58</v>
      </c>
      <c r="H187" s="16">
        <v>13.75</v>
      </c>
      <c r="I187" s="16">
        <v>14.68</v>
      </c>
      <c r="J187" s="16">
        <v>0.22</v>
      </c>
      <c r="K187" s="16">
        <v>6.77</v>
      </c>
      <c r="L187" s="16">
        <v>11.27</v>
      </c>
      <c r="M187" s="16">
        <v>1.55</v>
      </c>
      <c r="N187" s="16">
        <v>0.16</v>
      </c>
      <c r="O187" s="16">
        <v>0.14000000000000001</v>
      </c>
      <c r="P187" s="16">
        <v>99.94</v>
      </c>
      <c r="Q187" s="16"/>
      <c r="R187" s="16"/>
      <c r="S187" s="16"/>
      <c r="T187" s="16"/>
      <c r="U187" s="16">
        <v>82</v>
      </c>
      <c r="V187" s="16">
        <v>140</v>
      </c>
      <c r="W187" s="16"/>
      <c r="X187" s="16"/>
      <c r="Y187" s="16">
        <v>76</v>
      </c>
      <c r="Z187" s="16"/>
      <c r="AA187" s="16"/>
      <c r="AB187" s="16"/>
      <c r="AC187" s="16"/>
      <c r="AD187" s="16"/>
      <c r="AE187" s="16"/>
      <c r="AF187" s="16"/>
      <c r="AG187" s="16"/>
      <c r="AH187" s="16"/>
      <c r="AI187" s="16">
        <v>30</v>
      </c>
      <c r="AJ187" s="16"/>
      <c r="AK187" s="16">
        <v>93</v>
      </c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>
        <v>0</v>
      </c>
      <c r="BA187" s="16">
        <v>0</v>
      </c>
      <c r="BB187" s="16">
        <v>1E-3</v>
      </c>
      <c r="BC187" s="17">
        <f>IFERROR(SUM(Table1[[#This Row],[Pd]:[Au]]),0)</f>
        <v>1E-3</v>
      </c>
      <c r="BD187" s="17">
        <f>IFERROR(Table1[[#This Row],[Ni]]/Table1[[#This Row],[Cu]],0)</f>
        <v>0.54285714285714282</v>
      </c>
      <c r="BE187" s="17">
        <f>IFERROR(Table1[[#This Row],[Pd]]/Table1[[#This Row],[Pt]],0)</f>
        <v>0</v>
      </c>
      <c r="BF187" s="17">
        <f>IFERROR(Table1[[#This Row],[Cr]]/Table1[[#This Row],[V]],0)</f>
        <v>0</v>
      </c>
      <c r="BG187" s="32">
        <f>IFERROR(Table1[[#This Row],[Cu]]/Table1[[#This Row],[Pd]],0)</f>
        <v>0</v>
      </c>
      <c r="BH187" s="17">
        <f>IFERROR((Table1[[#This Row],[S]]*10000)/Table1[[#This Row],[Se]],0)</f>
        <v>0</v>
      </c>
      <c r="BI187" s="17">
        <f>IFERROR((Table1[[#This Row],[Th]]/0.085)/(Table1[[#This Row],[Yb]]/0.493),0)</f>
        <v>0</v>
      </c>
      <c r="BJ187" s="17">
        <f>IFERROR((Table1[[#This Row],[La]]/0.687)/(Table1[[#This Row],[Sm]]/0.444),0)</f>
        <v>0</v>
      </c>
      <c r="BK187" s="17">
        <f>IFERROR((Table1[[#This Row],[La]]/0.687)/(Table1[[#This Row],[Nb]]/0.713),0)</f>
        <v>0</v>
      </c>
      <c r="BL187" s="28">
        <f>IFERROR((Table1[[#This Row],[MgO]]/40.344)/((Table1[[#This Row],[MgO]]/40.344)+(Table1[[#This Row],[FeOt]]/71.844))*100,0)</f>
        <v>45.092586566451004</v>
      </c>
    </row>
    <row r="188" spans="1:64" x14ac:dyDescent="0.25">
      <c r="A188" s="29" t="s">
        <v>274</v>
      </c>
      <c r="B188" s="29"/>
      <c r="C188" s="29"/>
      <c r="D188" s="30" t="s">
        <v>379</v>
      </c>
      <c r="E188" s="29" t="s">
        <v>318</v>
      </c>
      <c r="F188" s="16">
        <v>49.67</v>
      </c>
      <c r="G188" s="16">
        <v>1.45</v>
      </c>
      <c r="H188" s="16">
        <v>13.32</v>
      </c>
      <c r="I188" s="16">
        <v>15.88</v>
      </c>
      <c r="J188" s="16">
        <v>0.27</v>
      </c>
      <c r="K188" s="16">
        <v>6.77</v>
      </c>
      <c r="L188" s="16">
        <v>8.75</v>
      </c>
      <c r="M188" s="16">
        <v>2.95</v>
      </c>
      <c r="N188" s="16">
        <v>0.04</v>
      </c>
      <c r="O188" s="16">
        <v>0.06</v>
      </c>
      <c r="P188" s="16">
        <v>100.84</v>
      </c>
      <c r="Q188" s="16">
        <v>0.03</v>
      </c>
      <c r="R188" s="16"/>
      <c r="S188" s="16">
        <v>103</v>
      </c>
      <c r="T188" s="16"/>
      <c r="U188" s="16">
        <v>85</v>
      </c>
      <c r="V188" s="16"/>
      <c r="W188" s="16"/>
      <c r="X188" s="16">
        <v>0</v>
      </c>
      <c r="Y188" s="16">
        <v>70</v>
      </c>
      <c r="Z188" s="16"/>
      <c r="AA188" s="16">
        <v>0</v>
      </c>
      <c r="AB188" s="16"/>
      <c r="AC188" s="16"/>
      <c r="AD188" s="16">
        <v>126</v>
      </c>
      <c r="AE188" s="16"/>
      <c r="AF188" s="16"/>
      <c r="AG188" s="16"/>
      <c r="AH188" s="16">
        <v>532</v>
      </c>
      <c r="AI188" s="16">
        <v>30</v>
      </c>
      <c r="AJ188" s="16">
        <v>93</v>
      </c>
      <c r="AK188" s="16">
        <v>61</v>
      </c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7">
        <f>IFERROR(SUM(Table1[[#This Row],[Pd]:[Au]]),0)</f>
        <v>0</v>
      </c>
      <c r="BD188" s="17">
        <f>IFERROR(Table1[[#This Row],[Ni]]/Table1[[#This Row],[Cu]],0)</f>
        <v>0</v>
      </c>
      <c r="BE188" s="17">
        <f>IFERROR(Table1[[#This Row],[Pd]]/Table1[[#This Row],[Pt]],0)</f>
        <v>0</v>
      </c>
      <c r="BF188" s="17">
        <f>IFERROR(Table1[[#This Row],[Cr]]/Table1[[#This Row],[V]],0)</f>
        <v>0.15977443609022557</v>
      </c>
      <c r="BG188" s="32">
        <f>IFERROR(Table1[[#This Row],[Cu]]/Table1[[#This Row],[Pd]],0)</f>
        <v>0</v>
      </c>
      <c r="BH188" s="17">
        <f>IFERROR((Table1[[#This Row],[S]]*10000)/Table1[[#This Row],[Se]],0)</f>
        <v>0</v>
      </c>
      <c r="BI188" s="17">
        <f>IFERROR((Table1[[#This Row],[Th]]/0.085)/(Table1[[#This Row],[Yb]]/0.493),0)</f>
        <v>0</v>
      </c>
      <c r="BJ188" s="17">
        <f>IFERROR((Table1[[#This Row],[La]]/0.687)/(Table1[[#This Row],[Sm]]/0.444),0)</f>
        <v>0</v>
      </c>
      <c r="BK188" s="17">
        <f>IFERROR((Table1[[#This Row],[La]]/0.687)/(Table1[[#This Row],[Nb]]/0.713),0)</f>
        <v>0</v>
      </c>
      <c r="BL188" s="28">
        <f>IFERROR((Table1[[#This Row],[MgO]]/40.344)/((Table1[[#This Row],[MgO]]/40.344)+(Table1[[#This Row],[FeOt]]/71.844))*100,0)</f>
        <v>43.155613973725657</v>
      </c>
    </row>
    <row r="189" spans="1:64" x14ac:dyDescent="0.25">
      <c r="A189" s="31" t="s">
        <v>91</v>
      </c>
      <c r="B189" s="30"/>
      <c r="C189" s="30"/>
      <c r="D189" s="30" t="s">
        <v>380</v>
      </c>
      <c r="E189" s="30" t="s">
        <v>99</v>
      </c>
      <c r="F189" s="22">
        <v>47.119038112500071</v>
      </c>
      <c r="G189" s="22">
        <v>1.2499194734991419</v>
      </c>
      <c r="H189" s="22">
        <v>14.668657258789427</v>
      </c>
      <c r="I189" s="22">
        <v>14.480530667803807</v>
      </c>
      <c r="J189" s="22">
        <v>0.18032849808081536</v>
      </c>
      <c r="K189" s="22">
        <v>6.7694790575370298</v>
      </c>
      <c r="L189" s="22">
        <v>11.769832737305908</v>
      </c>
      <c r="M189" s="22">
        <v>2.0673746945390508</v>
      </c>
      <c r="N189" s="22">
        <v>0.14956227260841931</v>
      </c>
      <c r="O189" s="22">
        <v>8.2344414741502753E-2</v>
      </c>
      <c r="P189" s="23">
        <v>98.537067187405157</v>
      </c>
      <c r="Q189" s="23"/>
      <c r="R189" s="20"/>
      <c r="S189" s="22">
        <v>28.245815394263246</v>
      </c>
      <c r="T189" s="22">
        <v>58.342017598218298</v>
      </c>
      <c r="U189" s="22">
        <v>284.10645818641558</v>
      </c>
      <c r="V189" s="22">
        <v>160.7700910625521</v>
      </c>
      <c r="W189" s="22">
        <v>1.9001878978396192</v>
      </c>
      <c r="X189" s="22">
        <v>3.6650283696305066</v>
      </c>
      <c r="Y189" s="22">
        <v>119.30052221594934</v>
      </c>
      <c r="Z189" s="20"/>
      <c r="AA189" s="20"/>
      <c r="AB189" s="22">
        <v>45.625118529605324</v>
      </c>
      <c r="AC189" s="20"/>
      <c r="AD189" s="22">
        <v>115.58588457381866</v>
      </c>
      <c r="AE189" s="22">
        <v>0.30853260305496799</v>
      </c>
      <c r="AF189" s="22">
        <v>0.24486934566298338</v>
      </c>
      <c r="AG189" s="22">
        <v>9.4488678906249984E-2</v>
      </c>
      <c r="AH189" s="22">
        <v>380.66868821790553</v>
      </c>
      <c r="AI189" s="22">
        <v>27.995126063115968</v>
      </c>
      <c r="AJ189" s="22">
        <v>98.727954243700523</v>
      </c>
      <c r="AK189" s="22">
        <v>73.395532328990015</v>
      </c>
      <c r="AL189" s="22">
        <v>3.5483245416809241</v>
      </c>
      <c r="AM189" s="22">
        <v>9.5573725294297347</v>
      </c>
      <c r="AN189" s="22">
        <v>1.6516062660062893</v>
      </c>
      <c r="AO189" s="22">
        <v>8.3959335048501078</v>
      </c>
      <c r="AP189" s="22">
        <v>2.7978543971737904</v>
      </c>
      <c r="AQ189" s="22">
        <v>0.9838602606658291</v>
      </c>
      <c r="AR189" s="22">
        <v>3.2981661345014102</v>
      </c>
      <c r="AS189" s="22">
        <v>0.63137096832018935</v>
      </c>
      <c r="AT189" s="22">
        <v>4.1774960890926023</v>
      </c>
      <c r="AU189" s="22">
        <v>0.84239749373540851</v>
      </c>
      <c r="AV189" s="22">
        <v>2.5302897296415767</v>
      </c>
      <c r="AW189" s="22">
        <v>0.40742568879310348</v>
      </c>
      <c r="AX189" s="22">
        <v>2.5609126332055907</v>
      </c>
      <c r="AY189" s="22">
        <v>0.39828340077151336</v>
      </c>
      <c r="AZ189" s="20">
        <v>0</v>
      </c>
      <c r="BA189" s="20">
        <v>0</v>
      </c>
      <c r="BB189" s="20">
        <v>0</v>
      </c>
      <c r="BC189" s="21">
        <f>IFERROR(SUM(Table1[[#This Row],[Pd]:[Au]]),0)</f>
        <v>0</v>
      </c>
      <c r="BD189" s="21">
        <f>IFERROR(Table1[[#This Row],[Ni]]/Table1[[#This Row],[Cu]],0)</f>
        <v>0.74205669367651317</v>
      </c>
      <c r="BE189" s="21">
        <f>IFERROR(Table1[[#This Row],[Pd]]/Table1[[#This Row],[Pt]],0)</f>
        <v>0</v>
      </c>
      <c r="BF189" s="21">
        <f>IFERROR(Table1[[#This Row],[Cr]]/Table1[[#This Row],[V]],0)</f>
        <v>0.74633524369040039</v>
      </c>
      <c r="BG189" s="33">
        <f>IFERROR(Table1[[#This Row],[Cu]]/Table1[[#This Row],[Pd]],0)</f>
        <v>0</v>
      </c>
      <c r="BH189" s="21">
        <f>IFERROR((Table1[[#This Row],[S]]*10000)/Table1[[#This Row],[Se]],0)</f>
        <v>0</v>
      </c>
      <c r="BI189" s="21">
        <f>IFERROR((Table1[[#This Row],[Th]]/0.085)/(Table1[[#This Row],[Yb]]/0.493),0)</f>
        <v>0.55458440339978832</v>
      </c>
      <c r="BJ189" s="21">
        <f>IFERROR((Table1[[#This Row],[La]]/0.687)/(Table1[[#This Row],[Sm]]/0.444),0)</f>
        <v>0.81964247941707702</v>
      </c>
      <c r="BK189" s="21">
        <f>IFERROR((Table1[[#This Row],[La]]/0.687)/(Table1[[#This Row],[Nb]]/0.713),0)</f>
        <v>1.0047980581759048</v>
      </c>
      <c r="BL189" s="28">
        <f>IFERROR((Table1[[#This Row],[MgO]]/40.344)/((Table1[[#This Row],[MgO]]/40.344)+(Table1[[#This Row],[FeOt]]/71.844))*100,0)</f>
        <v>45.429631084792334</v>
      </c>
    </row>
    <row r="190" spans="1:64" x14ac:dyDescent="0.25">
      <c r="A190" s="29" t="s">
        <v>156</v>
      </c>
      <c r="B190" s="29">
        <v>509914</v>
      </c>
      <c r="C190" s="29">
        <v>6349302</v>
      </c>
      <c r="D190" s="30" t="s">
        <v>378</v>
      </c>
      <c r="E190" s="29" t="s">
        <v>196</v>
      </c>
      <c r="F190" s="17">
        <v>46.981535199999996</v>
      </c>
      <c r="G190" s="17">
        <v>4.0201209999999996</v>
      </c>
      <c r="H190" s="17">
        <v>15.966274999999998</v>
      </c>
      <c r="I190" s="17">
        <v>17.367750000000001</v>
      </c>
      <c r="J190" s="18">
        <v>0.15171599999999999</v>
      </c>
      <c r="K190" s="17">
        <v>6.7488739999999998</v>
      </c>
      <c r="L190" s="17">
        <v>5.470872</v>
      </c>
      <c r="M190" s="17">
        <v>2.1163600000000002</v>
      </c>
      <c r="N190" s="17">
        <v>0.72275999999999996</v>
      </c>
      <c r="O190" s="18">
        <v>0.4537368</v>
      </c>
      <c r="P190" s="17">
        <f>SUM(F190:O190)</f>
        <v>99.999999999999986</v>
      </c>
      <c r="Q190" s="16">
        <v>0.22</v>
      </c>
      <c r="R190" s="16"/>
      <c r="S190" s="16">
        <v>170</v>
      </c>
      <c r="T190" s="16">
        <v>65</v>
      </c>
      <c r="U190" s="16">
        <v>696</v>
      </c>
      <c r="V190" s="16">
        <v>279</v>
      </c>
      <c r="W190" s="16"/>
      <c r="X190" s="16"/>
      <c r="Y190" s="16">
        <v>474</v>
      </c>
      <c r="Z190" s="16"/>
      <c r="AA190" s="16"/>
      <c r="AB190" s="16">
        <v>43</v>
      </c>
      <c r="AC190" s="16"/>
      <c r="AD190" s="16">
        <v>340</v>
      </c>
      <c r="AE190" s="16"/>
      <c r="AF190" s="19"/>
      <c r="AG190" s="16"/>
      <c r="AH190" s="16">
        <v>294</v>
      </c>
      <c r="AI190" s="16"/>
      <c r="AJ190" s="16">
        <v>113</v>
      </c>
      <c r="AK190" s="16">
        <v>189</v>
      </c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>
        <v>8.9999999999999993E-3</v>
      </c>
      <c r="BA190" s="16">
        <v>6.6E-3</v>
      </c>
      <c r="BB190" s="16">
        <v>2E-3</v>
      </c>
      <c r="BC190" s="17">
        <f>IFERROR(SUM(Table1[[#This Row],[Pd]:[Au]]),0)</f>
        <v>1.7599999999999998E-2</v>
      </c>
      <c r="BD190" s="17">
        <f>IFERROR(Table1[[#This Row],[Ni]]/Table1[[#This Row],[Cu]],0)</f>
        <v>1.6989247311827957</v>
      </c>
      <c r="BE190" s="17">
        <f>IFERROR(Table1[[#This Row],[Pd]]/Table1[[#This Row],[Pt]],0)</f>
        <v>1.3636363636363635</v>
      </c>
      <c r="BF190" s="17">
        <f>IFERROR(Table1[[#This Row],[Cr]]/Table1[[#This Row],[V]],0)</f>
        <v>2.3673469387755102</v>
      </c>
      <c r="BG190" s="32">
        <f>IFERROR(Table1[[#This Row],[Cu]]/Table1[[#This Row],[Pd]],0)</f>
        <v>31000.000000000004</v>
      </c>
      <c r="BH190" s="17">
        <f>IFERROR((Table1[[#This Row],[S]]*10000)/Table1[[#This Row],[Se]],0)</f>
        <v>0</v>
      </c>
      <c r="BI190" s="17">
        <f>IFERROR((Table1[[#This Row],[Th]]/0.085)/(Table1[[#This Row],[Yb]]/0.493),0)</f>
        <v>0</v>
      </c>
      <c r="BJ190" s="17">
        <f>IFERROR((Table1[[#This Row],[La]]/0.687)/(Table1[[#This Row],[Sm]]/0.444),0)</f>
        <v>0</v>
      </c>
      <c r="BK190" s="17">
        <f>IFERROR((Table1[[#This Row],[La]]/0.687)/(Table1[[#This Row],[Nb]]/0.713),0)</f>
        <v>0</v>
      </c>
      <c r="BL190" s="28">
        <f>IFERROR((Table1[[#This Row],[MgO]]/40.344)/((Table1[[#This Row],[MgO]]/40.344)+(Table1[[#This Row],[FeOt]]/71.844))*100,0)</f>
        <v>40.897967552535683</v>
      </c>
    </row>
    <row r="191" spans="1:64" x14ac:dyDescent="0.25">
      <c r="A191" s="31" t="s">
        <v>92</v>
      </c>
      <c r="B191" s="30"/>
      <c r="C191" s="30"/>
      <c r="D191" s="30" t="s">
        <v>380</v>
      </c>
      <c r="E191" s="30" t="s">
        <v>99</v>
      </c>
      <c r="F191" s="22">
        <v>49.130166360160693</v>
      </c>
      <c r="G191" s="22">
        <v>1.2219566970889999</v>
      </c>
      <c r="H191" s="22">
        <v>14.13813366080845</v>
      </c>
      <c r="I191" s="22">
        <v>14.730773980118432</v>
      </c>
      <c r="J191" s="22">
        <v>0.18918812315789471</v>
      </c>
      <c r="K191" s="22">
        <v>6.7131733633458754</v>
      </c>
      <c r="L191" s="22">
        <v>10.434916793090876</v>
      </c>
      <c r="M191" s="22">
        <v>2.6979178730903968</v>
      </c>
      <c r="N191" s="22">
        <v>0.27106064441554123</v>
      </c>
      <c r="O191" s="22">
        <v>8.5770757805243708E-2</v>
      </c>
      <c r="P191" s="23">
        <v>99.613058253082386</v>
      </c>
      <c r="Q191" s="23"/>
      <c r="R191" s="20"/>
      <c r="S191" s="22">
        <v>23.190648120141319</v>
      </c>
      <c r="T191" s="22">
        <v>44.02721086206796</v>
      </c>
      <c r="U191" s="22">
        <v>167.20205688196529</v>
      </c>
      <c r="V191" s="22">
        <v>39.920688948628431</v>
      </c>
      <c r="W191" s="22">
        <v>1.7731041113190862</v>
      </c>
      <c r="X191" s="22">
        <v>3.732332023091951</v>
      </c>
      <c r="Y191" s="22">
        <v>100.69144137371188</v>
      </c>
      <c r="Z191" s="20"/>
      <c r="AA191" s="20"/>
      <c r="AB191" s="22">
        <v>47.986742662017093</v>
      </c>
      <c r="AC191" s="20"/>
      <c r="AD191" s="22">
        <v>81.50173519106572</v>
      </c>
      <c r="AE191" s="22">
        <v>0.22585897013559325</v>
      </c>
      <c r="AF191" s="22">
        <v>0.20152714812528374</v>
      </c>
      <c r="AG191" s="22">
        <v>8.9448915152173916E-2</v>
      </c>
      <c r="AH191" s="22">
        <v>391.56307696019525</v>
      </c>
      <c r="AI191" s="22">
        <v>28.429748680248775</v>
      </c>
      <c r="AJ191" s="22">
        <v>144.8767387780882</v>
      </c>
      <c r="AK191" s="22">
        <v>65.795713303635537</v>
      </c>
      <c r="AL191" s="22">
        <v>3.4872959602874256</v>
      </c>
      <c r="AM191" s="22">
        <v>9.0075047595118001</v>
      </c>
      <c r="AN191" s="22">
        <v>1.5271140310157132</v>
      </c>
      <c r="AO191" s="22">
        <v>7.8003944598638295</v>
      </c>
      <c r="AP191" s="22">
        <v>2.63329098854418</v>
      </c>
      <c r="AQ191" s="22">
        <v>1.0421083201832062</v>
      </c>
      <c r="AR191" s="22">
        <v>3.2767351145302523</v>
      </c>
      <c r="AS191" s="22">
        <v>0.61038491760000024</v>
      </c>
      <c r="AT191" s="22">
        <v>4.1272999188206905</v>
      </c>
      <c r="AU191" s="22">
        <v>0.83281016847179479</v>
      </c>
      <c r="AV191" s="22">
        <v>2.5477823702948785</v>
      </c>
      <c r="AW191" s="22">
        <v>0.40983681001699723</v>
      </c>
      <c r="AX191" s="22">
        <v>2.6593347246687711</v>
      </c>
      <c r="AY191" s="22">
        <v>0.41844812614836802</v>
      </c>
      <c r="AZ191" s="20">
        <v>0</v>
      </c>
      <c r="BA191" s="20">
        <v>0</v>
      </c>
      <c r="BB191" s="20">
        <v>0</v>
      </c>
      <c r="BC191" s="21">
        <f>IFERROR(SUM(Table1[[#This Row],[Pd]:[Au]]),0)</f>
        <v>0</v>
      </c>
      <c r="BD191" s="21">
        <f>IFERROR(Table1[[#This Row],[Ni]]/Table1[[#This Row],[Cu]],0)</f>
        <v>2.5222871655167509</v>
      </c>
      <c r="BE191" s="21">
        <f>IFERROR(Table1[[#This Row],[Pd]]/Table1[[#This Row],[Pt]],0)</f>
        <v>0</v>
      </c>
      <c r="BF191" s="21">
        <f>IFERROR(Table1[[#This Row],[Cr]]/Table1[[#This Row],[V]],0)</f>
        <v>0.42701180657787707</v>
      </c>
      <c r="BG191" s="33">
        <f>IFERROR(Table1[[#This Row],[Cu]]/Table1[[#This Row],[Pd]],0)</f>
        <v>0</v>
      </c>
      <c r="BH191" s="21">
        <f>IFERROR((Table1[[#This Row],[S]]*10000)/Table1[[#This Row],[Se]],0)</f>
        <v>0</v>
      </c>
      <c r="BI191" s="21">
        <f>IFERROR((Table1[[#This Row],[Th]]/0.085)/(Table1[[#This Row],[Yb]]/0.493),0)</f>
        <v>0.43953002541725189</v>
      </c>
      <c r="BJ191" s="21">
        <f>IFERROR((Table1[[#This Row],[La]]/0.687)/(Table1[[#This Row],[Sm]]/0.444),0)</f>
        <v>0.85588652083978567</v>
      </c>
      <c r="BK191" s="21">
        <f>IFERROR((Table1[[#This Row],[La]]/0.687)/(Table1[[#This Row],[Nb]]/0.713),0)</f>
        <v>0.96970878138153516</v>
      </c>
      <c r="BL191" s="28">
        <f>IFERROR((Table1[[#This Row],[MgO]]/40.344)/((Table1[[#This Row],[MgO]]/40.344)+(Table1[[#This Row],[FeOt]]/71.844))*100,0)</f>
        <v>44.798571298411765</v>
      </c>
    </row>
    <row r="192" spans="1:64" x14ac:dyDescent="0.25">
      <c r="A192" s="29">
        <v>424181</v>
      </c>
      <c r="B192" s="29">
        <v>630364</v>
      </c>
      <c r="C192" s="29">
        <v>6183625</v>
      </c>
      <c r="D192" s="30" t="s">
        <v>378</v>
      </c>
      <c r="E192" s="29" t="s">
        <v>196</v>
      </c>
      <c r="F192" s="17">
        <v>52.772133599999997</v>
      </c>
      <c r="G192" s="17">
        <v>1.1843509999999999</v>
      </c>
      <c r="H192" s="17">
        <v>13.661085</v>
      </c>
      <c r="I192" s="17">
        <v>12.350399999999999</v>
      </c>
      <c r="J192" s="18">
        <v>0.2059464</v>
      </c>
      <c r="K192" s="17">
        <v>6.699128</v>
      </c>
      <c r="L192" s="17">
        <v>10.130208</v>
      </c>
      <c r="M192" s="17">
        <v>2.73644</v>
      </c>
      <c r="N192" s="17">
        <v>0.16864399999999999</v>
      </c>
      <c r="O192" s="18">
        <v>9.1663999999999995E-2</v>
      </c>
      <c r="P192" s="17">
        <f>SUM(F192:O192)</f>
        <v>99.999999999999986</v>
      </c>
      <c r="Q192" s="16">
        <v>0.17</v>
      </c>
      <c r="R192" s="16"/>
      <c r="S192" s="16">
        <v>60</v>
      </c>
      <c r="T192" s="16">
        <v>48</v>
      </c>
      <c r="U192" s="16">
        <v>138</v>
      </c>
      <c r="V192" s="16">
        <v>185</v>
      </c>
      <c r="W192" s="16"/>
      <c r="X192" s="16"/>
      <c r="Y192" s="16">
        <v>102</v>
      </c>
      <c r="Z192" s="16"/>
      <c r="AA192" s="16"/>
      <c r="AB192" s="16">
        <v>43</v>
      </c>
      <c r="AC192" s="16"/>
      <c r="AD192" s="16">
        <v>142</v>
      </c>
      <c r="AE192" s="16"/>
      <c r="AF192" s="16"/>
      <c r="AG192" s="16"/>
      <c r="AH192" s="16">
        <v>360</v>
      </c>
      <c r="AI192" s="16"/>
      <c r="AJ192" s="16">
        <v>187</v>
      </c>
      <c r="AK192" s="16">
        <v>61</v>
      </c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>
        <v>2E-3</v>
      </c>
      <c r="BA192" s="16">
        <v>2.7000000000000001E-3</v>
      </c>
      <c r="BB192" s="16">
        <v>3.0000000000000001E-3</v>
      </c>
      <c r="BC192" s="17">
        <f>IFERROR(SUM(Table1[[#This Row],[Pd]:[Au]]),0)</f>
        <v>7.7000000000000002E-3</v>
      </c>
      <c r="BD192" s="17">
        <f>IFERROR(Table1[[#This Row],[Ni]]/Table1[[#This Row],[Cu]],0)</f>
        <v>0.55135135135135138</v>
      </c>
      <c r="BE192" s="17">
        <f>IFERROR(Table1[[#This Row],[Pd]]/Table1[[#This Row],[Pt]],0)</f>
        <v>0.7407407407407407</v>
      </c>
      <c r="BF192" s="17">
        <f>IFERROR(Table1[[#This Row],[Cr]]/Table1[[#This Row],[V]],0)</f>
        <v>0.38333333333333336</v>
      </c>
      <c r="BG192" s="32">
        <f>IFERROR(Table1[[#This Row],[Cu]]/Table1[[#This Row],[Pd]],0)</f>
        <v>92500</v>
      </c>
      <c r="BH192" s="17">
        <f>IFERROR((Table1[[#This Row],[S]]*10000)/Table1[[#This Row],[Se]],0)</f>
        <v>0</v>
      </c>
      <c r="BI192" s="17">
        <f>IFERROR((Table1[[#This Row],[Th]]/0.085)/(Table1[[#This Row],[Yb]]/0.493),0)</f>
        <v>0</v>
      </c>
      <c r="BJ192" s="17">
        <f>IFERROR((Table1[[#This Row],[La]]/0.687)/(Table1[[#This Row],[Sm]]/0.444),0)</f>
        <v>0</v>
      </c>
      <c r="BK192" s="17">
        <f>IFERROR((Table1[[#This Row],[La]]/0.687)/(Table1[[#This Row],[Nb]]/0.713),0)</f>
        <v>0</v>
      </c>
      <c r="BL192" s="28">
        <f>IFERROR((Table1[[#This Row],[MgO]]/40.344)/((Table1[[#This Row],[MgO]]/40.344)+(Table1[[#This Row],[FeOt]]/71.844))*100,0)</f>
        <v>49.133670069959088</v>
      </c>
    </row>
    <row r="193" spans="1:64" x14ac:dyDescent="0.25">
      <c r="A193" s="29" t="s">
        <v>122</v>
      </c>
      <c r="B193" s="29">
        <v>635611.394611342</v>
      </c>
      <c r="C193" s="29">
        <v>6162384.2130300403</v>
      </c>
      <c r="D193" s="30" t="s">
        <v>378</v>
      </c>
      <c r="E193" s="29" t="s">
        <v>197</v>
      </c>
      <c r="F193" s="17">
        <v>54.066365400000002</v>
      </c>
      <c r="G193" s="17">
        <v>1.1843509999999999</v>
      </c>
      <c r="H193" s="17">
        <v>13.509925000000001</v>
      </c>
      <c r="I193" s="17">
        <v>11.848665</v>
      </c>
      <c r="J193" s="18">
        <v>0.17560319999999999</v>
      </c>
      <c r="K193" s="17">
        <v>6.699128</v>
      </c>
      <c r="L193" s="17">
        <v>9.5005679999999995</v>
      </c>
      <c r="M193" s="17">
        <v>2.4803200000000003</v>
      </c>
      <c r="N193" s="17">
        <v>0.44570199999999993</v>
      </c>
      <c r="O193" s="18">
        <v>8.9372399999999991E-2</v>
      </c>
      <c r="P193" s="17">
        <f>SUM(F193:O193)</f>
        <v>100</v>
      </c>
      <c r="Q193" s="16">
        <v>0.34</v>
      </c>
      <c r="R193" s="16"/>
      <c r="S193" s="16">
        <v>60</v>
      </c>
      <c r="T193" s="16">
        <v>38</v>
      </c>
      <c r="U193" s="16">
        <v>138</v>
      </c>
      <c r="V193" s="16">
        <v>34</v>
      </c>
      <c r="W193" s="16"/>
      <c r="X193" s="16"/>
      <c r="Y193" s="16">
        <v>90</v>
      </c>
      <c r="Z193" s="16"/>
      <c r="AA193" s="16"/>
      <c r="AB193" s="16">
        <v>44</v>
      </c>
      <c r="AC193" s="16"/>
      <c r="AD193" s="16">
        <v>95</v>
      </c>
      <c r="AE193" s="16"/>
      <c r="AF193" s="16"/>
      <c r="AG193" s="16"/>
      <c r="AH193" s="16">
        <v>371</v>
      </c>
      <c r="AI193" s="16"/>
      <c r="AJ193" s="16">
        <v>75</v>
      </c>
      <c r="AK193" s="16">
        <v>0</v>
      </c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>
        <v>2E-3</v>
      </c>
      <c r="BA193" s="16">
        <v>3.0000000000000001E-3</v>
      </c>
      <c r="BB193" s="16">
        <v>3.0000000000000001E-3</v>
      </c>
      <c r="BC193" s="17">
        <f>IFERROR(SUM(Table1[[#This Row],[Pd]:[Au]]),0)</f>
        <v>8.0000000000000002E-3</v>
      </c>
      <c r="BD193" s="17">
        <f>IFERROR(Table1[[#This Row],[Ni]]/Table1[[#This Row],[Cu]],0)</f>
        <v>2.6470588235294117</v>
      </c>
      <c r="BE193" s="17">
        <f>IFERROR(Table1[[#This Row],[Pd]]/Table1[[#This Row],[Pt]],0)</f>
        <v>0.66666666666666663</v>
      </c>
      <c r="BF193" s="17">
        <f>IFERROR(Table1[[#This Row],[Cr]]/Table1[[#This Row],[V]],0)</f>
        <v>0.3719676549865229</v>
      </c>
      <c r="BG193" s="32">
        <f>IFERROR(Table1[[#This Row],[Cu]]/Table1[[#This Row],[Pd]],0)</f>
        <v>17000</v>
      </c>
      <c r="BH193" s="17">
        <f>IFERROR((Table1[[#This Row],[S]]*10000)/Table1[[#This Row],[Se]],0)</f>
        <v>0</v>
      </c>
      <c r="BI193" s="17">
        <f>IFERROR((Table1[[#This Row],[Th]]/0.085)/(Table1[[#This Row],[Yb]]/0.493),0)</f>
        <v>0</v>
      </c>
      <c r="BJ193" s="17">
        <f>IFERROR((Table1[[#This Row],[La]]/0.687)/(Table1[[#This Row],[Sm]]/0.444),0)</f>
        <v>0</v>
      </c>
      <c r="BK193" s="17">
        <f>IFERROR((Table1[[#This Row],[La]]/0.687)/(Table1[[#This Row],[Nb]]/0.713),0)</f>
        <v>0</v>
      </c>
      <c r="BL193" s="28">
        <f>IFERROR((Table1[[#This Row],[MgO]]/40.344)/((Table1[[#This Row],[MgO]]/40.344)+(Table1[[#This Row],[FeOt]]/71.844))*100,0)</f>
        <v>50.17041390570617</v>
      </c>
    </row>
    <row r="194" spans="1:64" x14ac:dyDescent="0.25">
      <c r="A194" s="29">
        <v>424202</v>
      </c>
      <c r="B194" s="29">
        <v>630346</v>
      </c>
      <c r="C194" s="29">
        <v>6183630</v>
      </c>
      <c r="D194" s="30" t="s">
        <v>378</v>
      </c>
      <c r="E194" s="29" t="s">
        <v>196</v>
      </c>
      <c r="F194" s="17">
        <v>56.612468400000004</v>
      </c>
      <c r="G194" s="17">
        <v>1.034222</v>
      </c>
      <c r="H194" s="17">
        <v>12.50849</v>
      </c>
      <c r="I194" s="17">
        <v>12.324669999999999</v>
      </c>
      <c r="J194" s="18">
        <v>0.19109759999999998</v>
      </c>
      <c r="K194" s="17">
        <v>6.6825460000000003</v>
      </c>
      <c r="L194" s="17">
        <v>7.6816080000000007</v>
      </c>
      <c r="M194" s="17">
        <v>2.6690400000000003</v>
      </c>
      <c r="N194" s="17">
        <v>0.19273599999999999</v>
      </c>
      <c r="O194" s="18">
        <v>0.10312199999999999</v>
      </c>
      <c r="P194" s="17">
        <f>SUM(F194:O194)</f>
        <v>100</v>
      </c>
      <c r="Q194" s="16">
        <v>0.82</v>
      </c>
      <c r="R194" s="16"/>
      <c r="S194" s="16">
        <v>50</v>
      </c>
      <c r="T194" s="16">
        <v>66</v>
      </c>
      <c r="U194" s="16">
        <v>131</v>
      </c>
      <c r="V194" s="16">
        <v>284</v>
      </c>
      <c r="W194" s="16"/>
      <c r="X194" s="16"/>
      <c r="Y194" s="16">
        <v>113</v>
      </c>
      <c r="Z194" s="16"/>
      <c r="AA194" s="16"/>
      <c r="AB194" s="16">
        <v>39</v>
      </c>
      <c r="AC194" s="16"/>
      <c r="AD194" s="16">
        <v>112</v>
      </c>
      <c r="AE194" s="16"/>
      <c r="AF194" s="16"/>
      <c r="AG194" s="16"/>
      <c r="AH194" s="16">
        <v>331</v>
      </c>
      <c r="AI194" s="16"/>
      <c r="AJ194" s="16">
        <v>81</v>
      </c>
      <c r="AK194" s="16">
        <v>53</v>
      </c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>
        <v>2E-3</v>
      </c>
      <c r="BA194" s="16">
        <v>2.7000000000000001E-3</v>
      </c>
      <c r="BB194" s="16">
        <v>6.0000000000000001E-3</v>
      </c>
      <c r="BC194" s="17">
        <f>IFERROR(SUM(Table1[[#This Row],[Pd]:[Au]]),0)</f>
        <v>1.0700000000000001E-2</v>
      </c>
      <c r="BD194" s="17">
        <f>IFERROR(Table1[[#This Row],[Ni]]/Table1[[#This Row],[Cu]],0)</f>
        <v>0.397887323943662</v>
      </c>
      <c r="BE194" s="17">
        <f>IFERROR(Table1[[#This Row],[Pd]]/Table1[[#This Row],[Pt]],0)</f>
        <v>0.7407407407407407</v>
      </c>
      <c r="BF194" s="17">
        <f>IFERROR(Table1[[#This Row],[Cr]]/Table1[[#This Row],[V]],0)</f>
        <v>0.39577039274924469</v>
      </c>
      <c r="BG194" s="32">
        <f>IFERROR(Table1[[#This Row],[Cu]]/Table1[[#This Row],[Pd]],0)</f>
        <v>142000</v>
      </c>
      <c r="BH194" s="17">
        <f>IFERROR((Table1[[#This Row],[S]]*10000)/Table1[[#This Row],[Se]],0)</f>
        <v>0</v>
      </c>
      <c r="BI194" s="17">
        <f>IFERROR((Table1[[#This Row],[Th]]/0.085)/(Table1[[#This Row],[Yb]]/0.493),0)</f>
        <v>0</v>
      </c>
      <c r="BJ194" s="17">
        <f>IFERROR((Table1[[#This Row],[La]]/0.687)/(Table1[[#This Row],[Sm]]/0.444),0)</f>
        <v>0</v>
      </c>
      <c r="BK194" s="17">
        <f>IFERROR((Table1[[#This Row],[La]]/0.687)/(Table1[[#This Row],[Nb]]/0.713),0)</f>
        <v>0</v>
      </c>
      <c r="BL194" s="28">
        <f>IFERROR((Table1[[#This Row],[MgO]]/40.344)/((Table1[[#This Row],[MgO]]/40.344)+(Table1[[#This Row],[FeOt]]/71.844))*100,0)</f>
        <v>49.123852813551245</v>
      </c>
    </row>
    <row r="195" spans="1:64" x14ac:dyDescent="0.25">
      <c r="A195" s="29" t="s">
        <v>284</v>
      </c>
      <c r="B195" s="29"/>
      <c r="C195" s="29"/>
      <c r="D195" s="30" t="s">
        <v>379</v>
      </c>
      <c r="E195" s="29" t="s">
        <v>322</v>
      </c>
      <c r="F195" s="16">
        <v>49.73</v>
      </c>
      <c r="G195" s="16">
        <v>1.46</v>
      </c>
      <c r="H195" s="16">
        <v>13.66</v>
      </c>
      <c r="I195" s="16">
        <v>14.46</v>
      </c>
      <c r="J195" s="16">
        <v>0.25</v>
      </c>
      <c r="K195" s="16">
        <v>6.68</v>
      </c>
      <c r="L195" s="16">
        <v>11.01</v>
      </c>
      <c r="M195" s="16">
        <v>1.85</v>
      </c>
      <c r="N195" s="16">
        <v>0.17</v>
      </c>
      <c r="O195" s="16">
        <v>0.11</v>
      </c>
      <c r="P195" s="16">
        <v>100.82</v>
      </c>
      <c r="Q195" s="16">
        <v>0.08</v>
      </c>
      <c r="R195" s="16"/>
      <c r="S195" s="16">
        <v>46</v>
      </c>
      <c r="T195" s="16"/>
      <c r="U195" s="16">
        <v>186</v>
      </c>
      <c r="V195" s="16"/>
      <c r="W195" s="16"/>
      <c r="X195" s="16">
        <v>5</v>
      </c>
      <c r="Y195" s="16">
        <v>101</v>
      </c>
      <c r="Z195" s="16"/>
      <c r="AA195" s="16">
        <v>0</v>
      </c>
      <c r="AB195" s="16"/>
      <c r="AC195" s="16"/>
      <c r="AD195" s="16">
        <v>94</v>
      </c>
      <c r="AE195" s="16"/>
      <c r="AF195" s="16"/>
      <c r="AG195" s="16"/>
      <c r="AH195" s="16">
        <v>521</v>
      </c>
      <c r="AI195" s="16">
        <v>34</v>
      </c>
      <c r="AJ195" s="16">
        <v>84</v>
      </c>
      <c r="AK195" s="16">
        <v>73</v>
      </c>
      <c r="AL195" s="16">
        <v>5</v>
      </c>
      <c r="AM195" s="16">
        <v>13.5</v>
      </c>
      <c r="AN195" s="16"/>
      <c r="AO195" s="16">
        <v>10.199999999999999</v>
      </c>
      <c r="AP195" s="16">
        <v>3.7</v>
      </c>
      <c r="AQ195" s="16">
        <v>1.2</v>
      </c>
      <c r="AR195" s="16">
        <v>5.0999999999999996</v>
      </c>
      <c r="AS195" s="16"/>
      <c r="AT195" s="16">
        <v>5.6</v>
      </c>
      <c r="AU195" s="16"/>
      <c r="AV195" s="16">
        <v>3.4</v>
      </c>
      <c r="AW195" s="16"/>
      <c r="AX195" s="16">
        <v>3.2</v>
      </c>
      <c r="AY195" s="16">
        <v>0.46</v>
      </c>
      <c r="AZ195" s="16"/>
      <c r="BA195" s="16"/>
      <c r="BB195" s="16"/>
      <c r="BC195" s="17">
        <f>IFERROR(SUM(Table1[[#This Row],[Pd]:[Au]]),0)</f>
        <v>0</v>
      </c>
      <c r="BD195" s="17">
        <f>IFERROR(Table1[[#This Row],[Ni]]/Table1[[#This Row],[Cu]],0)</f>
        <v>0</v>
      </c>
      <c r="BE195" s="17">
        <f>IFERROR(Table1[[#This Row],[Pd]]/Table1[[#This Row],[Pt]],0)</f>
        <v>0</v>
      </c>
      <c r="BF195" s="17">
        <f>IFERROR(Table1[[#This Row],[Cr]]/Table1[[#This Row],[V]],0)</f>
        <v>0.35700575815738961</v>
      </c>
      <c r="BG195" s="32">
        <f>IFERROR(Table1[[#This Row],[Cu]]/Table1[[#This Row],[Pd]],0)</f>
        <v>0</v>
      </c>
      <c r="BH195" s="17">
        <f>IFERROR((Table1[[#This Row],[S]]*10000)/Table1[[#This Row],[Se]],0)</f>
        <v>0</v>
      </c>
      <c r="BI195" s="17">
        <f>IFERROR((Table1[[#This Row],[Th]]/0.085)/(Table1[[#This Row],[Yb]]/0.493),0)</f>
        <v>0</v>
      </c>
      <c r="BJ195" s="17">
        <f>IFERROR((Table1[[#This Row],[La]]/0.687)/(Table1[[#This Row],[Sm]]/0.444),0)</f>
        <v>0.87336244541484709</v>
      </c>
      <c r="BK195" s="17">
        <f>IFERROR((Table1[[#This Row],[La]]/0.687)/(Table1[[#This Row],[Nb]]/0.713),0)</f>
        <v>1.0378457059679767</v>
      </c>
      <c r="BL195" s="28">
        <f>IFERROR((Table1[[#This Row],[MgO]]/40.344)/((Table1[[#This Row],[MgO]]/40.344)+(Table1[[#This Row],[FeOt]]/71.844))*100,0)</f>
        <v>45.135094384595099</v>
      </c>
    </row>
    <row r="196" spans="1:64" x14ac:dyDescent="0.25">
      <c r="A196" s="29" t="s">
        <v>237</v>
      </c>
      <c r="B196" s="29"/>
      <c r="C196" s="29"/>
      <c r="D196" s="30" t="s">
        <v>379</v>
      </c>
      <c r="E196" s="29" t="s">
        <v>320</v>
      </c>
      <c r="F196" s="16">
        <v>50.81</v>
      </c>
      <c r="G196" s="16">
        <v>1.27</v>
      </c>
      <c r="H196" s="16">
        <v>14.09</v>
      </c>
      <c r="I196" s="16">
        <v>13.48</v>
      </c>
      <c r="J196" s="16">
        <v>0.2</v>
      </c>
      <c r="K196" s="16">
        <v>6.66</v>
      </c>
      <c r="L196" s="16">
        <v>9.57</v>
      </c>
      <c r="M196" s="16">
        <v>1.54</v>
      </c>
      <c r="N196" s="16">
        <v>0.18</v>
      </c>
      <c r="O196" s="16">
        <v>7.0000000000000007E-2</v>
      </c>
      <c r="P196" s="16">
        <v>101.08</v>
      </c>
      <c r="Q196" s="16">
        <v>0.03</v>
      </c>
      <c r="R196" s="16"/>
      <c r="S196" s="16">
        <v>88</v>
      </c>
      <c r="T196" s="16"/>
      <c r="U196" s="16">
        <v>179</v>
      </c>
      <c r="V196" s="16"/>
      <c r="W196" s="16"/>
      <c r="X196" s="16">
        <v>0</v>
      </c>
      <c r="Y196" s="16">
        <v>100</v>
      </c>
      <c r="Z196" s="16"/>
      <c r="AA196" s="16">
        <v>0</v>
      </c>
      <c r="AB196" s="16"/>
      <c r="AC196" s="16"/>
      <c r="AD196" s="16">
        <v>64</v>
      </c>
      <c r="AE196" s="16"/>
      <c r="AF196" s="16"/>
      <c r="AG196" s="16"/>
      <c r="AH196" s="16">
        <v>503</v>
      </c>
      <c r="AI196" s="16">
        <v>29</v>
      </c>
      <c r="AJ196" s="16">
        <v>100</v>
      </c>
      <c r="AK196" s="16">
        <v>57</v>
      </c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7">
        <f>IFERROR(SUM(Table1[[#This Row],[Pd]:[Au]]),0)</f>
        <v>0</v>
      </c>
      <c r="BD196" s="17">
        <f>IFERROR(Table1[[#This Row],[Ni]]/Table1[[#This Row],[Cu]],0)</f>
        <v>0</v>
      </c>
      <c r="BE196" s="17">
        <f>IFERROR(Table1[[#This Row],[Pd]]/Table1[[#This Row],[Pt]],0)</f>
        <v>0</v>
      </c>
      <c r="BF196" s="17">
        <f>IFERROR(Table1[[#This Row],[Cr]]/Table1[[#This Row],[V]],0)</f>
        <v>0.35586481113320079</v>
      </c>
      <c r="BG196" s="32">
        <f>IFERROR(Table1[[#This Row],[Cu]]/Table1[[#This Row],[Pd]],0)</f>
        <v>0</v>
      </c>
      <c r="BH196" s="17">
        <f>IFERROR((Table1[[#This Row],[S]]*10000)/Table1[[#This Row],[Se]],0)</f>
        <v>0</v>
      </c>
      <c r="BI196" s="17">
        <f>IFERROR((Table1[[#This Row],[Th]]/0.085)/(Table1[[#This Row],[Yb]]/0.493),0)</f>
        <v>0</v>
      </c>
      <c r="BJ196" s="17">
        <f>IFERROR((Table1[[#This Row],[La]]/0.687)/(Table1[[#This Row],[Sm]]/0.444),0)</f>
        <v>0</v>
      </c>
      <c r="BK196" s="17">
        <f>IFERROR((Table1[[#This Row],[La]]/0.687)/(Table1[[#This Row],[Nb]]/0.713),0)</f>
        <v>0</v>
      </c>
      <c r="BL196" s="28">
        <f>IFERROR((Table1[[#This Row],[MgO]]/40.344)/((Table1[[#This Row],[MgO]]/40.344)+(Table1[[#This Row],[FeOt]]/71.844))*100,0)</f>
        <v>46.80353521256044</v>
      </c>
    </row>
    <row r="197" spans="1:64" x14ac:dyDescent="0.25">
      <c r="A197" s="29" t="s">
        <v>237</v>
      </c>
      <c r="B197" s="29"/>
      <c r="C197" s="29"/>
      <c r="D197" s="30" t="s">
        <v>379</v>
      </c>
      <c r="E197" s="29" t="s">
        <v>320</v>
      </c>
      <c r="F197" s="16">
        <v>50.81</v>
      </c>
      <c r="G197" s="16">
        <v>1.27</v>
      </c>
      <c r="H197" s="16">
        <v>14.09</v>
      </c>
      <c r="I197" s="16">
        <v>13.48</v>
      </c>
      <c r="J197" s="16">
        <v>0.2</v>
      </c>
      <c r="K197" s="16">
        <v>6.66</v>
      </c>
      <c r="L197" s="16">
        <v>9.57</v>
      </c>
      <c r="M197" s="16">
        <v>1.54</v>
      </c>
      <c r="N197" s="16">
        <v>0.18</v>
      </c>
      <c r="O197" s="16">
        <v>7.0000000000000007E-2</v>
      </c>
      <c r="P197" s="16">
        <v>101.08</v>
      </c>
      <c r="Q197" s="16">
        <v>0.03</v>
      </c>
      <c r="R197" s="16"/>
      <c r="S197" s="16">
        <v>88</v>
      </c>
      <c r="T197" s="16"/>
      <c r="U197" s="16">
        <v>179</v>
      </c>
      <c r="V197" s="16"/>
      <c r="W197" s="16"/>
      <c r="X197" s="16">
        <v>0</v>
      </c>
      <c r="Y197" s="16">
        <v>100</v>
      </c>
      <c r="Z197" s="16"/>
      <c r="AA197" s="16">
        <v>0</v>
      </c>
      <c r="AB197" s="16"/>
      <c r="AC197" s="16"/>
      <c r="AD197" s="16">
        <v>64</v>
      </c>
      <c r="AE197" s="16"/>
      <c r="AF197" s="16"/>
      <c r="AG197" s="16"/>
      <c r="AH197" s="16">
        <v>503</v>
      </c>
      <c r="AI197" s="16">
        <v>29</v>
      </c>
      <c r="AJ197" s="16">
        <v>100</v>
      </c>
      <c r="AK197" s="16">
        <v>57</v>
      </c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7">
        <f>IFERROR(SUM(Table1[[#This Row],[Pd]:[Au]]),0)</f>
        <v>0</v>
      </c>
      <c r="BD197" s="17">
        <f>IFERROR(Table1[[#This Row],[Ni]]/Table1[[#This Row],[Cu]],0)</f>
        <v>0</v>
      </c>
      <c r="BE197" s="17">
        <f>IFERROR(Table1[[#This Row],[Pd]]/Table1[[#This Row],[Pt]],0)</f>
        <v>0</v>
      </c>
      <c r="BF197" s="17">
        <f>IFERROR(Table1[[#This Row],[Cr]]/Table1[[#This Row],[V]],0)</f>
        <v>0.35586481113320079</v>
      </c>
      <c r="BG197" s="32">
        <f>IFERROR(Table1[[#This Row],[Cu]]/Table1[[#This Row],[Pd]],0)</f>
        <v>0</v>
      </c>
      <c r="BH197" s="17">
        <f>IFERROR((Table1[[#This Row],[S]]*10000)/Table1[[#This Row],[Se]],0)</f>
        <v>0</v>
      </c>
      <c r="BI197" s="17">
        <f>IFERROR((Table1[[#This Row],[Th]]/0.085)/(Table1[[#This Row],[Yb]]/0.493),0)</f>
        <v>0</v>
      </c>
      <c r="BJ197" s="17">
        <f>IFERROR((Table1[[#This Row],[La]]/0.687)/(Table1[[#This Row],[Sm]]/0.444),0)</f>
        <v>0</v>
      </c>
      <c r="BK197" s="17">
        <f>IFERROR((Table1[[#This Row],[La]]/0.687)/(Table1[[#This Row],[Nb]]/0.713),0)</f>
        <v>0</v>
      </c>
      <c r="BL197" s="28">
        <f>IFERROR((Table1[[#This Row],[MgO]]/40.344)/((Table1[[#This Row],[MgO]]/40.344)+(Table1[[#This Row],[FeOt]]/71.844))*100,0)</f>
        <v>46.80353521256044</v>
      </c>
    </row>
    <row r="198" spans="1:64" x14ac:dyDescent="0.25">
      <c r="A198" s="29">
        <v>424185</v>
      </c>
      <c r="B198" s="29">
        <v>630356</v>
      </c>
      <c r="C198" s="29">
        <v>6183627</v>
      </c>
      <c r="D198" s="30" t="s">
        <v>378</v>
      </c>
      <c r="E198" s="29" t="s">
        <v>196</v>
      </c>
      <c r="F198" s="17">
        <v>55.674308799999999</v>
      </c>
      <c r="G198" s="17">
        <v>1.100946</v>
      </c>
      <c r="H198" s="17">
        <v>12.640755</v>
      </c>
      <c r="I198" s="17">
        <v>12.697754999999999</v>
      </c>
      <c r="J198" s="18">
        <v>0.18076800000000001</v>
      </c>
      <c r="K198" s="17">
        <v>6.6493819999999992</v>
      </c>
      <c r="L198" s="17">
        <v>8.2692720000000008</v>
      </c>
      <c r="M198" s="17">
        <v>2.4129200000000002</v>
      </c>
      <c r="N198" s="17">
        <v>0.28910399999999997</v>
      </c>
      <c r="O198" s="18">
        <v>8.4789199999999995E-2</v>
      </c>
      <c r="P198" s="17">
        <f>SUM(F198:O198)</f>
        <v>100</v>
      </c>
      <c r="Q198" s="16">
        <v>0.88</v>
      </c>
      <c r="R198" s="16"/>
      <c r="S198" s="16">
        <v>60</v>
      </c>
      <c r="T198" s="16">
        <v>44</v>
      </c>
      <c r="U198" s="16">
        <v>137</v>
      </c>
      <c r="V198" s="16">
        <v>165</v>
      </c>
      <c r="W198" s="16"/>
      <c r="X198" s="16"/>
      <c r="Y198" s="16">
        <v>96</v>
      </c>
      <c r="Z198" s="16"/>
      <c r="AA198" s="16"/>
      <c r="AB198" s="16">
        <v>40</v>
      </c>
      <c r="AC198" s="16"/>
      <c r="AD198" s="16">
        <v>121</v>
      </c>
      <c r="AE198" s="16"/>
      <c r="AF198" s="16"/>
      <c r="AG198" s="16"/>
      <c r="AH198" s="16">
        <v>337</v>
      </c>
      <c r="AI198" s="16"/>
      <c r="AJ198" s="16">
        <v>121</v>
      </c>
      <c r="AK198" s="16">
        <v>56</v>
      </c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>
        <v>2E-3</v>
      </c>
      <c r="BA198" s="16">
        <v>2.5999999999999999E-3</v>
      </c>
      <c r="BB198" s="16">
        <v>6.0000000000000001E-3</v>
      </c>
      <c r="BC198" s="17">
        <f>IFERROR(SUM(Table1[[#This Row],[Pd]:[Au]]),0)</f>
        <v>1.06E-2</v>
      </c>
      <c r="BD198" s="17">
        <f>IFERROR(Table1[[#This Row],[Ni]]/Table1[[#This Row],[Cu]],0)</f>
        <v>0.58181818181818179</v>
      </c>
      <c r="BE198" s="17">
        <f>IFERROR(Table1[[#This Row],[Pd]]/Table1[[#This Row],[Pt]],0)</f>
        <v>0.76923076923076927</v>
      </c>
      <c r="BF198" s="17">
        <f>IFERROR(Table1[[#This Row],[Cr]]/Table1[[#This Row],[V]],0)</f>
        <v>0.40652818991097922</v>
      </c>
      <c r="BG198" s="32">
        <f>IFERROR(Table1[[#This Row],[Cu]]/Table1[[#This Row],[Pd]],0)</f>
        <v>82500</v>
      </c>
      <c r="BH198" s="17">
        <f>IFERROR((Table1[[#This Row],[S]]*10000)/Table1[[#This Row],[Se]],0)</f>
        <v>0</v>
      </c>
      <c r="BI198" s="17">
        <f>IFERROR((Table1[[#This Row],[Th]]/0.085)/(Table1[[#This Row],[Yb]]/0.493),0)</f>
        <v>0</v>
      </c>
      <c r="BJ198" s="17">
        <f>IFERROR((Table1[[#This Row],[La]]/0.687)/(Table1[[#This Row],[Sm]]/0.444),0)</f>
        <v>0</v>
      </c>
      <c r="BK198" s="17">
        <f>IFERROR((Table1[[#This Row],[La]]/0.687)/(Table1[[#This Row],[Nb]]/0.713),0)</f>
        <v>0</v>
      </c>
      <c r="BL198" s="28">
        <f>IFERROR((Table1[[#This Row],[MgO]]/40.344)/((Table1[[#This Row],[MgO]]/40.344)+(Table1[[#This Row],[FeOt]]/71.844))*100,0)</f>
        <v>48.254537777608448</v>
      </c>
    </row>
    <row r="199" spans="1:64" x14ac:dyDescent="0.25">
      <c r="A199" s="29" t="s">
        <v>290</v>
      </c>
      <c r="B199" s="29"/>
      <c r="C199" s="29"/>
      <c r="D199" s="30" t="s">
        <v>379</v>
      </c>
      <c r="E199" s="29" t="s">
        <v>322</v>
      </c>
      <c r="F199" s="16">
        <v>50.73</v>
      </c>
      <c r="G199" s="16">
        <v>1.22</v>
      </c>
      <c r="H199" s="16">
        <v>13.71</v>
      </c>
      <c r="I199" s="16">
        <v>13.31</v>
      </c>
      <c r="J199" s="16">
        <v>0.21</v>
      </c>
      <c r="K199" s="16">
        <v>6.62</v>
      </c>
      <c r="L199" s="16">
        <v>11.07</v>
      </c>
      <c r="M199" s="16">
        <v>2.4500000000000002</v>
      </c>
      <c r="N199" s="16">
        <v>0.1</v>
      </c>
      <c r="O199" s="16">
        <v>7.0000000000000007E-2</v>
      </c>
      <c r="P199" s="16">
        <v>100.92</v>
      </c>
      <c r="Q199" s="16">
        <v>0.06</v>
      </c>
      <c r="R199" s="16"/>
      <c r="S199" s="16">
        <v>59</v>
      </c>
      <c r="T199" s="16"/>
      <c r="U199" s="16">
        <v>179</v>
      </c>
      <c r="V199" s="16"/>
      <c r="W199" s="16"/>
      <c r="X199" s="16">
        <v>3</v>
      </c>
      <c r="Y199" s="16">
        <v>113</v>
      </c>
      <c r="Z199" s="16"/>
      <c r="AA199" s="16">
        <v>0</v>
      </c>
      <c r="AB199" s="16"/>
      <c r="AC199" s="16"/>
      <c r="AD199" s="16">
        <v>85</v>
      </c>
      <c r="AE199" s="16"/>
      <c r="AF199" s="16"/>
      <c r="AG199" s="16"/>
      <c r="AH199" s="16">
        <v>488</v>
      </c>
      <c r="AI199" s="16">
        <v>29</v>
      </c>
      <c r="AJ199" s="16">
        <v>76</v>
      </c>
      <c r="AK199" s="16">
        <v>52</v>
      </c>
      <c r="AL199" s="16">
        <v>3.9</v>
      </c>
      <c r="AM199" s="16">
        <v>10</v>
      </c>
      <c r="AN199" s="16"/>
      <c r="AO199" s="16">
        <v>7.8</v>
      </c>
      <c r="AP199" s="16">
        <v>2.6</v>
      </c>
      <c r="AQ199" s="16">
        <v>1</v>
      </c>
      <c r="AR199" s="16">
        <v>3.7</v>
      </c>
      <c r="AS199" s="16"/>
      <c r="AT199" s="16">
        <v>4.5</v>
      </c>
      <c r="AU199" s="16"/>
      <c r="AV199" s="16">
        <v>2.9</v>
      </c>
      <c r="AW199" s="16"/>
      <c r="AX199" s="16">
        <v>2.7</v>
      </c>
      <c r="AY199" s="16">
        <v>0.35</v>
      </c>
      <c r="AZ199" s="16"/>
      <c r="BA199" s="16"/>
      <c r="BB199" s="16"/>
      <c r="BC199" s="17">
        <f>IFERROR(SUM(Table1[[#This Row],[Pd]:[Au]]),0)</f>
        <v>0</v>
      </c>
      <c r="BD199" s="17">
        <f>IFERROR(Table1[[#This Row],[Ni]]/Table1[[#This Row],[Cu]],0)</f>
        <v>0</v>
      </c>
      <c r="BE199" s="17">
        <f>IFERROR(Table1[[#This Row],[Pd]]/Table1[[#This Row],[Pt]],0)</f>
        <v>0</v>
      </c>
      <c r="BF199" s="17">
        <f>IFERROR(Table1[[#This Row],[Cr]]/Table1[[#This Row],[V]],0)</f>
        <v>0.36680327868852458</v>
      </c>
      <c r="BG199" s="32">
        <f>IFERROR(Table1[[#This Row],[Cu]]/Table1[[#This Row],[Pd]],0)</f>
        <v>0</v>
      </c>
      <c r="BH199" s="17">
        <f>IFERROR((Table1[[#This Row],[S]]*10000)/Table1[[#This Row],[Se]],0)</f>
        <v>0</v>
      </c>
      <c r="BI199" s="17">
        <f>IFERROR((Table1[[#This Row],[Th]]/0.085)/(Table1[[#This Row],[Yb]]/0.493),0)</f>
        <v>0</v>
      </c>
      <c r="BJ199" s="17">
        <f>IFERROR((Table1[[#This Row],[La]]/0.687)/(Table1[[#This Row],[Sm]]/0.444),0)</f>
        <v>0.96943231441048028</v>
      </c>
      <c r="BK199" s="17">
        <f>IFERROR((Table1[[#This Row],[La]]/0.687)/(Table1[[#This Row],[Nb]]/0.713),0)</f>
        <v>1.3491994177583695</v>
      </c>
      <c r="BL199" s="28">
        <f>IFERROR((Table1[[#This Row],[MgO]]/40.344)/((Table1[[#This Row],[MgO]]/40.344)+(Table1[[#This Row],[FeOt]]/71.844))*100,0)</f>
        <v>46.96957271537017</v>
      </c>
    </row>
    <row r="200" spans="1:64" x14ac:dyDescent="0.25">
      <c r="A200" s="29" t="s">
        <v>103</v>
      </c>
      <c r="B200" s="29">
        <v>489192</v>
      </c>
      <c r="C200" s="29">
        <v>6460851</v>
      </c>
      <c r="D200" s="30" t="s">
        <v>378</v>
      </c>
      <c r="E200" s="29" t="s">
        <v>196</v>
      </c>
      <c r="F200" s="17">
        <v>54.46605000000001</v>
      </c>
      <c r="G200" s="17">
        <v>0.7840069999999999</v>
      </c>
      <c r="H200" s="17">
        <v>12.81081</v>
      </c>
      <c r="I200" s="17">
        <v>12.594834999999998</v>
      </c>
      <c r="J200" s="18">
        <v>0.19690799999999997</v>
      </c>
      <c r="K200" s="17">
        <v>6.6162179999999999</v>
      </c>
      <c r="L200" s="17">
        <v>10.35408</v>
      </c>
      <c r="M200" s="17">
        <v>2.0354800000000002</v>
      </c>
      <c r="N200" s="17">
        <v>8.4321999999999994E-2</v>
      </c>
      <c r="O200" s="18">
        <v>5.7290000000000001E-2</v>
      </c>
      <c r="P200" s="17">
        <f>SUM(F200:O200)</f>
        <v>100.00000000000001</v>
      </c>
      <c r="Q200" s="16">
        <v>0.6</v>
      </c>
      <c r="R200" s="16"/>
      <c r="S200" s="16">
        <v>20</v>
      </c>
      <c r="T200" s="16">
        <v>57</v>
      </c>
      <c r="U200" s="16">
        <v>54</v>
      </c>
      <c r="V200" s="16">
        <v>295</v>
      </c>
      <c r="W200" s="16"/>
      <c r="X200" s="16"/>
      <c r="Y200" s="16">
        <v>50</v>
      </c>
      <c r="Z200" s="16"/>
      <c r="AA200" s="16"/>
      <c r="AB200" s="16">
        <v>50</v>
      </c>
      <c r="AC200" s="16"/>
      <c r="AD200" s="16">
        <v>124</v>
      </c>
      <c r="AE200" s="16"/>
      <c r="AF200" s="19"/>
      <c r="AG200" s="16"/>
      <c r="AH200" s="16">
        <v>297</v>
      </c>
      <c r="AI200" s="16"/>
      <c r="AJ200" s="16">
        <v>88</v>
      </c>
      <c r="AK200" s="16">
        <v>7</v>
      </c>
      <c r="AL200" s="19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>
        <v>2E-3</v>
      </c>
      <c r="BC200" s="21">
        <f>IFERROR(SUM(Table1[[#This Row],[Pd]:[Au]]),0)</f>
        <v>2E-3</v>
      </c>
      <c r="BD200" s="17">
        <f>IFERROR(Table1[[#This Row],[Ni]]/Table1[[#This Row],[Cu]],0)</f>
        <v>0.16949152542372881</v>
      </c>
      <c r="BE200" s="17">
        <f>IFERROR(Table1[[#This Row],[Pd]]/Table1[[#This Row],[Pt]],0)</f>
        <v>0</v>
      </c>
      <c r="BF200" s="17">
        <f>IFERROR(Table1[[#This Row],[Cr]]/Table1[[#This Row],[V]],0)</f>
        <v>0.18181818181818182</v>
      </c>
      <c r="BG200" s="32">
        <f>IFERROR(Table1[[#This Row],[Cu]]/Table1[[#This Row],[Pd]],0)</f>
        <v>0</v>
      </c>
      <c r="BH200" s="17">
        <f>IFERROR((Table1[[#This Row],[S]]*10000)/Table1[[#This Row],[Se]],0)</f>
        <v>0</v>
      </c>
      <c r="BI200" s="17">
        <f>IFERROR((Table1[[#This Row],[Th]]/0.085)/(Table1[[#This Row],[Yb]]/0.493),0)</f>
        <v>0</v>
      </c>
      <c r="BJ200" s="17">
        <f>IFERROR((Table1[[#This Row],[La]]/0.687)/(Table1[[#This Row],[Sm]]/0.444),0)</f>
        <v>0</v>
      </c>
      <c r="BK200" s="17">
        <f>IFERROR((Table1[[#This Row],[La]]/0.687)/(Table1[[#This Row],[Nb]]/0.713),0)</f>
        <v>0</v>
      </c>
      <c r="BL200" s="28">
        <f>IFERROR((Table1[[#This Row],[MgO]]/40.344)/((Table1[[#This Row],[MgO]]/40.344)+(Table1[[#This Row],[FeOt]]/71.844))*100,0)</f>
        <v>48.332906053117618</v>
      </c>
    </row>
    <row r="201" spans="1:64" x14ac:dyDescent="0.25">
      <c r="A201" s="29">
        <v>422817</v>
      </c>
      <c r="B201" s="29">
        <v>631143</v>
      </c>
      <c r="C201" s="29">
        <v>6182519</v>
      </c>
      <c r="D201" s="30" t="s">
        <v>378</v>
      </c>
      <c r="E201" s="29" t="s">
        <v>196</v>
      </c>
      <c r="F201" s="17">
        <v>54.010279599999997</v>
      </c>
      <c r="G201" s="17">
        <v>1.301118</v>
      </c>
      <c r="H201" s="17">
        <v>13.18871</v>
      </c>
      <c r="I201" s="17">
        <v>12.53051</v>
      </c>
      <c r="J201" s="18">
        <v>0.18205919999999998</v>
      </c>
      <c r="K201" s="17">
        <v>6.6162179999999999</v>
      </c>
      <c r="L201" s="17">
        <v>10.172184</v>
      </c>
      <c r="M201" s="17">
        <v>1.6984800000000002</v>
      </c>
      <c r="N201" s="17">
        <v>0.19273599999999999</v>
      </c>
      <c r="O201" s="18">
        <v>0.10770519999999999</v>
      </c>
      <c r="P201" s="17">
        <f>SUM(F201:O201)</f>
        <v>100</v>
      </c>
      <c r="Q201" s="16">
        <v>0.18</v>
      </c>
      <c r="R201" s="16"/>
      <c r="S201" s="16">
        <v>30</v>
      </c>
      <c r="T201" s="16">
        <v>47</v>
      </c>
      <c r="U201" s="16">
        <v>146</v>
      </c>
      <c r="V201" s="16">
        <v>185</v>
      </c>
      <c r="W201" s="16"/>
      <c r="X201" s="16"/>
      <c r="Y201" s="16">
        <v>72</v>
      </c>
      <c r="Z201" s="16"/>
      <c r="AA201" s="16"/>
      <c r="AB201" s="16">
        <v>45</v>
      </c>
      <c r="AC201" s="16"/>
      <c r="AD201" s="16">
        <v>158</v>
      </c>
      <c r="AE201" s="16"/>
      <c r="AF201" s="16"/>
      <c r="AG201" s="16"/>
      <c r="AH201" s="16">
        <v>380</v>
      </c>
      <c r="AI201" s="16"/>
      <c r="AJ201" s="16">
        <v>86</v>
      </c>
      <c r="AK201" s="16">
        <v>0</v>
      </c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>
        <v>4.0000000000000001E-3</v>
      </c>
      <c r="BA201" s="16">
        <v>5.7000000000000002E-3</v>
      </c>
      <c r="BB201" s="16">
        <v>4.0000000000000001E-3</v>
      </c>
      <c r="BC201" s="17">
        <f>IFERROR(SUM(Table1[[#This Row],[Pd]:[Au]]),0)</f>
        <v>1.37E-2</v>
      </c>
      <c r="BD201" s="17">
        <f>IFERROR(Table1[[#This Row],[Ni]]/Table1[[#This Row],[Cu]],0)</f>
        <v>0.38918918918918921</v>
      </c>
      <c r="BE201" s="17">
        <f>IFERROR(Table1[[#This Row],[Pd]]/Table1[[#This Row],[Pt]],0)</f>
        <v>0.70175438596491224</v>
      </c>
      <c r="BF201" s="17">
        <f>IFERROR(Table1[[#This Row],[Cr]]/Table1[[#This Row],[V]],0)</f>
        <v>0.38421052631578945</v>
      </c>
      <c r="BG201" s="32">
        <f>IFERROR(Table1[[#This Row],[Cu]]/Table1[[#This Row],[Pd]],0)</f>
        <v>46250</v>
      </c>
      <c r="BH201" s="17">
        <f>IFERROR((Table1[[#This Row],[S]]*10000)/Table1[[#This Row],[Se]],0)</f>
        <v>0</v>
      </c>
      <c r="BI201" s="17">
        <f>IFERROR((Table1[[#This Row],[Th]]/0.085)/(Table1[[#This Row],[Yb]]/0.493),0)</f>
        <v>0</v>
      </c>
      <c r="BJ201" s="17">
        <f>IFERROR((Table1[[#This Row],[La]]/0.687)/(Table1[[#This Row],[Sm]]/0.444),0)</f>
        <v>0</v>
      </c>
      <c r="BK201" s="17">
        <f>IFERROR((Table1[[#This Row],[La]]/0.687)/(Table1[[#This Row],[Nb]]/0.713),0)</f>
        <v>0</v>
      </c>
      <c r="BL201" s="28">
        <f>IFERROR((Table1[[#This Row],[MgO]]/40.344)/((Table1[[#This Row],[MgO]]/40.344)+(Table1[[#This Row],[FeOt]]/71.844))*100,0)</f>
        <v>48.460782857030466</v>
      </c>
    </row>
    <row r="202" spans="1:64" x14ac:dyDescent="0.25">
      <c r="A202" s="29" t="s">
        <v>309</v>
      </c>
      <c r="B202" s="29"/>
      <c r="C202" s="29"/>
      <c r="D202" s="30" t="s">
        <v>379</v>
      </c>
      <c r="E202" s="29" t="s">
        <v>320</v>
      </c>
      <c r="F202" s="16">
        <v>49.66</v>
      </c>
      <c r="G202" s="16">
        <v>1.6</v>
      </c>
      <c r="H202" s="16">
        <v>13.93</v>
      </c>
      <c r="I202" s="16">
        <v>14.89</v>
      </c>
      <c r="J202" s="16">
        <v>0.24</v>
      </c>
      <c r="K202" s="16">
        <v>6.59</v>
      </c>
      <c r="L202" s="16">
        <v>8.7100000000000009</v>
      </c>
      <c r="M202" s="16">
        <v>2.0699999999999998</v>
      </c>
      <c r="N202" s="16">
        <v>0.18</v>
      </c>
      <c r="O202" s="16">
        <v>0.14000000000000001</v>
      </c>
      <c r="P202" s="16">
        <v>100.41</v>
      </c>
      <c r="Q202" s="16">
        <v>0.02</v>
      </c>
      <c r="R202" s="16"/>
      <c r="S202" s="16">
        <v>19</v>
      </c>
      <c r="T202" s="16"/>
      <c r="U202" s="16">
        <v>124</v>
      </c>
      <c r="V202" s="16"/>
      <c r="W202" s="16"/>
      <c r="X202" s="16">
        <v>0</v>
      </c>
      <c r="Y202" s="16">
        <v>33</v>
      </c>
      <c r="Z202" s="16"/>
      <c r="AA202" s="16">
        <v>3</v>
      </c>
      <c r="AB202" s="16"/>
      <c r="AC202" s="16"/>
      <c r="AD202" s="16">
        <v>108</v>
      </c>
      <c r="AE202" s="16"/>
      <c r="AF202" s="16"/>
      <c r="AG202" s="16"/>
      <c r="AH202" s="16">
        <v>466</v>
      </c>
      <c r="AI202" s="16">
        <v>39</v>
      </c>
      <c r="AJ202" s="16">
        <v>80</v>
      </c>
      <c r="AK202" s="16">
        <v>86</v>
      </c>
      <c r="AL202" s="16">
        <v>5.0999999999999996</v>
      </c>
      <c r="AM202" s="16">
        <v>13</v>
      </c>
      <c r="AN202" s="16"/>
      <c r="AO202" s="16">
        <v>10.6</v>
      </c>
      <c r="AP202" s="16">
        <v>3.6</v>
      </c>
      <c r="AQ202" s="16">
        <v>1</v>
      </c>
      <c r="AR202" s="16">
        <v>4.7</v>
      </c>
      <c r="AS202" s="16"/>
      <c r="AT202" s="16">
        <v>5.5</v>
      </c>
      <c r="AU202" s="16"/>
      <c r="AV202" s="16">
        <v>3.4</v>
      </c>
      <c r="AW202" s="16"/>
      <c r="AX202" s="16">
        <v>3.1</v>
      </c>
      <c r="AY202" s="16">
        <v>0.46</v>
      </c>
      <c r="AZ202" s="16"/>
      <c r="BA202" s="16"/>
      <c r="BB202" s="16"/>
      <c r="BC202" s="17">
        <f>IFERROR(SUM(Table1[[#This Row],[Pd]:[Au]]),0)</f>
        <v>0</v>
      </c>
      <c r="BD202" s="17">
        <f>IFERROR(Table1[[#This Row],[Ni]]/Table1[[#This Row],[Cu]],0)</f>
        <v>0</v>
      </c>
      <c r="BE202" s="17">
        <f>IFERROR(Table1[[#This Row],[Pd]]/Table1[[#This Row],[Pt]],0)</f>
        <v>0</v>
      </c>
      <c r="BF202" s="17">
        <f>IFERROR(Table1[[#This Row],[Cr]]/Table1[[#This Row],[V]],0)</f>
        <v>0.26609442060085836</v>
      </c>
      <c r="BG202" s="32">
        <f>IFERROR(Table1[[#This Row],[Cu]]/Table1[[#This Row],[Pd]],0)</f>
        <v>0</v>
      </c>
      <c r="BH202" s="17">
        <f>IFERROR((Table1[[#This Row],[S]]*10000)/Table1[[#This Row],[Se]],0)</f>
        <v>0</v>
      </c>
      <c r="BI202" s="17">
        <f>IFERROR((Table1[[#This Row],[Th]]/0.085)/(Table1[[#This Row],[Yb]]/0.493),0)</f>
        <v>0</v>
      </c>
      <c r="BJ202" s="17">
        <f>IFERROR((Table1[[#This Row],[La]]/0.687)/(Table1[[#This Row],[Sm]]/0.444),0)</f>
        <v>0.91557496360989787</v>
      </c>
      <c r="BK202" s="17">
        <f>IFERROR((Table1[[#This Row],[La]]/0.687)/(Table1[[#This Row],[Nb]]/0.713),0)</f>
        <v>0</v>
      </c>
      <c r="BL202" s="28">
        <f>IFERROR((Table1[[#This Row],[MgO]]/40.344)/((Table1[[#This Row],[MgO]]/40.344)+(Table1[[#This Row],[FeOt]]/71.844))*100,0)</f>
        <v>44.075904565639689</v>
      </c>
    </row>
    <row r="203" spans="1:64" x14ac:dyDescent="0.25">
      <c r="A203" s="29" t="s">
        <v>278</v>
      </c>
      <c r="B203" s="29"/>
      <c r="C203" s="29"/>
      <c r="D203" s="30" t="s">
        <v>379</v>
      </c>
      <c r="E203" s="29" t="s">
        <v>319</v>
      </c>
      <c r="F203" s="16">
        <v>43.32</v>
      </c>
      <c r="G203" s="16">
        <v>5.0599999999999996</v>
      </c>
      <c r="H203" s="16">
        <v>12.79</v>
      </c>
      <c r="I203" s="16">
        <v>18.02</v>
      </c>
      <c r="J203" s="16">
        <v>0.24</v>
      </c>
      <c r="K203" s="16">
        <v>6.57</v>
      </c>
      <c r="L203" s="16">
        <v>6.53</v>
      </c>
      <c r="M203" s="16">
        <v>2.91</v>
      </c>
      <c r="N203" s="16">
        <v>1.53</v>
      </c>
      <c r="O203" s="16">
        <v>0.7</v>
      </c>
      <c r="P203" s="16">
        <v>99.59</v>
      </c>
      <c r="Q203" s="16">
        <v>0.02</v>
      </c>
      <c r="R203" s="16"/>
      <c r="S203" s="16">
        <v>325</v>
      </c>
      <c r="T203" s="16"/>
      <c r="U203" s="16">
        <v>4</v>
      </c>
      <c r="V203" s="16"/>
      <c r="W203" s="16"/>
      <c r="X203" s="16">
        <v>38</v>
      </c>
      <c r="Y203" s="16">
        <v>0</v>
      </c>
      <c r="Z203" s="16"/>
      <c r="AA203" s="16">
        <v>32</v>
      </c>
      <c r="AB203" s="16"/>
      <c r="AC203" s="16"/>
      <c r="AD203" s="16">
        <v>213</v>
      </c>
      <c r="AE203" s="16"/>
      <c r="AF203" s="16"/>
      <c r="AG203" s="16"/>
      <c r="AH203" s="16">
        <v>299</v>
      </c>
      <c r="AI203" s="16">
        <v>30</v>
      </c>
      <c r="AJ203" s="16">
        <v>89</v>
      </c>
      <c r="AK203" s="16">
        <v>177</v>
      </c>
      <c r="AL203" s="16">
        <v>40.4</v>
      </c>
      <c r="AM203" s="16">
        <v>89.9</v>
      </c>
      <c r="AN203" s="16"/>
      <c r="AO203" s="16">
        <v>50.2</v>
      </c>
      <c r="AP203" s="16">
        <v>12.3</v>
      </c>
      <c r="AQ203" s="16">
        <v>3.4</v>
      </c>
      <c r="AR203" s="16">
        <v>9.6</v>
      </c>
      <c r="AS203" s="16"/>
      <c r="AT203" s="16">
        <v>6.2</v>
      </c>
      <c r="AU203" s="16"/>
      <c r="AV203" s="16">
        <v>2.6</v>
      </c>
      <c r="AW203" s="16"/>
      <c r="AX203" s="16">
        <v>1.8</v>
      </c>
      <c r="AY203" s="16">
        <v>0.28000000000000003</v>
      </c>
      <c r="AZ203" s="16"/>
      <c r="BA203" s="16"/>
      <c r="BB203" s="16"/>
      <c r="BC203" s="17">
        <f>IFERROR(SUM(Table1[[#This Row],[Pd]:[Au]]),0)</f>
        <v>0</v>
      </c>
      <c r="BD203" s="17">
        <f>IFERROR(Table1[[#This Row],[Ni]]/Table1[[#This Row],[Cu]],0)</f>
        <v>0</v>
      </c>
      <c r="BE203" s="17">
        <f>IFERROR(Table1[[#This Row],[Pd]]/Table1[[#This Row],[Pt]],0)</f>
        <v>0</v>
      </c>
      <c r="BF203" s="17">
        <f>IFERROR(Table1[[#This Row],[Cr]]/Table1[[#This Row],[V]],0)</f>
        <v>1.3377926421404682E-2</v>
      </c>
      <c r="BG203" s="32">
        <f>IFERROR(Table1[[#This Row],[Cu]]/Table1[[#This Row],[Pd]],0)</f>
        <v>0</v>
      </c>
      <c r="BH203" s="17">
        <f>IFERROR((Table1[[#This Row],[S]]*10000)/Table1[[#This Row],[Se]],0)</f>
        <v>0</v>
      </c>
      <c r="BI203" s="17">
        <f>IFERROR((Table1[[#This Row],[Th]]/0.085)/(Table1[[#This Row],[Yb]]/0.493),0)</f>
        <v>0</v>
      </c>
      <c r="BJ203" s="17">
        <f>IFERROR((Table1[[#This Row],[La]]/0.687)/(Table1[[#This Row],[Sm]]/0.444),0)</f>
        <v>2.1227677778961191</v>
      </c>
      <c r="BK203" s="17">
        <f>IFERROR((Table1[[#This Row],[La]]/0.687)/(Table1[[#This Row],[Nb]]/0.713),0)</f>
        <v>1.1033938558185856</v>
      </c>
      <c r="BL203" s="28">
        <f>IFERROR((Table1[[#This Row],[MgO]]/40.344)/((Table1[[#This Row],[MgO]]/40.344)+(Table1[[#This Row],[FeOt]]/71.844))*100,0)</f>
        <v>39.366937812800778</v>
      </c>
    </row>
    <row r="204" spans="1:64" x14ac:dyDescent="0.25">
      <c r="A204" s="29">
        <v>424080</v>
      </c>
      <c r="B204" s="29">
        <v>631151</v>
      </c>
      <c r="C204" s="29">
        <v>6180177</v>
      </c>
      <c r="D204" s="30" t="s">
        <v>378</v>
      </c>
      <c r="E204" s="29" t="s">
        <v>196</v>
      </c>
      <c r="F204" s="17">
        <v>53.023662800000004</v>
      </c>
      <c r="G204" s="17">
        <v>1.1843509999999999</v>
      </c>
      <c r="H204" s="17">
        <v>13.71777</v>
      </c>
      <c r="I204" s="17">
        <v>12.929325</v>
      </c>
      <c r="J204" s="18">
        <v>0.22660559999999996</v>
      </c>
      <c r="K204" s="17">
        <v>6.5664719999999992</v>
      </c>
      <c r="L204" s="17">
        <v>9.9762959999999996</v>
      </c>
      <c r="M204" s="17">
        <v>2.1972399999999999</v>
      </c>
      <c r="N204" s="17">
        <v>8.4321999999999994E-2</v>
      </c>
      <c r="O204" s="18">
        <v>9.39556E-2</v>
      </c>
      <c r="P204" s="17">
        <f>SUM(F204:O204)</f>
        <v>100.00000000000001</v>
      </c>
      <c r="Q204" s="16">
        <v>0.17</v>
      </c>
      <c r="R204" s="16"/>
      <c r="S204" s="16">
        <v>20</v>
      </c>
      <c r="T204" s="16">
        <v>50</v>
      </c>
      <c r="U204" s="16">
        <v>132</v>
      </c>
      <c r="V204" s="16">
        <v>176</v>
      </c>
      <c r="W204" s="16"/>
      <c r="X204" s="16"/>
      <c r="Y204" s="16">
        <v>106</v>
      </c>
      <c r="Z204" s="16"/>
      <c r="AA204" s="16"/>
      <c r="AB204" s="16">
        <v>44</v>
      </c>
      <c r="AC204" s="16"/>
      <c r="AD204" s="16">
        <v>120</v>
      </c>
      <c r="AE204" s="16"/>
      <c r="AF204" s="16"/>
      <c r="AG204" s="16"/>
      <c r="AH204" s="16">
        <v>364</v>
      </c>
      <c r="AI204" s="16"/>
      <c r="AJ204" s="16">
        <v>120</v>
      </c>
      <c r="AK204" s="16">
        <v>64</v>
      </c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>
        <v>2E-3</v>
      </c>
      <c r="BA204" s="16">
        <v>2.8E-3</v>
      </c>
      <c r="BB204" s="16">
        <v>5.0000000000000001E-3</v>
      </c>
      <c r="BC204" s="17">
        <f>IFERROR(SUM(Table1[[#This Row],[Pd]:[Au]]),0)</f>
        <v>9.7999999999999997E-3</v>
      </c>
      <c r="BD204" s="17">
        <f>IFERROR(Table1[[#This Row],[Ni]]/Table1[[#This Row],[Cu]],0)</f>
        <v>0.60227272727272729</v>
      </c>
      <c r="BE204" s="17">
        <f>IFERROR(Table1[[#This Row],[Pd]]/Table1[[#This Row],[Pt]],0)</f>
        <v>0.7142857142857143</v>
      </c>
      <c r="BF204" s="17">
        <f>IFERROR(Table1[[#This Row],[Cr]]/Table1[[#This Row],[V]],0)</f>
        <v>0.36263736263736263</v>
      </c>
      <c r="BG204" s="32">
        <f>IFERROR(Table1[[#This Row],[Cu]]/Table1[[#This Row],[Pd]],0)</f>
        <v>88000</v>
      </c>
      <c r="BH204" s="17">
        <f>IFERROR((Table1[[#This Row],[S]]*10000)/Table1[[#This Row],[Se]],0)</f>
        <v>0</v>
      </c>
      <c r="BI204" s="17">
        <f>IFERROR((Table1[[#This Row],[Th]]/0.085)/(Table1[[#This Row],[Yb]]/0.493),0)</f>
        <v>0</v>
      </c>
      <c r="BJ204" s="17">
        <f>IFERROR((Table1[[#This Row],[La]]/0.687)/(Table1[[#This Row],[Sm]]/0.444),0)</f>
        <v>0</v>
      </c>
      <c r="BK204" s="17">
        <f>IFERROR((Table1[[#This Row],[La]]/0.687)/(Table1[[#This Row],[Nb]]/0.713),0)</f>
        <v>0</v>
      </c>
      <c r="BL204" s="28">
        <f>IFERROR((Table1[[#This Row],[MgO]]/40.344)/((Table1[[#This Row],[MgO]]/40.344)+(Table1[[#This Row],[FeOt]]/71.844))*100,0)</f>
        <v>47.490438810758675</v>
      </c>
    </row>
    <row r="205" spans="1:64" x14ac:dyDescent="0.25">
      <c r="A205" s="29" t="s">
        <v>182</v>
      </c>
      <c r="B205" s="29"/>
      <c r="C205" s="29"/>
      <c r="D205" s="30" t="s">
        <v>382</v>
      </c>
      <c r="E205" s="29" t="s">
        <v>193</v>
      </c>
      <c r="F205" s="16">
        <v>48.6</v>
      </c>
      <c r="G205" s="16">
        <v>1.47</v>
      </c>
      <c r="H205" s="16">
        <v>15.2</v>
      </c>
      <c r="I205" s="16">
        <v>10.4</v>
      </c>
      <c r="J205" s="16">
        <v>0.17</v>
      </c>
      <c r="K205" s="16">
        <v>6.54</v>
      </c>
      <c r="L205" s="16">
        <v>9.76</v>
      </c>
      <c r="M205" s="16">
        <v>2.74</v>
      </c>
      <c r="N205" s="16">
        <v>0.1</v>
      </c>
      <c r="O205" s="16">
        <v>0.13</v>
      </c>
      <c r="P205" s="16">
        <v>99.9</v>
      </c>
      <c r="Q205" s="16"/>
      <c r="R205" s="16"/>
      <c r="S205" s="16">
        <v>29</v>
      </c>
      <c r="T205" s="16"/>
      <c r="U205" s="16">
        <v>128</v>
      </c>
      <c r="V205" s="16"/>
      <c r="W205" s="16">
        <v>2.8</v>
      </c>
      <c r="X205" s="16">
        <v>6</v>
      </c>
      <c r="Y205" s="16">
        <v>81</v>
      </c>
      <c r="Z205" s="16"/>
      <c r="AA205" s="16">
        <v>5</v>
      </c>
      <c r="AB205" s="16">
        <v>38.9</v>
      </c>
      <c r="AC205" s="16"/>
      <c r="AD205" s="16">
        <v>108</v>
      </c>
      <c r="AE205" s="16">
        <v>0.4</v>
      </c>
      <c r="AF205" s="16"/>
      <c r="AG205" s="16"/>
      <c r="AH205" s="16">
        <v>396</v>
      </c>
      <c r="AI205" s="16">
        <v>29</v>
      </c>
      <c r="AJ205" s="16"/>
      <c r="AK205" s="16">
        <v>79</v>
      </c>
      <c r="AL205" s="16">
        <v>5</v>
      </c>
      <c r="AM205" s="16">
        <v>14.3</v>
      </c>
      <c r="AN205" s="16"/>
      <c r="AO205" s="16">
        <v>12.2</v>
      </c>
      <c r="AP205" s="16">
        <v>3.24</v>
      </c>
      <c r="AQ205" s="16">
        <v>0.92</v>
      </c>
      <c r="AR205" s="16"/>
      <c r="AS205" s="16">
        <v>0.9</v>
      </c>
      <c r="AT205" s="16"/>
      <c r="AU205" s="16">
        <v>1.4</v>
      </c>
      <c r="AV205" s="16"/>
      <c r="AW205" s="16" t="s">
        <v>188</v>
      </c>
      <c r="AX205" s="16">
        <v>3.1</v>
      </c>
      <c r="AY205" s="16">
        <v>0.5</v>
      </c>
      <c r="AZ205" s="16"/>
      <c r="BA205" s="16"/>
      <c r="BB205" s="16"/>
      <c r="BC205" s="17">
        <f>IFERROR(SUM(Table1[[#This Row],[Pd]:[Au]]),0)</f>
        <v>0</v>
      </c>
      <c r="BD205" s="17">
        <f>IFERROR(Table1[[#This Row],[Ni]]/Table1[[#This Row],[Cu]],0)</f>
        <v>0</v>
      </c>
      <c r="BE205" s="17">
        <f>IFERROR(Table1[[#This Row],[Pd]]/Table1[[#This Row],[Pt]],0)</f>
        <v>0</v>
      </c>
      <c r="BF205" s="17">
        <f>IFERROR(Table1[[#This Row],[Cr]]/Table1[[#This Row],[V]],0)</f>
        <v>0.32323232323232326</v>
      </c>
      <c r="BG205" s="32">
        <f>IFERROR(Table1[[#This Row],[Cu]]/Table1[[#This Row],[Pd]],0)</f>
        <v>0</v>
      </c>
      <c r="BH205" s="17">
        <f>IFERROR((Table1[[#This Row],[S]]*10000)/Table1[[#This Row],[Se]],0)</f>
        <v>0</v>
      </c>
      <c r="BI205" s="17">
        <f>IFERROR((Table1[[#This Row],[Th]]/0.085)/(Table1[[#This Row],[Yb]]/0.493),0)</f>
        <v>0</v>
      </c>
      <c r="BJ205" s="17">
        <f>IFERROR((Table1[[#This Row],[La]]/0.687)/(Table1[[#This Row],[Sm]]/0.444),0)</f>
        <v>0.99735834815893032</v>
      </c>
      <c r="BK205" s="17">
        <f>IFERROR((Table1[[#This Row],[La]]/0.687)/(Table1[[#This Row],[Nb]]/0.713),0)</f>
        <v>0.86487142163998043</v>
      </c>
      <c r="BL205" s="28">
        <f>IFERROR((Table1[[#This Row],[MgO]]/40.344)/((Table1[[#This Row],[MgO]]/40.344)+(Table1[[#This Row],[FeOt]]/71.844))*100,0)</f>
        <v>52.826627386103951</v>
      </c>
    </row>
    <row r="206" spans="1:64" x14ac:dyDescent="0.25">
      <c r="A206" s="29" t="s">
        <v>229</v>
      </c>
      <c r="B206" s="29"/>
      <c r="C206" s="29"/>
      <c r="D206" s="30" t="s">
        <v>379</v>
      </c>
      <c r="E206" s="29" t="s">
        <v>320</v>
      </c>
      <c r="F206" s="16">
        <v>48.6</v>
      </c>
      <c r="G206" s="16">
        <v>1.47</v>
      </c>
      <c r="H206" s="16">
        <v>13.86</v>
      </c>
      <c r="I206" s="16">
        <v>14.15</v>
      </c>
      <c r="J206" s="16">
        <v>0.24</v>
      </c>
      <c r="K206" s="16">
        <v>6.54</v>
      </c>
      <c r="L206" s="16">
        <v>9.76</v>
      </c>
      <c r="M206" s="16">
        <v>2.74</v>
      </c>
      <c r="N206" s="16">
        <v>0.1</v>
      </c>
      <c r="O206" s="16">
        <v>0.13</v>
      </c>
      <c r="P206" s="16">
        <v>100.27</v>
      </c>
      <c r="Q206" s="16">
        <v>0.01</v>
      </c>
      <c r="R206" s="16"/>
      <c r="S206" s="16">
        <v>29</v>
      </c>
      <c r="T206" s="16"/>
      <c r="U206" s="16">
        <v>128</v>
      </c>
      <c r="V206" s="16"/>
      <c r="W206" s="16"/>
      <c r="X206" s="16">
        <v>6</v>
      </c>
      <c r="Y206" s="16">
        <v>81</v>
      </c>
      <c r="Z206" s="16"/>
      <c r="AA206" s="16">
        <v>5</v>
      </c>
      <c r="AB206" s="16"/>
      <c r="AC206" s="16"/>
      <c r="AD206" s="16">
        <v>108</v>
      </c>
      <c r="AE206" s="16"/>
      <c r="AF206" s="16"/>
      <c r="AG206" s="16"/>
      <c r="AH206" s="16">
        <v>396</v>
      </c>
      <c r="AI206" s="16">
        <v>34</v>
      </c>
      <c r="AJ206" s="16">
        <v>0</v>
      </c>
      <c r="AK206" s="16">
        <v>79</v>
      </c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7">
        <f>IFERROR(SUM(Table1[[#This Row],[Pd]:[Au]]),0)</f>
        <v>0</v>
      </c>
      <c r="BD206" s="17">
        <f>IFERROR(Table1[[#This Row],[Ni]]/Table1[[#This Row],[Cu]],0)</f>
        <v>0</v>
      </c>
      <c r="BE206" s="17">
        <f>IFERROR(Table1[[#This Row],[Pd]]/Table1[[#This Row],[Pt]],0)</f>
        <v>0</v>
      </c>
      <c r="BF206" s="17">
        <f>IFERROR(Table1[[#This Row],[Cr]]/Table1[[#This Row],[V]],0)</f>
        <v>0.32323232323232326</v>
      </c>
      <c r="BG206" s="32">
        <f>IFERROR(Table1[[#This Row],[Cu]]/Table1[[#This Row],[Pd]],0)</f>
        <v>0</v>
      </c>
      <c r="BH206" s="17">
        <f>IFERROR((Table1[[#This Row],[S]]*10000)/Table1[[#This Row],[Se]],0)</f>
        <v>0</v>
      </c>
      <c r="BI206" s="17">
        <f>IFERROR((Table1[[#This Row],[Th]]/0.085)/(Table1[[#This Row],[Yb]]/0.493),0)</f>
        <v>0</v>
      </c>
      <c r="BJ206" s="17">
        <f>IFERROR((Table1[[#This Row],[La]]/0.687)/(Table1[[#This Row],[Sm]]/0.444),0)</f>
        <v>0</v>
      </c>
      <c r="BK206" s="17">
        <f>IFERROR((Table1[[#This Row],[La]]/0.687)/(Table1[[#This Row],[Nb]]/0.713),0)</f>
        <v>0</v>
      </c>
      <c r="BL206" s="28">
        <f>IFERROR((Table1[[#This Row],[MgO]]/40.344)/((Table1[[#This Row],[MgO]]/40.344)+(Table1[[#This Row],[FeOt]]/71.844))*100,0)</f>
        <v>45.14724778639431</v>
      </c>
    </row>
    <row r="207" spans="1:64" x14ac:dyDescent="0.25">
      <c r="A207" s="29" t="s">
        <v>296</v>
      </c>
      <c r="B207" s="29"/>
      <c r="C207" s="29"/>
      <c r="D207" s="30" t="s">
        <v>379</v>
      </c>
      <c r="E207" s="29" t="s">
        <v>320</v>
      </c>
      <c r="F207" s="16">
        <v>49.12</v>
      </c>
      <c r="G207" s="16">
        <v>1.18</v>
      </c>
      <c r="H207" s="16">
        <v>13.65</v>
      </c>
      <c r="I207" s="16">
        <v>13.13</v>
      </c>
      <c r="J207" s="16">
        <v>0.22</v>
      </c>
      <c r="K207" s="16">
        <v>6.54</v>
      </c>
      <c r="L207" s="16">
        <v>11.38</v>
      </c>
      <c r="M207" s="16">
        <v>2.21</v>
      </c>
      <c r="N207" s="16">
        <v>0.15</v>
      </c>
      <c r="O207" s="16">
        <v>0.09</v>
      </c>
      <c r="P207" s="16">
        <v>100.05</v>
      </c>
      <c r="Q207" s="16">
        <v>0.05</v>
      </c>
      <c r="R207" s="16"/>
      <c r="S207" s="16">
        <v>97</v>
      </c>
      <c r="T207" s="16"/>
      <c r="U207" s="16">
        <v>198</v>
      </c>
      <c r="V207" s="16"/>
      <c r="W207" s="16"/>
      <c r="X207" s="16">
        <v>0</v>
      </c>
      <c r="Y207" s="16">
        <v>108</v>
      </c>
      <c r="Z207" s="16"/>
      <c r="AA207" s="16">
        <v>0</v>
      </c>
      <c r="AB207" s="16"/>
      <c r="AC207" s="16"/>
      <c r="AD207" s="16">
        <v>131</v>
      </c>
      <c r="AE207" s="16"/>
      <c r="AF207" s="16"/>
      <c r="AG207" s="16"/>
      <c r="AH207" s="16">
        <v>480</v>
      </c>
      <c r="AI207" s="16">
        <v>27</v>
      </c>
      <c r="AJ207" s="16">
        <v>76</v>
      </c>
      <c r="AK207" s="16">
        <v>59</v>
      </c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7">
        <f>IFERROR(SUM(Table1[[#This Row],[Pd]:[Au]]),0)</f>
        <v>0</v>
      </c>
      <c r="BD207" s="17">
        <f>IFERROR(Table1[[#This Row],[Ni]]/Table1[[#This Row],[Cu]],0)</f>
        <v>0</v>
      </c>
      <c r="BE207" s="17">
        <f>IFERROR(Table1[[#This Row],[Pd]]/Table1[[#This Row],[Pt]],0)</f>
        <v>0</v>
      </c>
      <c r="BF207" s="17">
        <f>IFERROR(Table1[[#This Row],[Cr]]/Table1[[#This Row],[V]],0)</f>
        <v>0.41249999999999998</v>
      </c>
      <c r="BG207" s="32">
        <f>IFERROR(Table1[[#This Row],[Cu]]/Table1[[#This Row],[Pd]],0)</f>
        <v>0</v>
      </c>
      <c r="BH207" s="17">
        <f>IFERROR((Table1[[#This Row],[S]]*10000)/Table1[[#This Row],[Se]],0)</f>
        <v>0</v>
      </c>
      <c r="BI207" s="17">
        <f>IFERROR((Table1[[#This Row],[Th]]/0.085)/(Table1[[#This Row],[Yb]]/0.493),0)</f>
        <v>0</v>
      </c>
      <c r="BJ207" s="17">
        <f>IFERROR((Table1[[#This Row],[La]]/0.687)/(Table1[[#This Row],[Sm]]/0.444),0)</f>
        <v>0</v>
      </c>
      <c r="BK207" s="17">
        <f>IFERROR((Table1[[#This Row],[La]]/0.687)/(Table1[[#This Row],[Nb]]/0.713),0)</f>
        <v>0</v>
      </c>
      <c r="BL207" s="28">
        <f>IFERROR((Table1[[#This Row],[MgO]]/40.344)/((Table1[[#This Row],[MgO]]/40.344)+(Table1[[#This Row],[FeOt]]/71.844))*100,0)</f>
        <v>47.005883931962863</v>
      </c>
    </row>
    <row r="208" spans="1:64" x14ac:dyDescent="0.25">
      <c r="A208" s="29" t="s">
        <v>260</v>
      </c>
      <c r="B208" s="29"/>
      <c r="C208" s="29"/>
      <c r="D208" s="30" t="s">
        <v>379</v>
      </c>
      <c r="E208" s="29" t="s">
        <v>320</v>
      </c>
      <c r="F208" s="16">
        <v>49.5</v>
      </c>
      <c r="G208" s="16">
        <v>1.19</v>
      </c>
      <c r="H208" s="16">
        <v>14.6</v>
      </c>
      <c r="I208" s="16">
        <v>12.3</v>
      </c>
      <c r="J208" s="16">
        <v>0.19</v>
      </c>
      <c r="K208" s="16">
        <v>6.51</v>
      </c>
      <c r="L208" s="16">
        <v>10.199999999999999</v>
      </c>
      <c r="M208" s="16">
        <v>2.7</v>
      </c>
      <c r="N208" s="16">
        <v>0.06</v>
      </c>
      <c r="O208" s="16">
        <v>0.09</v>
      </c>
      <c r="P208" s="16">
        <v>99.42</v>
      </c>
      <c r="Q208" s="16">
        <v>0.2</v>
      </c>
      <c r="R208" s="16"/>
      <c r="S208" s="16">
        <v>17</v>
      </c>
      <c r="T208" s="16"/>
      <c r="U208" s="16">
        <v>240</v>
      </c>
      <c r="V208" s="16"/>
      <c r="W208" s="16"/>
      <c r="X208" s="16">
        <v>0</v>
      </c>
      <c r="Y208" s="16">
        <v>94</v>
      </c>
      <c r="Z208" s="16"/>
      <c r="AA208" s="16">
        <v>0</v>
      </c>
      <c r="AB208" s="16"/>
      <c r="AC208" s="16"/>
      <c r="AD208" s="16">
        <v>130</v>
      </c>
      <c r="AE208" s="16"/>
      <c r="AF208" s="16"/>
      <c r="AG208" s="16"/>
      <c r="AH208" s="16">
        <v>348</v>
      </c>
      <c r="AI208" s="16">
        <v>27</v>
      </c>
      <c r="AJ208" s="16">
        <v>84</v>
      </c>
      <c r="AK208" s="16">
        <v>65</v>
      </c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7">
        <f>IFERROR(SUM(Table1[[#This Row],[Pd]:[Au]]),0)</f>
        <v>0</v>
      </c>
      <c r="BD208" s="17">
        <f>IFERROR(Table1[[#This Row],[Ni]]/Table1[[#This Row],[Cu]],0)</f>
        <v>0</v>
      </c>
      <c r="BE208" s="17">
        <f>IFERROR(Table1[[#This Row],[Pd]]/Table1[[#This Row],[Pt]],0)</f>
        <v>0</v>
      </c>
      <c r="BF208" s="17">
        <f>IFERROR(Table1[[#This Row],[Cr]]/Table1[[#This Row],[V]],0)</f>
        <v>0.68965517241379315</v>
      </c>
      <c r="BG208" s="32">
        <f>IFERROR(Table1[[#This Row],[Cu]]/Table1[[#This Row],[Pd]],0)</f>
        <v>0</v>
      </c>
      <c r="BH208" s="17">
        <f>IFERROR((Table1[[#This Row],[S]]*10000)/Table1[[#This Row],[Se]],0)</f>
        <v>0</v>
      </c>
      <c r="BI208" s="17">
        <f>IFERROR((Table1[[#This Row],[Th]]/0.085)/(Table1[[#This Row],[Yb]]/0.493),0)</f>
        <v>0</v>
      </c>
      <c r="BJ208" s="17">
        <f>IFERROR((Table1[[#This Row],[La]]/0.687)/(Table1[[#This Row],[Sm]]/0.444),0)</f>
        <v>0</v>
      </c>
      <c r="BK208" s="17">
        <f>IFERROR((Table1[[#This Row],[La]]/0.687)/(Table1[[#This Row],[Nb]]/0.713),0)</f>
        <v>0</v>
      </c>
      <c r="BL208" s="28">
        <f>IFERROR((Table1[[#This Row],[MgO]]/40.344)/((Table1[[#This Row],[MgO]]/40.344)+(Table1[[#This Row],[FeOt]]/71.844))*100,0)</f>
        <v>48.520297475462151</v>
      </c>
    </row>
    <row r="209" spans="1:64" x14ac:dyDescent="0.25">
      <c r="A209" s="31" t="s">
        <v>93</v>
      </c>
      <c r="B209" s="30"/>
      <c r="C209" s="30"/>
      <c r="D209" s="30" t="s">
        <v>380</v>
      </c>
      <c r="E209" s="30" t="s">
        <v>99</v>
      </c>
      <c r="F209" s="22">
        <v>49.913758389716584</v>
      </c>
      <c r="G209" s="22">
        <v>1.1410877483097017</v>
      </c>
      <c r="H209" s="22">
        <v>13.166084707585073</v>
      </c>
      <c r="I209" s="22">
        <v>13.931734879439917</v>
      </c>
      <c r="J209" s="22">
        <v>0.1940607891896623</v>
      </c>
      <c r="K209" s="22">
        <v>6.5085312851497354</v>
      </c>
      <c r="L209" s="22">
        <v>11.848737458702994</v>
      </c>
      <c r="M209" s="22">
        <v>1.9885296712090388</v>
      </c>
      <c r="N209" s="22">
        <v>0.12762899082354379</v>
      </c>
      <c r="O209" s="22">
        <v>8.3455774371622188E-2</v>
      </c>
      <c r="P209" s="23">
        <v>98.903609694497874</v>
      </c>
      <c r="Q209" s="23"/>
      <c r="R209" s="20"/>
      <c r="S209" s="22">
        <v>28.943283978179672</v>
      </c>
      <c r="T209" s="22">
        <v>50.666229668811866</v>
      </c>
      <c r="U209" s="22">
        <v>174.05892478464907</v>
      </c>
      <c r="V209" s="22">
        <v>164.40248711576311</v>
      </c>
      <c r="W209" s="22">
        <v>1.6563965091468325</v>
      </c>
      <c r="X209" s="22">
        <v>3.0665603647326765</v>
      </c>
      <c r="Y209" s="22">
        <v>112.96610821246685</v>
      </c>
      <c r="Z209" s="20"/>
      <c r="AA209" s="20"/>
      <c r="AB209" s="22">
        <v>45.661182889844866</v>
      </c>
      <c r="AC209" s="20"/>
      <c r="AD209" s="22">
        <v>104.6972122730695</v>
      </c>
      <c r="AE209" s="22">
        <v>0.20687542995348801</v>
      </c>
      <c r="AF209" s="22">
        <v>0.1979262036381215</v>
      </c>
      <c r="AG209" s="22">
        <v>9.8168258516544094E-2</v>
      </c>
      <c r="AH209" s="22">
        <v>382.14543598784729</v>
      </c>
      <c r="AI209" s="22">
        <v>27.10566073915551</v>
      </c>
      <c r="AJ209" s="22">
        <v>98.810156498320126</v>
      </c>
      <c r="AK209" s="22">
        <v>64.733213876505403</v>
      </c>
      <c r="AL209" s="22">
        <v>3.0483288917177078</v>
      </c>
      <c r="AM209" s="22">
        <v>8.1813609939002045</v>
      </c>
      <c r="AN209" s="22">
        <v>1.4210392897169812</v>
      </c>
      <c r="AO209" s="22">
        <v>7.2361534068779445</v>
      </c>
      <c r="AP209" s="22">
        <v>2.4838887565776151</v>
      </c>
      <c r="AQ209" s="22">
        <v>0.93964831575125607</v>
      </c>
      <c r="AR209" s="22">
        <v>3.0411297630663934</v>
      </c>
      <c r="AS209" s="22">
        <v>0.57311100295552042</v>
      </c>
      <c r="AT209" s="22">
        <v>3.8917422630759688</v>
      </c>
      <c r="AU209" s="22">
        <v>0.79086287691828783</v>
      </c>
      <c r="AV209" s="22">
        <v>2.3974478229426524</v>
      </c>
      <c r="AW209" s="22">
        <v>0.38575776442241388</v>
      </c>
      <c r="AX209" s="22">
        <v>2.4392271757646529</v>
      </c>
      <c r="AY209" s="22">
        <v>0.387168255537092</v>
      </c>
      <c r="AZ209" s="20">
        <v>0</v>
      </c>
      <c r="BA209" s="20">
        <v>0</v>
      </c>
      <c r="BB209" s="20">
        <v>0</v>
      </c>
      <c r="BC209" s="21">
        <f>IFERROR(SUM(Table1[[#This Row],[Pd]:[Au]]),0)</f>
        <v>0</v>
      </c>
      <c r="BD209" s="21">
        <f>IFERROR(Table1[[#This Row],[Ni]]/Table1[[#This Row],[Cu]],0)</f>
        <v>0.68713138222125791</v>
      </c>
      <c r="BE209" s="21">
        <f>IFERROR(Table1[[#This Row],[Pd]]/Table1[[#This Row],[Pt]],0)</f>
        <v>0</v>
      </c>
      <c r="BF209" s="21">
        <f>IFERROR(Table1[[#This Row],[Cr]]/Table1[[#This Row],[V]],0)</f>
        <v>0.45547822476201011</v>
      </c>
      <c r="BG209" s="33">
        <f>IFERROR(Table1[[#This Row],[Cu]]/Table1[[#This Row],[Pd]],0)</f>
        <v>0</v>
      </c>
      <c r="BH209" s="21">
        <f>IFERROR((Table1[[#This Row],[S]]*10000)/Table1[[#This Row],[Se]],0)</f>
        <v>0</v>
      </c>
      <c r="BI209" s="21">
        <f>IFERROR((Table1[[#This Row],[Th]]/0.085)/(Table1[[#This Row],[Yb]]/0.493),0)</f>
        <v>0.4706293831533902</v>
      </c>
      <c r="BJ209" s="21">
        <f>IFERROR((Table1[[#This Row],[La]]/0.687)/(Table1[[#This Row],[Sm]]/0.444),0)</f>
        <v>0.79315106866378193</v>
      </c>
      <c r="BK209" s="21">
        <f>IFERROR((Table1[[#This Row],[La]]/0.687)/(Table1[[#This Row],[Nb]]/0.713),0)</f>
        <v>1.0316754520901581</v>
      </c>
      <c r="BL209" s="28">
        <f>IFERROR((Table1[[#This Row],[MgO]]/40.344)/((Table1[[#This Row],[MgO]]/40.344)+(Table1[[#This Row],[FeOt]]/71.844))*100,0)</f>
        <v>45.412907472010374</v>
      </c>
    </row>
    <row r="210" spans="1:64" x14ac:dyDescent="0.25">
      <c r="A210" s="29">
        <v>424182</v>
      </c>
      <c r="B210" s="29">
        <v>630361</v>
      </c>
      <c r="C210" s="29">
        <v>6183625</v>
      </c>
      <c r="D210" s="30" t="s">
        <v>378</v>
      </c>
      <c r="E210" s="29" t="s">
        <v>196</v>
      </c>
      <c r="F210" s="17">
        <v>53.924075599999995</v>
      </c>
      <c r="G210" s="17">
        <v>1.100946</v>
      </c>
      <c r="H210" s="17">
        <v>12.81081</v>
      </c>
      <c r="I210" s="17">
        <v>12.607700000000001</v>
      </c>
      <c r="J210" s="18">
        <v>0.19367999999999999</v>
      </c>
      <c r="K210" s="17">
        <v>6.5001439999999997</v>
      </c>
      <c r="L210" s="17">
        <v>10.102224</v>
      </c>
      <c r="M210" s="17">
        <v>2.5746799999999999</v>
      </c>
      <c r="N210" s="17">
        <v>9.6367999999999995E-2</v>
      </c>
      <c r="O210" s="18">
        <v>8.9372399999999991E-2</v>
      </c>
      <c r="P210" s="17">
        <f>SUM(F210:O210)</f>
        <v>100.00000000000001</v>
      </c>
      <c r="Q210" s="16">
        <v>0.67</v>
      </c>
      <c r="R210" s="16"/>
      <c r="S210" s="16">
        <v>30</v>
      </c>
      <c r="T210" s="16">
        <v>47</v>
      </c>
      <c r="U210" s="16">
        <v>135</v>
      </c>
      <c r="V210" s="16">
        <v>142</v>
      </c>
      <c r="W210" s="16"/>
      <c r="X210" s="16"/>
      <c r="Y210" s="16">
        <v>100</v>
      </c>
      <c r="Z210" s="16"/>
      <c r="AA210" s="16"/>
      <c r="AB210" s="16">
        <v>41</v>
      </c>
      <c r="AC210" s="16"/>
      <c r="AD210" s="16">
        <v>135</v>
      </c>
      <c r="AE210" s="16"/>
      <c r="AF210" s="16"/>
      <c r="AG210" s="16"/>
      <c r="AH210" s="16">
        <v>347</v>
      </c>
      <c r="AI210" s="16"/>
      <c r="AJ210" s="16">
        <v>117</v>
      </c>
      <c r="AK210" s="16">
        <v>60</v>
      </c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>
        <v>2E-3</v>
      </c>
      <c r="BA210" s="16">
        <v>2.7000000000000001E-3</v>
      </c>
      <c r="BB210" s="16">
        <v>3.0000000000000001E-3</v>
      </c>
      <c r="BC210" s="17">
        <f>IFERROR(SUM(Table1[[#This Row],[Pd]:[Au]]),0)</f>
        <v>7.7000000000000002E-3</v>
      </c>
      <c r="BD210" s="17">
        <f>IFERROR(Table1[[#This Row],[Ni]]/Table1[[#This Row],[Cu]],0)</f>
        <v>0.70422535211267601</v>
      </c>
      <c r="BE210" s="17">
        <f>IFERROR(Table1[[#This Row],[Pd]]/Table1[[#This Row],[Pt]],0)</f>
        <v>0.7407407407407407</v>
      </c>
      <c r="BF210" s="17">
        <f>IFERROR(Table1[[#This Row],[Cr]]/Table1[[#This Row],[V]],0)</f>
        <v>0.38904899135446686</v>
      </c>
      <c r="BG210" s="32">
        <f>IFERROR(Table1[[#This Row],[Cu]]/Table1[[#This Row],[Pd]],0)</f>
        <v>71000</v>
      </c>
      <c r="BH210" s="17">
        <f>IFERROR((Table1[[#This Row],[S]]*10000)/Table1[[#This Row],[Se]],0)</f>
        <v>0</v>
      </c>
      <c r="BI210" s="17">
        <f>IFERROR((Table1[[#This Row],[Th]]/0.085)/(Table1[[#This Row],[Yb]]/0.493),0)</f>
        <v>0</v>
      </c>
      <c r="BJ210" s="17">
        <f>IFERROR((Table1[[#This Row],[La]]/0.687)/(Table1[[#This Row],[Sm]]/0.444),0)</f>
        <v>0</v>
      </c>
      <c r="BK210" s="17">
        <f>IFERROR((Table1[[#This Row],[La]]/0.687)/(Table1[[#This Row],[Nb]]/0.713),0)</f>
        <v>0</v>
      </c>
      <c r="BL210" s="28">
        <f>IFERROR((Table1[[#This Row],[MgO]]/40.344)/((Table1[[#This Row],[MgO]]/40.344)+(Table1[[#This Row],[FeOt]]/71.844))*100,0)</f>
        <v>47.865573175462423</v>
      </c>
    </row>
    <row r="211" spans="1:64" x14ac:dyDescent="0.25">
      <c r="A211" s="29">
        <v>424194</v>
      </c>
      <c r="B211" s="29">
        <v>630341</v>
      </c>
      <c r="C211" s="29">
        <v>6183632</v>
      </c>
      <c r="D211" s="30" t="s">
        <v>378</v>
      </c>
      <c r="E211" s="29" t="s">
        <v>196</v>
      </c>
      <c r="F211" s="17">
        <v>57.295327200000003</v>
      </c>
      <c r="G211" s="17">
        <v>0.85073100000000001</v>
      </c>
      <c r="H211" s="17">
        <v>11.847164999999999</v>
      </c>
      <c r="I211" s="17">
        <v>12.0931</v>
      </c>
      <c r="J211" s="18">
        <v>0.27502559999999998</v>
      </c>
      <c r="K211" s="17">
        <v>6.5001439999999997</v>
      </c>
      <c r="L211" s="17">
        <v>9.0947999999999993</v>
      </c>
      <c r="M211" s="17">
        <v>1.5367199999999999</v>
      </c>
      <c r="N211" s="17">
        <v>0.43365599999999993</v>
      </c>
      <c r="O211" s="18">
        <v>7.3331199999999999E-2</v>
      </c>
      <c r="P211" s="17">
        <f>SUM(F211:O211)</f>
        <v>100.00000000000003</v>
      </c>
      <c r="Q211" s="16">
        <v>0.42</v>
      </c>
      <c r="R211" s="16"/>
      <c r="S211" s="16">
        <v>110</v>
      </c>
      <c r="T211" s="16">
        <v>45</v>
      </c>
      <c r="U211" s="16">
        <v>98</v>
      </c>
      <c r="V211" s="16">
        <v>18</v>
      </c>
      <c r="W211" s="16"/>
      <c r="X211" s="16"/>
      <c r="Y211" s="16">
        <v>100</v>
      </c>
      <c r="Z211" s="16"/>
      <c r="AA211" s="16"/>
      <c r="AB211" s="16">
        <v>32</v>
      </c>
      <c r="AC211" s="16"/>
      <c r="AD211" s="16">
        <v>325</v>
      </c>
      <c r="AE211" s="16"/>
      <c r="AF211" s="16"/>
      <c r="AG211" s="16"/>
      <c r="AH211" s="16">
        <v>291</v>
      </c>
      <c r="AI211" s="16"/>
      <c r="AJ211" s="16">
        <v>138</v>
      </c>
      <c r="AK211" s="16">
        <v>35</v>
      </c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>
        <v>2E-3</v>
      </c>
      <c r="BA211" s="16">
        <v>2.0999999999999999E-3</v>
      </c>
      <c r="BB211" s="16">
        <v>2E-3</v>
      </c>
      <c r="BC211" s="17">
        <f>IFERROR(SUM(Table1[[#This Row],[Pd]:[Au]]),0)</f>
        <v>6.0999999999999995E-3</v>
      </c>
      <c r="BD211" s="17">
        <f>IFERROR(Table1[[#This Row],[Ni]]/Table1[[#This Row],[Cu]],0)</f>
        <v>5.5555555555555554</v>
      </c>
      <c r="BE211" s="17">
        <f>IFERROR(Table1[[#This Row],[Pd]]/Table1[[#This Row],[Pt]],0)</f>
        <v>0.95238095238095244</v>
      </c>
      <c r="BF211" s="17">
        <f>IFERROR(Table1[[#This Row],[Cr]]/Table1[[#This Row],[V]],0)</f>
        <v>0.33676975945017185</v>
      </c>
      <c r="BG211" s="32">
        <f>IFERROR(Table1[[#This Row],[Cu]]/Table1[[#This Row],[Pd]],0)</f>
        <v>9000</v>
      </c>
      <c r="BH211" s="17">
        <f>IFERROR((Table1[[#This Row],[S]]*10000)/Table1[[#This Row],[Se]],0)</f>
        <v>0</v>
      </c>
      <c r="BI211" s="17">
        <f>IFERROR((Table1[[#This Row],[Th]]/0.085)/(Table1[[#This Row],[Yb]]/0.493),0)</f>
        <v>0</v>
      </c>
      <c r="BJ211" s="17">
        <f>IFERROR((Table1[[#This Row],[La]]/0.687)/(Table1[[#This Row],[Sm]]/0.444),0)</f>
        <v>0</v>
      </c>
      <c r="BK211" s="17">
        <f>IFERROR((Table1[[#This Row],[La]]/0.687)/(Table1[[#This Row],[Nb]]/0.713),0)</f>
        <v>0</v>
      </c>
      <c r="BL211" s="28">
        <f>IFERROR((Table1[[#This Row],[MgO]]/40.344)/((Table1[[#This Row],[MgO]]/40.344)+(Table1[[#This Row],[FeOt]]/71.844))*100,0)</f>
        <v>48.906267136811557</v>
      </c>
    </row>
    <row r="212" spans="1:64" x14ac:dyDescent="0.25">
      <c r="A212" s="29" t="s">
        <v>148</v>
      </c>
      <c r="B212" s="29">
        <v>314387</v>
      </c>
      <c r="C212" s="29">
        <v>6130643</v>
      </c>
      <c r="D212" s="30" t="s">
        <v>378</v>
      </c>
      <c r="E212" s="29" t="s">
        <v>196</v>
      </c>
      <c r="F212" s="17">
        <v>51.2714608</v>
      </c>
      <c r="G212" s="17">
        <v>1.3344800000000001</v>
      </c>
      <c r="H212" s="17">
        <v>13.887824999999999</v>
      </c>
      <c r="I212" s="17">
        <v>13.701225000000001</v>
      </c>
      <c r="J212" s="18">
        <v>0.18786959999999997</v>
      </c>
      <c r="K212" s="17">
        <v>6.5001439999999997</v>
      </c>
      <c r="L212" s="17">
        <v>10.759848</v>
      </c>
      <c r="M212" s="17">
        <v>2.1433200000000001</v>
      </c>
      <c r="N212" s="17">
        <v>0.10841399999999998</v>
      </c>
      <c r="O212" s="18">
        <v>0.1054136</v>
      </c>
      <c r="P212" s="17">
        <f>SUM(F212:O212)</f>
        <v>100.00000000000001</v>
      </c>
      <c r="Q212" s="16">
        <v>0.1</v>
      </c>
      <c r="R212" s="16"/>
      <c r="S212" s="16">
        <v>20</v>
      </c>
      <c r="T212" s="16">
        <v>46</v>
      </c>
      <c r="U212" s="16">
        <v>156</v>
      </c>
      <c r="V212" s="16">
        <v>60</v>
      </c>
      <c r="W212" s="16"/>
      <c r="X212" s="16"/>
      <c r="Y212" s="16">
        <v>75</v>
      </c>
      <c r="Z212" s="16"/>
      <c r="AA212" s="16"/>
      <c r="AB212" s="16">
        <v>46</v>
      </c>
      <c r="AC212" s="16"/>
      <c r="AD212" s="16">
        <v>108</v>
      </c>
      <c r="AE212" s="16"/>
      <c r="AF212" s="16"/>
      <c r="AG212" s="16"/>
      <c r="AH212" s="16">
        <v>385</v>
      </c>
      <c r="AI212" s="16"/>
      <c r="AJ212" s="16">
        <v>87</v>
      </c>
      <c r="AK212" s="16">
        <v>26</v>
      </c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>
        <v>4.0000000000000001E-3</v>
      </c>
      <c r="BA212" s="16">
        <v>3.8E-3</v>
      </c>
      <c r="BB212" s="16"/>
      <c r="BC212" s="17">
        <f>IFERROR(SUM(Table1[[#This Row],[Pd]:[Au]]),0)</f>
        <v>7.7999999999999996E-3</v>
      </c>
      <c r="BD212" s="17">
        <f>IFERROR(Table1[[#This Row],[Ni]]/Table1[[#This Row],[Cu]],0)</f>
        <v>1.25</v>
      </c>
      <c r="BE212" s="17">
        <f>IFERROR(Table1[[#This Row],[Pd]]/Table1[[#This Row],[Pt]],0)</f>
        <v>1.0526315789473684</v>
      </c>
      <c r="BF212" s="17">
        <f>IFERROR(Table1[[#This Row],[Cr]]/Table1[[#This Row],[V]],0)</f>
        <v>0.40519480519480522</v>
      </c>
      <c r="BG212" s="32">
        <f>IFERROR(Table1[[#This Row],[Cu]]/Table1[[#This Row],[Pd]],0)</f>
        <v>15000</v>
      </c>
      <c r="BH212" s="17">
        <f>IFERROR((Table1[[#This Row],[S]]*10000)/Table1[[#This Row],[Se]],0)</f>
        <v>0</v>
      </c>
      <c r="BI212" s="17">
        <f>IFERROR((Table1[[#This Row],[Th]]/0.085)/(Table1[[#This Row],[Yb]]/0.493),0)</f>
        <v>0</v>
      </c>
      <c r="BJ212" s="17">
        <f>IFERROR((Table1[[#This Row],[La]]/0.687)/(Table1[[#This Row],[Sm]]/0.444),0)</f>
        <v>0</v>
      </c>
      <c r="BK212" s="17">
        <f>IFERROR((Table1[[#This Row],[La]]/0.687)/(Table1[[#This Row],[Nb]]/0.713),0)</f>
        <v>0</v>
      </c>
      <c r="BL212" s="28">
        <f>IFERROR((Table1[[#This Row],[MgO]]/40.344)/((Table1[[#This Row],[MgO]]/40.344)+(Table1[[#This Row],[FeOt]]/71.844))*100,0)</f>
        <v>45.794795030666172</v>
      </c>
    </row>
    <row r="213" spans="1:64" x14ac:dyDescent="0.25">
      <c r="A213" s="29">
        <v>424073</v>
      </c>
      <c r="B213" s="29">
        <v>631154</v>
      </c>
      <c r="C213" s="29">
        <v>6180181</v>
      </c>
      <c r="D213" s="30" t="s">
        <v>378</v>
      </c>
      <c r="E213" s="29" t="s">
        <v>196</v>
      </c>
      <c r="F213" s="17">
        <v>55.989720599999991</v>
      </c>
      <c r="G213" s="17">
        <v>1.1176269999999999</v>
      </c>
      <c r="H213" s="17">
        <v>12.584070000000001</v>
      </c>
      <c r="I213" s="17">
        <v>11.81007</v>
      </c>
      <c r="J213" s="18">
        <v>0.18464159999999996</v>
      </c>
      <c r="K213" s="17">
        <v>6.483562</v>
      </c>
      <c r="L213" s="17">
        <v>9.3466559999999994</v>
      </c>
      <c r="M213" s="17">
        <v>2.3724800000000004</v>
      </c>
      <c r="N213" s="17">
        <v>2.4091999999999999E-2</v>
      </c>
      <c r="O213" s="18">
        <v>8.7080799999999986E-2</v>
      </c>
      <c r="P213" s="17">
        <f>SUM(F213:O213)</f>
        <v>99.999999999999986</v>
      </c>
      <c r="Q213" s="16">
        <v>0.08</v>
      </c>
      <c r="R213" s="16"/>
      <c r="S213" s="16">
        <v>10</v>
      </c>
      <c r="T213" s="16">
        <v>43</v>
      </c>
      <c r="U213" s="16">
        <v>125</v>
      </c>
      <c r="V213" s="16">
        <v>170</v>
      </c>
      <c r="W213" s="16"/>
      <c r="X213" s="16"/>
      <c r="Y213" s="16">
        <v>89</v>
      </c>
      <c r="Z213" s="16"/>
      <c r="AA213" s="16"/>
      <c r="AB213" s="16">
        <v>41</v>
      </c>
      <c r="AC213" s="16"/>
      <c r="AD213" s="16">
        <v>141</v>
      </c>
      <c r="AE213" s="16"/>
      <c r="AF213" s="16"/>
      <c r="AG213" s="16"/>
      <c r="AH213" s="16">
        <v>345</v>
      </c>
      <c r="AI213" s="16"/>
      <c r="AJ213" s="16">
        <v>230</v>
      </c>
      <c r="AK213" s="16">
        <v>49</v>
      </c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>
        <v>2E-3</v>
      </c>
      <c r="BA213" s="16">
        <v>2.8E-3</v>
      </c>
      <c r="BB213" s="16">
        <v>3.0000000000000001E-3</v>
      </c>
      <c r="BC213" s="17">
        <f>IFERROR(SUM(Table1[[#This Row],[Pd]:[Au]]),0)</f>
        <v>7.8000000000000005E-3</v>
      </c>
      <c r="BD213" s="17">
        <f>IFERROR(Table1[[#This Row],[Ni]]/Table1[[#This Row],[Cu]],0)</f>
        <v>0.52352941176470591</v>
      </c>
      <c r="BE213" s="17">
        <f>IFERROR(Table1[[#This Row],[Pd]]/Table1[[#This Row],[Pt]],0)</f>
        <v>0.7142857142857143</v>
      </c>
      <c r="BF213" s="17">
        <f>IFERROR(Table1[[#This Row],[Cr]]/Table1[[#This Row],[V]],0)</f>
        <v>0.36231884057971014</v>
      </c>
      <c r="BG213" s="32">
        <f>IFERROR(Table1[[#This Row],[Cu]]/Table1[[#This Row],[Pd]],0)</f>
        <v>85000</v>
      </c>
      <c r="BH213" s="17">
        <f>IFERROR((Table1[[#This Row],[S]]*10000)/Table1[[#This Row],[Se]],0)</f>
        <v>0</v>
      </c>
      <c r="BI213" s="17">
        <f>IFERROR((Table1[[#This Row],[Th]]/0.085)/(Table1[[#This Row],[Yb]]/0.493),0)</f>
        <v>0</v>
      </c>
      <c r="BJ213" s="17">
        <f>IFERROR((Table1[[#This Row],[La]]/0.687)/(Table1[[#This Row],[Sm]]/0.444),0)</f>
        <v>0</v>
      </c>
      <c r="BK213" s="17">
        <f>IFERROR((Table1[[#This Row],[La]]/0.687)/(Table1[[#This Row],[Nb]]/0.713),0)</f>
        <v>0</v>
      </c>
      <c r="BL213" s="28">
        <f>IFERROR((Table1[[#This Row],[MgO]]/40.344)/((Table1[[#This Row],[MgO]]/40.344)+(Table1[[#This Row],[FeOt]]/71.844))*100,0)</f>
        <v>49.434321893878</v>
      </c>
    </row>
    <row r="214" spans="1:64" x14ac:dyDescent="0.25">
      <c r="A214" s="29" t="s">
        <v>177</v>
      </c>
      <c r="B214" s="29"/>
      <c r="C214" s="29"/>
      <c r="D214" s="30" t="s">
        <v>382</v>
      </c>
      <c r="E214" s="29" t="s">
        <v>192</v>
      </c>
      <c r="F214" s="16">
        <v>49.7</v>
      </c>
      <c r="G214" s="16">
        <v>1.27</v>
      </c>
      <c r="H214" s="16">
        <v>14.3</v>
      </c>
      <c r="I214" s="16">
        <v>10.5</v>
      </c>
      <c r="J214" s="16">
        <v>0.18</v>
      </c>
      <c r="K214" s="16">
        <v>6.47</v>
      </c>
      <c r="L214" s="16">
        <v>10.1</v>
      </c>
      <c r="M214" s="16">
        <v>2.61</v>
      </c>
      <c r="N214" s="16">
        <v>0.17</v>
      </c>
      <c r="O214" s="16">
        <v>0.09</v>
      </c>
      <c r="P214" s="16">
        <v>99.67</v>
      </c>
      <c r="Q214" s="16"/>
      <c r="R214" s="16"/>
      <c r="S214" s="16">
        <v>13</v>
      </c>
      <c r="T214" s="16"/>
      <c r="U214" s="16">
        <v>174</v>
      </c>
      <c r="V214" s="16"/>
      <c r="W214" s="16">
        <v>1.75</v>
      </c>
      <c r="X214" s="16">
        <v>5</v>
      </c>
      <c r="Y214" s="16">
        <v>77</v>
      </c>
      <c r="Z214" s="16"/>
      <c r="AA214" s="16">
        <v>5</v>
      </c>
      <c r="AB214" s="16">
        <v>43</v>
      </c>
      <c r="AC214" s="16"/>
      <c r="AD214" s="16">
        <v>118</v>
      </c>
      <c r="AE214" s="16">
        <v>0.45</v>
      </c>
      <c r="AF214" s="16"/>
      <c r="AG214" s="16"/>
      <c r="AH214" s="16">
        <v>366</v>
      </c>
      <c r="AI214" s="16">
        <v>26</v>
      </c>
      <c r="AJ214" s="16"/>
      <c r="AK214" s="16">
        <v>68</v>
      </c>
      <c r="AL214" s="16">
        <v>4.57</v>
      </c>
      <c r="AM214" s="16">
        <v>11.2</v>
      </c>
      <c r="AN214" s="16"/>
      <c r="AO214" s="16">
        <v>6.85</v>
      </c>
      <c r="AP214" s="16">
        <v>3</v>
      </c>
      <c r="AQ214" s="16">
        <v>0.93</v>
      </c>
      <c r="AR214" s="16"/>
      <c r="AS214" s="16">
        <v>0.68</v>
      </c>
      <c r="AT214" s="16"/>
      <c r="AU214" s="16">
        <v>1.21</v>
      </c>
      <c r="AV214" s="16"/>
      <c r="AW214" s="16">
        <v>0.37</v>
      </c>
      <c r="AX214" s="16">
        <v>2.5099999999999998</v>
      </c>
      <c r="AY214" s="16">
        <v>0.42</v>
      </c>
      <c r="AZ214" s="16"/>
      <c r="BA214" s="16"/>
      <c r="BB214" s="16"/>
      <c r="BC214" s="17">
        <f>IFERROR(SUM(Table1[[#This Row],[Pd]:[Au]]),0)</f>
        <v>0</v>
      </c>
      <c r="BD214" s="17">
        <f>IFERROR(Table1[[#This Row],[Ni]]/Table1[[#This Row],[Cu]],0)</f>
        <v>0</v>
      </c>
      <c r="BE214" s="17">
        <f>IFERROR(Table1[[#This Row],[Pd]]/Table1[[#This Row],[Pt]],0)</f>
        <v>0</v>
      </c>
      <c r="BF214" s="17">
        <f>IFERROR(Table1[[#This Row],[Cr]]/Table1[[#This Row],[V]],0)</f>
        <v>0.47540983606557374</v>
      </c>
      <c r="BG214" s="32">
        <f>IFERROR(Table1[[#This Row],[Cu]]/Table1[[#This Row],[Pd]],0)</f>
        <v>0</v>
      </c>
      <c r="BH214" s="17">
        <f>IFERROR((Table1[[#This Row],[S]]*10000)/Table1[[#This Row],[Se]],0)</f>
        <v>0</v>
      </c>
      <c r="BI214" s="17">
        <f>IFERROR((Table1[[#This Row],[Th]]/0.085)/(Table1[[#This Row],[Yb]]/0.493),0)</f>
        <v>0</v>
      </c>
      <c r="BJ214" s="17">
        <f>IFERROR((Table1[[#This Row],[La]]/0.687)/(Table1[[#This Row],[Sm]]/0.444),0)</f>
        <v>0.98451237263464331</v>
      </c>
      <c r="BK214" s="17">
        <f>IFERROR((Table1[[#This Row],[La]]/0.687)/(Table1[[#This Row],[Nb]]/0.713),0)</f>
        <v>0.94859097525473068</v>
      </c>
      <c r="BL214" s="28">
        <f>IFERROR((Table1[[#This Row],[MgO]]/40.344)/((Table1[[#This Row],[MgO]]/40.344)+(Table1[[#This Row],[FeOt]]/71.844))*100,0)</f>
        <v>52.319715212240801</v>
      </c>
    </row>
    <row r="215" spans="1:64" x14ac:dyDescent="0.25">
      <c r="A215" s="29" t="s">
        <v>233</v>
      </c>
      <c r="B215" s="29"/>
      <c r="C215" s="29"/>
      <c r="D215" s="30" t="s">
        <v>379</v>
      </c>
      <c r="E215" s="29" t="s">
        <v>320</v>
      </c>
      <c r="F215" s="16">
        <v>49.7</v>
      </c>
      <c r="G215" s="16">
        <v>1.27</v>
      </c>
      <c r="H215" s="16">
        <v>14.3</v>
      </c>
      <c r="I215" s="16">
        <v>13.74</v>
      </c>
      <c r="J215" s="16">
        <v>0.18</v>
      </c>
      <c r="K215" s="16">
        <v>6.47</v>
      </c>
      <c r="L215" s="16">
        <v>10.1</v>
      </c>
      <c r="M215" s="16">
        <v>2.61</v>
      </c>
      <c r="N215" s="16">
        <v>0.17</v>
      </c>
      <c r="O215" s="16">
        <v>0.09</v>
      </c>
      <c r="P215" s="16">
        <v>100.8</v>
      </c>
      <c r="Q215" s="16">
        <v>0.24</v>
      </c>
      <c r="R215" s="16"/>
      <c r="S215" s="16">
        <v>13</v>
      </c>
      <c r="T215" s="16"/>
      <c r="U215" s="16">
        <v>174</v>
      </c>
      <c r="V215" s="16"/>
      <c r="W215" s="16"/>
      <c r="X215" s="16">
        <v>5</v>
      </c>
      <c r="Y215" s="16">
        <v>77</v>
      </c>
      <c r="Z215" s="16"/>
      <c r="AA215" s="16">
        <v>5</v>
      </c>
      <c r="AB215" s="16"/>
      <c r="AC215" s="16"/>
      <c r="AD215" s="16">
        <v>118</v>
      </c>
      <c r="AE215" s="16"/>
      <c r="AF215" s="16"/>
      <c r="AG215" s="16"/>
      <c r="AH215" s="16">
        <v>366</v>
      </c>
      <c r="AI215" s="16">
        <v>26</v>
      </c>
      <c r="AJ215" s="16">
        <v>0</v>
      </c>
      <c r="AK215" s="16">
        <v>68</v>
      </c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7">
        <f>IFERROR(SUM(Table1[[#This Row],[Pd]:[Au]]),0)</f>
        <v>0</v>
      </c>
      <c r="BD215" s="17">
        <f>IFERROR(Table1[[#This Row],[Ni]]/Table1[[#This Row],[Cu]],0)</f>
        <v>0</v>
      </c>
      <c r="BE215" s="17">
        <f>IFERROR(Table1[[#This Row],[Pd]]/Table1[[#This Row],[Pt]],0)</f>
        <v>0</v>
      </c>
      <c r="BF215" s="17">
        <f>IFERROR(Table1[[#This Row],[Cr]]/Table1[[#This Row],[V]],0)</f>
        <v>0.47540983606557374</v>
      </c>
      <c r="BG215" s="32">
        <f>IFERROR(Table1[[#This Row],[Cu]]/Table1[[#This Row],[Pd]],0)</f>
        <v>0</v>
      </c>
      <c r="BH215" s="17">
        <f>IFERROR((Table1[[#This Row],[S]]*10000)/Table1[[#This Row],[Se]],0)</f>
        <v>0</v>
      </c>
      <c r="BI215" s="17">
        <f>IFERROR((Table1[[#This Row],[Th]]/0.085)/(Table1[[#This Row],[Yb]]/0.493),0)</f>
        <v>0</v>
      </c>
      <c r="BJ215" s="17">
        <f>IFERROR((Table1[[#This Row],[La]]/0.687)/(Table1[[#This Row],[Sm]]/0.444),0)</f>
        <v>0</v>
      </c>
      <c r="BK215" s="17">
        <f>IFERROR((Table1[[#This Row],[La]]/0.687)/(Table1[[#This Row],[Nb]]/0.713),0)</f>
        <v>0</v>
      </c>
      <c r="BL215" s="28">
        <f>IFERROR((Table1[[#This Row],[MgO]]/40.344)/((Table1[[#This Row],[MgO]]/40.344)+(Table1[[#This Row],[FeOt]]/71.844))*100,0)</f>
        <v>45.60931932348339</v>
      </c>
    </row>
    <row r="216" spans="1:64" x14ac:dyDescent="0.25">
      <c r="A216" s="29" t="s">
        <v>233</v>
      </c>
      <c r="B216" s="29"/>
      <c r="C216" s="29"/>
      <c r="D216" s="30" t="s">
        <v>379</v>
      </c>
      <c r="E216" s="29" t="s">
        <v>320</v>
      </c>
      <c r="F216" s="16">
        <v>49.7</v>
      </c>
      <c r="G216" s="16">
        <v>1.27</v>
      </c>
      <c r="H216" s="16">
        <v>14.3</v>
      </c>
      <c r="I216" s="16">
        <v>13.74</v>
      </c>
      <c r="J216" s="16">
        <v>0.18</v>
      </c>
      <c r="K216" s="16">
        <v>6.47</v>
      </c>
      <c r="L216" s="16">
        <v>10.1</v>
      </c>
      <c r="M216" s="16">
        <v>2.61</v>
      </c>
      <c r="N216" s="16">
        <v>0.17</v>
      </c>
      <c r="O216" s="16">
        <v>0.08</v>
      </c>
      <c r="P216" s="16">
        <v>100.8</v>
      </c>
      <c r="Q216" s="16">
        <v>0.24</v>
      </c>
      <c r="R216" s="16"/>
      <c r="S216" s="16">
        <v>13</v>
      </c>
      <c r="T216" s="16"/>
      <c r="U216" s="16">
        <v>174</v>
      </c>
      <c r="V216" s="16"/>
      <c r="W216" s="16"/>
      <c r="X216" s="16">
        <v>5</v>
      </c>
      <c r="Y216" s="16">
        <v>77</v>
      </c>
      <c r="Z216" s="16"/>
      <c r="AA216" s="16">
        <v>5</v>
      </c>
      <c r="AB216" s="16"/>
      <c r="AC216" s="16"/>
      <c r="AD216" s="16">
        <v>118</v>
      </c>
      <c r="AE216" s="16"/>
      <c r="AF216" s="16"/>
      <c r="AG216" s="16"/>
      <c r="AH216" s="16">
        <v>366</v>
      </c>
      <c r="AI216" s="16">
        <v>26</v>
      </c>
      <c r="AJ216" s="16">
        <v>0</v>
      </c>
      <c r="AK216" s="16">
        <v>68</v>
      </c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7">
        <f>IFERROR(SUM(Table1[[#This Row],[Pd]:[Au]]),0)</f>
        <v>0</v>
      </c>
      <c r="BD216" s="17">
        <f>IFERROR(Table1[[#This Row],[Ni]]/Table1[[#This Row],[Cu]],0)</f>
        <v>0</v>
      </c>
      <c r="BE216" s="17">
        <f>IFERROR(Table1[[#This Row],[Pd]]/Table1[[#This Row],[Pt]],0)</f>
        <v>0</v>
      </c>
      <c r="BF216" s="17">
        <f>IFERROR(Table1[[#This Row],[Cr]]/Table1[[#This Row],[V]],0)</f>
        <v>0.47540983606557374</v>
      </c>
      <c r="BG216" s="32">
        <f>IFERROR(Table1[[#This Row],[Cu]]/Table1[[#This Row],[Pd]],0)</f>
        <v>0</v>
      </c>
      <c r="BH216" s="17">
        <f>IFERROR((Table1[[#This Row],[S]]*10000)/Table1[[#This Row],[Se]],0)</f>
        <v>0</v>
      </c>
      <c r="BI216" s="17">
        <f>IFERROR((Table1[[#This Row],[Th]]/0.085)/(Table1[[#This Row],[Yb]]/0.493),0)</f>
        <v>0</v>
      </c>
      <c r="BJ216" s="17">
        <f>IFERROR((Table1[[#This Row],[La]]/0.687)/(Table1[[#This Row],[Sm]]/0.444),0)</f>
        <v>0</v>
      </c>
      <c r="BK216" s="17">
        <f>IFERROR((Table1[[#This Row],[La]]/0.687)/(Table1[[#This Row],[Nb]]/0.713),0)</f>
        <v>0</v>
      </c>
      <c r="BL216" s="28">
        <f>IFERROR((Table1[[#This Row],[MgO]]/40.344)/((Table1[[#This Row],[MgO]]/40.344)+(Table1[[#This Row],[FeOt]]/71.844))*100,0)</f>
        <v>45.60931932348339</v>
      </c>
    </row>
    <row r="217" spans="1:64" x14ac:dyDescent="0.25">
      <c r="A217" s="29">
        <v>424079</v>
      </c>
      <c r="B217" s="29">
        <v>631151</v>
      </c>
      <c r="C217" s="29">
        <v>6180177</v>
      </c>
      <c r="D217" s="30" t="s">
        <v>378</v>
      </c>
      <c r="E217" s="29" t="s">
        <v>196</v>
      </c>
      <c r="F217" s="17">
        <v>52.4268754</v>
      </c>
      <c r="G217" s="17">
        <v>1.1676699999999998</v>
      </c>
      <c r="H217" s="17">
        <v>13.453239999999999</v>
      </c>
      <c r="I217" s="17">
        <v>12.749215</v>
      </c>
      <c r="J217" s="18">
        <v>0.24339119999999997</v>
      </c>
      <c r="K217" s="17">
        <v>6.4503979999999999</v>
      </c>
      <c r="L217" s="17">
        <v>10.340088</v>
      </c>
      <c r="M217" s="17">
        <v>3.0195200000000004</v>
      </c>
      <c r="N217" s="17">
        <v>6.0229999999999999E-2</v>
      </c>
      <c r="O217" s="18">
        <v>8.9372399999999991E-2</v>
      </c>
      <c r="P217" s="17">
        <f>SUM(F217:O217)</f>
        <v>100</v>
      </c>
      <c r="Q217" s="16">
        <v>0.14000000000000001</v>
      </c>
      <c r="R217" s="16"/>
      <c r="S217" s="16">
        <v>20</v>
      </c>
      <c r="T217" s="16">
        <v>51</v>
      </c>
      <c r="U217" s="16">
        <v>132</v>
      </c>
      <c r="V217" s="16">
        <v>183</v>
      </c>
      <c r="W217" s="16"/>
      <c r="X217" s="16"/>
      <c r="Y217" s="16">
        <v>108</v>
      </c>
      <c r="Z217" s="16"/>
      <c r="AA217" s="16"/>
      <c r="AB217" s="16">
        <v>43</v>
      </c>
      <c r="AC217" s="16"/>
      <c r="AD217" s="16">
        <v>97</v>
      </c>
      <c r="AE217" s="16"/>
      <c r="AF217" s="16"/>
      <c r="AG217" s="16"/>
      <c r="AH217" s="16">
        <v>358</v>
      </c>
      <c r="AI217" s="16"/>
      <c r="AJ217" s="16">
        <v>137</v>
      </c>
      <c r="AK217" s="16">
        <v>64</v>
      </c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>
        <v>2E-3</v>
      </c>
      <c r="BA217" s="16">
        <v>2.7000000000000001E-3</v>
      </c>
      <c r="BB217" s="16">
        <v>2E-3</v>
      </c>
      <c r="BC217" s="17">
        <f>IFERROR(SUM(Table1[[#This Row],[Pd]:[Au]]),0)</f>
        <v>6.7000000000000002E-3</v>
      </c>
      <c r="BD217" s="17">
        <f>IFERROR(Table1[[#This Row],[Ni]]/Table1[[#This Row],[Cu]],0)</f>
        <v>0.5901639344262295</v>
      </c>
      <c r="BE217" s="17">
        <f>IFERROR(Table1[[#This Row],[Pd]]/Table1[[#This Row],[Pt]],0)</f>
        <v>0.7407407407407407</v>
      </c>
      <c r="BF217" s="17">
        <f>IFERROR(Table1[[#This Row],[Cr]]/Table1[[#This Row],[V]],0)</f>
        <v>0.36871508379888268</v>
      </c>
      <c r="BG217" s="32">
        <f>IFERROR(Table1[[#This Row],[Cu]]/Table1[[#This Row],[Pd]],0)</f>
        <v>91500</v>
      </c>
      <c r="BH217" s="17">
        <f>IFERROR((Table1[[#This Row],[S]]*10000)/Table1[[#This Row],[Se]],0)</f>
        <v>0</v>
      </c>
      <c r="BI217" s="17">
        <f>IFERROR((Table1[[#This Row],[Th]]/0.085)/(Table1[[#This Row],[Yb]]/0.493),0)</f>
        <v>0</v>
      </c>
      <c r="BJ217" s="17">
        <f>IFERROR((Table1[[#This Row],[La]]/0.687)/(Table1[[#This Row],[Sm]]/0.444),0)</f>
        <v>0</v>
      </c>
      <c r="BK217" s="17">
        <f>IFERROR((Table1[[#This Row],[La]]/0.687)/(Table1[[#This Row],[Nb]]/0.713),0)</f>
        <v>0</v>
      </c>
      <c r="BL217" s="28">
        <f>IFERROR((Table1[[#This Row],[MgO]]/40.344)/((Table1[[#This Row],[MgO]]/40.344)+(Table1[[#This Row],[FeOt]]/71.844))*100,0)</f>
        <v>47.395523190288813</v>
      </c>
    </row>
    <row r="218" spans="1:64" x14ac:dyDescent="0.25">
      <c r="A218" s="29" t="s">
        <v>126</v>
      </c>
      <c r="B218" s="29">
        <v>476066</v>
      </c>
      <c r="C218" s="29">
        <v>6463089</v>
      </c>
      <c r="D218" s="30" t="s">
        <v>378</v>
      </c>
      <c r="E218" s="29" t="s">
        <v>196</v>
      </c>
      <c r="F218" s="17">
        <v>52.169515399999995</v>
      </c>
      <c r="G218" s="17">
        <v>1.0675839999999999</v>
      </c>
      <c r="H218" s="17">
        <v>15.399425000000001</v>
      </c>
      <c r="I218" s="17">
        <v>11.115360000000001</v>
      </c>
      <c r="J218" s="18">
        <v>0.17754</v>
      </c>
      <c r="K218" s="17">
        <v>6.4338159999999993</v>
      </c>
      <c r="L218" s="17">
        <v>11.011704</v>
      </c>
      <c r="M218" s="17">
        <v>2.3859600000000003</v>
      </c>
      <c r="N218" s="17">
        <v>0.15659799999999999</v>
      </c>
      <c r="O218" s="18">
        <v>8.249759999999999E-2</v>
      </c>
      <c r="P218" s="17">
        <f>SUM(F218:O218)</f>
        <v>99.999999999999957</v>
      </c>
      <c r="Q218" s="16">
        <v>0.25</v>
      </c>
      <c r="R218" s="16"/>
      <c r="S218" s="16">
        <v>30</v>
      </c>
      <c r="T218" s="16">
        <v>45</v>
      </c>
      <c r="U218" s="16">
        <v>162</v>
      </c>
      <c r="V218" s="16">
        <v>192</v>
      </c>
      <c r="W218" s="16"/>
      <c r="X218" s="16"/>
      <c r="Y218" s="16">
        <v>124</v>
      </c>
      <c r="Z218" s="16"/>
      <c r="AA218" s="16"/>
      <c r="AB218" s="16">
        <v>44</v>
      </c>
      <c r="AC218" s="16"/>
      <c r="AD218" s="16">
        <v>94</v>
      </c>
      <c r="AE218" s="16"/>
      <c r="AF218" s="19"/>
      <c r="AG218" s="16"/>
      <c r="AH218" s="16">
        <v>332</v>
      </c>
      <c r="AI218" s="16"/>
      <c r="AJ218" s="16">
        <v>107</v>
      </c>
      <c r="AK218" s="16">
        <v>12</v>
      </c>
      <c r="AL218" s="19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>
        <v>1.2999999999999999E-2</v>
      </c>
      <c r="BA218" s="16">
        <v>1.2500000000000001E-2</v>
      </c>
      <c r="BB218" s="16">
        <v>3.0000000000000001E-3</v>
      </c>
      <c r="BC218" s="21">
        <f>IFERROR(SUM(Table1[[#This Row],[Pd]:[Au]]),0)</f>
        <v>2.8500000000000001E-2</v>
      </c>
      <c r="BD218" s="17">
        <f>IFERROR(Table1[[#This Row],[Ni]]/Table1[[#This Row],[Cu]],0)</f>
        <v>0.64583333333333337</v>
      </c>
      <c r="BE218" s="17">
        <f>IFERROR(Table1[[#This Row],[Pd]]/Table1[[#This Row],[Pt]],0)</f>
        <v>1.0399999999999998</v>
      </c>
      <c r="BF218" s="17">
        <f>IFERROR(Table1[[#This Row],[Cr]]/Table1[[#This Row],[V]],0)</f>
        <v>0.48795180722891568</v>
      </c>
      <c r="BG218" s="32">
        <f>IFERROR(Table1[[#This Row],[Cu]]/Table1[[#This Row],[Pd]],0)</f>
        <v>14769.23076923077</v>
      </c>
      <c r="BH218" s="17">
        <f>IFERROR((Table1[[#This Row],[S]]*10000)/Table1[[#This Row],[Se]],0)</f>
        <v>0</v>
      </c>
      <c r="BI218" s="17">
        <f>IFERROR((Table1[[#This Row],[Th]]/0.085)/(Table1[[#This Row],[Yb]]/0.493),0)</f>
        <v>0</v>
      </c>
      <c r="BJ218" s="17">
        <f>IFERROR((Table1[[#This Row],[La]]/0.687)/(Table1[[#This Row],[Sm]]/0.444),0)</f>
        <v>0</v>
      </c>
      <c r="BK218" s="17">
        <f>IFERROR((Table1[[#This Row],[La]]/0.687)/(Table1[[#This Row],[Nb]]/0.713),0)</f>
        <v>0</v>
      </c>
      <c r="BL218" s="28">
        <f>IFERROR((Table1[[#This Row],[MgO]]/40.344)/((Table1[[#This Row],[MgO]]/40.344)+(Table1[[#This Row],[FeOt]]/71.844))*100,0)</f>
        <v>50.757299876925686</v>
      </c>
    </row>
    <row r="219" spans="1:64" x14ac:dyDescent="0.25">
      <c r="A219" s="29" t="s">
        <v>136</v>
      </c>
      <c r="B219" s="29">
        <v>520847</v>
      </c>
      <c r="C219" s="29">
        <v>6332954</v>
      </c>
      <c r="D219" s="30" t="s">
        <v>378</v>
      </c>
      <c r="E219" s="29" t="s">
        <v>196</v>
      </c>
      <c r="F219" s="17">
        <v>55.889620399999998</v>
      </c>
      <c r="G219" s="17">
        <v>1.4679279999999999</v>
      </c>
      <c r="H219" s="17">
        <v>14.51136</v>
      </c>
      <c r="I219" s="17">
        <v>14.1515</v>
      </c>
      <c r="J219" s="18">
        <v>0.23499839999999997</v>
      </c>
      <c r="K219" s="17">
        <v>6.4338159999999993</v>
      </c>
      <c r="L219" s="17">
        <v>4.9811519999999998</v>
      </c>
      <c r="M219" s="17">
        <v>2.1972399999999999</v>
      </c>
      <c r="N219" s="17">
        <v>3.6137999999999997E-2</v>
      </c>
      <c r="O219" s="18">
        <v>9.6247200000000005E-2</v>
      </c>
      <c r="P219" s="17">
        <f>SUM(F219:O219)</f>
        <v>99.999999999999957</v>
      </c>
      <c r="Q219" s="16">
        <v>0.02</v>
      </c>
      <c r="R219" s="16"/>
      <c r="S219" s="16">
        <v>10</v>
      </c>
      <c r="T219" s="16">
        <v>50</v>
      </c>
      <c r="U219" s="16">
        <v>81</v>
      </c>
      <c r="V219" s="16">
        <v>188</v>
      </c>
      <c r="W219" s="16"/>
      <c r="X219" s="16"/>
      <c r="Y219" s="16">
        <v>69</v>
      </c>
      <c r="Z219" s="16"/>
      <c r="AA219" s="16"/>
      <c r="AB219" s="16">
        <v>48</v>
      </c>
      <c r="AC219" s="16"/>
      <c r="AD219" s="16">
        <v>47</v>
      </c>
      <c r="AE219" s="16"/>
      <c r="AF219" s="19"/>
      <c r="AG219" s="16"/>
      <c r="AH219" s="16">
        <v>437</v>
      </c>
      <c r="AI219" s="16"/>
      <c r="AJ219" s="16">
        <v>104</v>
      </c>
      <c r="AK219" s="16">
        <v>53</v>
      </c>
      <c r="AL219" s="19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>
        <v>1E-3</v>
      </c>
      <c r="BA219" s="16">
        <v>6.1999999999999998E-3</v>
      </c>
      <c r="BB219" s="16">
        <v>2E-3</v>
      </c>
      <c r="BC219" s="21">
        <f>IFERROR(SUM(Table1[[#This Row],[Pd]:[Au]]),0)</f>
        <v>9.1999999999999998E-3</v>
      </c>
      <c r="BD219" s="17">
        <f>IFERROR(Table1[[#This Row],[Ni]]/Table1[[#This Row],[Cu]],0)</f>
        <v>0.36702127659574468</v>
      </c>
      <c r="BE219" s="17">
        <f>IFERROR(Table1[[#This Row],[Pd]]/Table1[[#This Row],[Pt]],0)</f>
        <v>0.16129032258064516</v>
      </c>
      <c r="BF219" s="17">
        <f>IFERROR(Table1[[#This Row],[Cr]]/Table1[[#This Row],[V]],0)</f>
        <v>0.18535469107551489</v>
      </c>
      <c r="BG219" s="32">
        <f>IFERROR(Table1[[#This Row],[Cu]]/Table1[[#This Row],[Pd]],0)</f>
        <v>188000</v>
      </c>
      <c r="BH219" s="17">
        <f>IFERROR((Table1[[#This Row],[S]]*10000)/Table1[[#This Row],[Se]],0)</f>
        <v>0</v>
      </c>
      <c r="BI219" s="17">
        <f>IFERROR((Table1[[#This Row],[Th]]/0.085)/(Table1[[#This Row],[Yb]]/0.493),0)</f>
        <v>0</v>
      </c>
      <c r="BJ219" s="17">
        <f>IFERROR((Table1[[#This Row],[La]]/0.687)/(Table1[[#This Row],[Sm]]/0.444),0)</f>
        <v>0</v>
      </c>
      <c r="BK219" s="17">
        <f>IFERROR((Table1[[#This Row],[La]]/0.687)/(Table1[[#This Row],[Nb]]/0.713),0)</f>
        <v>0</v>
      </c>
      <c r="BL219" s="28">
        <f>IFERROR((Table1[[#This Row],[MgO]]/40.344)/((Table1[[#This Row],[MgO]]/40.344)+(Table1[[#This Row],[FeOt]]/71.844))*100,0)</f>
        <v>44.739579337647065</v>
      </c>
    </row>
    <row r="220" spans="1:64" x14ac:dyDescent="0.25">
      <c r="A220" s="29" t="s">
        <v>138</v>
      </c>
      <c r="B220" s="29">
        <v>499880</v>
      </c>
      <c r="C220" s="29">
        <v>6371113</v>
      </c>
      <c r="D220" s="30" t="s">
        <v>378</v>
      </c>
      <c r="E220" s="29" t="s">
        <v>63</v>
      </c>
      <c r="F220" s="17">
        <v>52.447040600000008</v>
      </c>
      <c r="G220" s="17">
        <v>1.4178849999999998</v>
      </c>
      <c r="H220" s="17">
        <v>15.116</v>
      </c>
      <c r="I220" s="17">
        <v>12.376129999999998</v>
      </c>
      <c r="J220" s="18">
        <v>0.18528719999999999</v>
      </c>
      <c r="K220" s="17">
        <v>6.4172339999999997</v>
      </c>
      <c r="L220" s="17">
        <v>8.3252400000000009</v>
      </c>
      <c r="M220" s="17">
        <v>3.4508800000000002</v>
      </c>
      <c r="N220" s="17">
        <v>0.15659799999999999</v>
      </c>
      <c r="O220" s="18">
        <v>0.10770519999999999</v>
      </c>
      <c r="P220" s="17">
        <f>SUM(F220:O220)</f>
        <v>100.00000000000001</v>
      </c>
      <c r="Q220" s="16">
        <v>0.71</v>
      </c>
      <c r="R220" s="16"/>
      <c r="S220" s="16">
        <v>40</v>
      </c>
      <c r="T220" s="16">
        <v>44</v>
      </c>
      <c r="U220" s="16">
        <v>202</v>
      </c>
      <c r="V220" s="16">
        <v>121</v>
      </c>
      <c r="W220" s="16"/>
      <c r="X220" s="16"/>
      <c r="Y220" s="16">
        <v>75</v>
      </c>
      <c r="Z220" s="16"/>
      <c r="AA220" s="16"/>
      <c r="AB220" s="16">
        <v>44</v>
      </c>
      <c r="AC220" s="16"/>
      <c r="AD220" s="16">
        <v>70</v>
      </c>
      <c r="AE220" s="16"/>
      <c r="AF220" s="19"/>
      <c r="AG220" s="16"/>
      <c r="AH220" s="16">
        <v>397</v>
      </c>
      <c r="AI220" s="16"/>
      <c r="AJ220" s="16">
        <v>181</v>
      </c>
      <c r="AK220" s="16">
        <v>18</v>
      </c>
      <c r="AL220" s="19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>
        <v>3.0000000000000001E-3</v>
      </c>
      <c r="BA220" s="16">
        <v>3.3E-3</v>
      </c>
      <c r="BB220" s="16">
        <v>1E-3</v>
      </c>
      <c r="BC220" s="21">
        <f>IFERROR(SUM(Table1[[#This Row],[Pd]:[Au]]),0)</f>
        <v>7.3000000000000001E-3</v>
      </c>
      <c r="BD220" s="17">
        <f>IFERROR(Table1[[#This Row],[Ni]]/Table1[[#This Row],[Cu]],0)</f>
        <v>0.6198347107438017</v>
      </c>
      <c r="BE220" s="17">
        <f>IFERROR(Table1[[#This Row],[Pd]]/Table1[[#This Row],[Pt]],0)</f>
        <v>0.90909090909090906</v>
      </c>
      <c r="BF220" s="17">
        <f>IFERROR(Table1[[#This Row],[Cr]]/Table1[[#This Row],[V]],0)</f>
        <v>0.50881612090680106</v>
      </c>
      <c r="BG220" s="32">
        <f>IFERROR(Table1[[#This Row],[Cu]]/Table1[[#This Row],[Pd]],0)</f>
        <v>40333.333333333336</v>
      </c>
      <c r="BH220" s="17">
        <f>IFERROR((Table1[[#This Row],[S]]*10000)/Table1[[#This Row],[Se]],0)</f>
        <v>0</v>
      </c>
      <c r="BI220" s="17">
        <f>IFERROR((Table1[[#This Row],[Th]]/0.085)/(Table1[[#This Row],[Yb]]/0.493),0)</f>
        <v>0</v>
      </c>
      <c r="BJ220" s="17">
        <f>IFERROR((Table1[[#This Row],[La]]/0.687)/(Table1[[#This Row],[Sm]]/0.444),0)</f>
        <v>0</v>
      </c>
      <c r="BK220" s="17">
        <f>IFERROR((Table1[[#This Row],[La]]/0.687)/(Table1[[#This Row],[Nb]]/0.713),0)</f>
        <v>0</v>
      </c>
      <c r="BL220" s="28">
        <f>IFERROR((Table1[[#This Row],[MgO]]/40.344)/((Table1[[#This Row],[MgO]]/40.344)+(Table1[[#This Row],[FeOt]]/71.844))*100,0)</f>
        <v>48.007854735601335</v>
      </c>
    </row>
    <row r="221" spans="1:64" x14ac:dyDescent="0.25">
      <c r="A221" s="29">
        <v>422818</v>
      </c>
      <c r="B221" s="29">
        <v>631143</v>
      </c>
      <c r="C221" s="29">
        <v>6182520</v>
      </c>
      <c r="D221" s="30" t="s">
        <v>378</v>
      </c>
      <c r="E221" s="29" t="s">
        <v>196</v>
      </c>
      <c r="F221" s="17">
        <v>55.641778799999997</v>
      </c>
      <c r="G221" s="17">
        <v>1.2177129999999998</v>
      </c>
      <c r="H221" s="17">
        <v>12.489595</v>
      </c>
      <c r="I221" s="17">
        <v>12.29894</v>
      </c>
      <c r="J221" s="18">
        <v>0.18141360000000001</v>
      </c>
      <c r="K221" s="17">
        <v>6.4006519999999991</v>
      </c>
      <c r="L221" s="17">
        <v>9.8363759999999996</v>
      </c>
      <c r="M221" s="17">
        <v>1.6715200000000001</v>
      </c>
      <c r="N221" s="17">
        <v>0.15659799999999999</v>
      </c>
      <c r="O221" s="18">
        <v>0.1054136</v>
      </c>
      <c r="P221" s="17">
        <f>SUM(F221:O221)</f>
        <v>100</v>
      </c>
      <c r="Q221" s="16">
        <v>0.15</v>
      </c>
      <c r="R221" s="16"/>
      <c r="S221" s="16">
        <v>30</v>
      </c>
      <c r="T221" s="16">
        <v>45</v>
      </c>
      <c r="U221" s="16">
        <v>138</v>
      </c>
      <c r="V221" s="16">
        <v>177</v>
      </c>
      <c r="W221" s="16"/>
      <c r="X221" s="16"/>
      <c r="Y221" s="16">
        <v>67</v>
      </c>
      <c r="Z221" s="16"/>
      <c r="AA221" s="16"/>
      <c r="AB221" s="16">
        <v>43</v>
      </c>
      <c r="AC221" s="16"/>
      <c r="AD221" s="16">
        <v>167</v>
      </c>
      <c r="AE221" s="16"/>
      <c r="AF221" s="16"/>
      <c r="AG221" s="16"/>
      <c r="AH221" s="16">
        <v>358</v>
      </c>
      <c r="AI221" s="16"/>
      <c r="AJ221" s="16">
        <v>98</v>
      </c>
      <c r="AK221" s="16">
        <v>0</v>
      </c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>
        <v>4.0000000000000001E-3</v>
      </c>
      <c r="BA221" s="16">
        <v>4.1999999999999997E-3</v>
      </c>
      <c r="BB221" s="16">
        <v>3.0000000000000001E-3</v>
      </c>
      <c r="BC221" s="17">
        <f>IFERROR(SUM(Table1[[#This Row],[Pd]:[Au]]),0)</f>
        <v>1.1199999999999998E-2</v>
      </c>
      <c r="BD221" s="17">
        <f>IFERROR(Table1[[#This Row],[Ni]]/Table1[[#This Row],[Cu]],0)</f>
        <v>0.37853107344632769</v>
      </c>
      <c r="BE221" s="17">
        <f>IFERROR(Table1[[#This Row],[Pd]]/Table1[[#This Row],[Pt]],0)</f>
        <v>0.95238095238095244</v>
      </c>
      <c r="BF221" s="17">
        <f>IFERROR(Table1[[#This Row],[Cr]]/Table1[[#This Row],[V]],0)</f>
        <v>0.38547486033519551</v>
      </c>
      <c r="BG221" s="32">
        <f>IFERROR(Table1[[#This Row],[Cu]]/Table1[[#This Row],[Pd]],0)</f>
        <v>44250</v>
      </c>
      <c r="BH221" s="17">
        <f>IFERROR((Table1[[#This Row],[S]]*10000)/Table1[[#This Row],[Se]],0)</f>
        <v>0</v>
      </c>
      <c r="BI221" s="17">
        <f>IFERROR((Table1[[#This Row],[Th]]/0.085)/(Table1[[#This Row],[Yb]]/0.493),0)</f>
        <v>0</v>
      </c>
      <c r="BJ221" s="17">
        <f>IFERROR((Table1[[#This Row],[La]]/0.687)/(Table1[[#This Row],[Sm]]/0.444),0)</f>
        <v>0</v>
      </c>
      <c r="BK221" s="17">
        <f>IFERROR((Table1[[#This Row],[La]]/0.687)/(Table1[[#This Row],[Nb]]/0.713),0)</f>
        <v>0</v>
      </c>
      <c r="BL221" s="28">
        <f>IFERROR((Table1[[#This Row],[MgO]]/40.344)/((Table1[[#This Row],[MgO]]/40.344)+(Table1[[#This Row],[FeOt]]/71.844))*100,0)</f>
        <v>48.09944606104515</v>
      </c>
    </row>
    <row r="222" spans="1:64" x14ac:dyDescent="0.25">
      <c r="A222" s="31" t="s">
        <v>94</v>
      </c>
      <c r="B222" s="30"/>
      <c r="C222" s="30"/>
      <c r="D222" s="30" t="s">
        <v>380</v>
      </c>
      <c r="E222" s="30" t="s">
        <v>99</v>
      </c>
      <c r="F222" s="22">
        <v>49.990121965378421</v>
      </c>
      <c r="G222" s="22">
        <v>1.1738972508078214</v>
      </c>
      <c r="H222" s="22">
        <v>13.218244154184521</v>
      </c>
      <c r="I222" s="22">
        <v>13.994436159334443</v>
      </c>
      <c r="J222" s="22">
        <v>0.19187053190733322</v>
      </c>
      <c r="K222" s="22">
        <v>6.393502031234723</v>
      </c>
      <c r="L222" s="22">
        <v>10.577105014431584</v>
      </c>
      <c r="M222" s="22">
        <v>2.1387823271279331</v>
      </c>
      <c r="N222" s="22">
        <v>9.8891872040898651E-2</v>
      </c>
      <c r="O222" s="22">
        <v>8.196191843323769E-2</v>
      </c>
      <c r="P222" s="23">
        <v>97.85881322488089</v>
      </c>
      <c r="Q222" s="23"/>
      <c r="R222" s="20"/>
      <c r="S222" s="22">
        <v>19.15634326138904</v>
      </c>
      <c r="T222" s="22">
        <v>49.475923470258635</v>
      </c>
      <c r="U222" s="22">
        <v>175.03208051946734</v>
      </c>
      <c r="V222" s="22">
        <v>200.61658956130105</v>
      </c>
      <c r="W222" s="22">
        <v>1.7363576807616259</v>
      </c>
      <c r="X222" s="22">
        <v>3.1836288933112424</v>
      </c>
      <c r="Y222" s="22">
        <v>112.60921379159939</v>
      </c>
      <c r="Z222" s="20"/>
      <c r="AA222" s="20"/>
      <c r="AB222" s="22">
        <v>46.018825569734659</v>
      </c>
      <c r="AC222" s="20"/>
      <c r="AD222" s="22">
        <v>72.562126224700094</v>
      </c>
      <c r="AE222" s="22">
        <v>0.211463483602537</v>
      </c>
      <c r="AF222" s="22">
        <v>0.1977984716022099</v>
      </c>
      <c r="AG222" s="22">
        <v>7.901917286764705E-2</v>
      </c>
      <c r="AH222" s="22">
        <v>379.01077742136778</v>
      </c>
      <c r="AI222" s="22">
        <v>26.959428714071599</v>
      </c>
      <c r="AJ222" s="22">
        <v>102.3738952595983</v>
      </c>
      <c r="AK222" s="22">
        <v>65.599875653174109</v>
      </c>
      <c r="AL222" s="22">
        <v>3.0789905264636444</v>
      </c>
      <c r="AM222" s="22">
        <v>8.3994306818574334</v>
      </c>
      <c r="AN222" s="22">
        <v>1.4514292313207549</v>
      </c>
      <c r="AO222" s="22">
        <v>7.4790933065610279</v>
      </c>
      <c r="AP222" s="22">
        <v>2.5828645923172102</v>
      </c>
      <c r="AQ222" s="22">
        <v>0.86765611338693471</v>
      </c>
      <c r="AR222" s="22">
        <v>3.1051668775534482</v>
      </c>
      <c r="AS222" s="22">
        <v>0.60009684470662461</v>
      </c>
      <c r="AT222" s="22">
        <v>4.0458762175263168</v>
      </c>
      <c r="AU222" s="22">
        <v>0.81755835081712058</v>
      </c>
      <c r="AV222" s="22">
        <v>2.4916881846451617</v>
      </c>
      <c r="AW222" s="22">
        <v>0.40222357013793109</v>
      </c>
      <c r="AX222" s="22">
        <v>2.5374329843174031</v>
      </c>
      <c r="AY222" s="22">
        <v>0.40285648403560831</v>
      </c>
      <c r="AZ222" s="20">
        <v>0</v>
      </c>
      <c r="BA222" s="20">
        <v>0</v>
      </c>
      <c r="BB222" s="20">
        <v>0</v>
      </c>
      <c r="BC222" s="21">
        <f>IFERROR(SUM(Table1[[#This Row],[Pd]:[Au]]),0)</f>
        <v>0</v>
      </c>
      <c r="BD222" s="21">
        <f>IFERROR(Table1[[#This Row],[Ni]]/Table1[[#This Row],[Cu]],0)</f>
        <v>0.56131556237621194</v>
      </c>
      <c r="BE222" s="21">
        <f>IFERROR(Table1[[#This Row],[Pd]]/Table1[[#This Row],[Pt]],0)</f>
        <v>0</v>
      </c>
      <c r="BF222" s="21">
        <f>IFERROR(Table1[[#This Row],[Cr]]/Table1[[#This Row],[V]],0)</f>
        <v>0.46181293764339121</v>
      </c>
      <c r="BG222" s="33">
        <f>IFERROR(Table1[[#This Row],[Cu]]/Table1[[#This Row],[Pd]],0)</f>
        <v>0</v>
      </c>
      <c r="BH222" s="21">
        <f>IFERROR((Table1[[#This Row],[S]]*10000)/Table1[[#This Row],[Se]],0)</f>
        <v>0</v>
      </c>
      <c r="BI222" s="21">
        <f>IFERROR((Table1[[#This Row],[Th]]/0.085)/(Table1[[#This Row],[Yb]]/0.493),0)</f>
        <v>0.45212273284980364</v>
      </c>
      <c r="BJ222" s="21">
        <f>IFERROR((Table1[[#This Row],[La]]/0.687)/(Table1[[#This Row],[Sm]]/0.444),0)</f>
        <v>0.77042957678234891</v>
      </c>
      <c r="BK222" s="21">
        <f>IFERROR((Table1[[#This Row],[La]]/0.687)/(Table1[[#This Row],[Nb]]/0.713),0)</f>
        <v>1.0037341674213685</v>
      </c>
      <c r="BL222" s="28">
        <f>IFERROR((Table1[[#This Row],[MgO]]/40.344)/((Table1[[#This Row],[MgO]]/40.344)+(Table1[[#This Row],[FeOt]]/71.844))*100,0)</f>
        <v>44.86013918837935</v>
      </c>
    </row>
    <row r="223" spans="1:64" x14ac:dyDescent="0.25">
      <c r="A223" s="29">
        <v>424117</v>
      </c>
      <c r="B223" s="29">
        <v>631122</v>
      </c>
      <c r="C223" s="29">
        <v>6180133</v>
      </c>
      <c r="D223" s="30" t="s">
        <v>378</v>
      </c>
      <c r="E223" s="29" t="s">
        <v>196</v>
      </c>
      <c r="F223" s="17">
        <v>54.887992600000004</v>
      </c>
      <c r="G223" s="17">
        <v>1.5680139999999998</v>
      </c>
      <c r="H223" s="17">
        <v>12.659649999999999</v>
      </c>
      <c r="I223" s="17">
        <v>13.443924999999998</v>
      </c>
      <c r="J223" s="18">
        <v>0.21369359999999998</v>
      </c>
      <c r="K223" s="17">
        <v>6.3509060000000002</v>
      </c>
      <c r="L223" s="17">
        <v>7.2478559999999996</v>
      </c>
      <c r="M223" s="17">
        <v>3.0734399999999997</v>
      </c>
      <c r="N223" s="17">
        <v>0.42160999999999993</v>
      </c>
      <c r="O223" s="18">
        <v>0.1329128</v>
      </c>
      <c r="P223" s="17">
        <f>SUM(F223:O223)</f>
        <v>99.999999999999986</v>
      </c>
      <c r="Q223" s="16">
        <v>0.22</v>
      </c>
      <c r="R223" s="16"/>
      <c r="S223" s="16">
        <v>70</v>
      </c>
      <c r="T223" s="16">
        <v>50</v>
      </c>
      <c r="U223" s="16">
        <v>65</v>
      </c>
      <c r="V223" s="16">
        <v>344</v>
      </c>
      <c r="W223" s="16"/>
      <c r="X223" s="16"/>
      <c r="Y223" s="16">
        <v>97</v>
      </c>
      <c r="Z223" s="16"/>
      <c r="AA223" s="16"/>
      <c r="AB223" s="16">
        <v>40</v>
      </c>
      <c r="AC223" s="16"/>
      <c r="AD223" s="16">
        <v>121</v>
      </c>
      <c r="AE223" s="16"/>
      <c r="AF223" s="16"/>
      <c r="AG223" s="16"/>
      <c r="AH223" s="16">
        <v>422</v>
      </c>
      <c r="AI223" s="16"/>
      <c r="AJ223" s="16">
        <v>102</v>
      </c>
      <c r="AK223" s="16">
        <v>93</v>
      </c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>
        <v>1E-3</v>
      </c>
      <c r="BA223" s="16">
        <v>1.1000000000000001E-3</v>
      </c>
      <c r="BB223" s="16">
        <v>1E-3</v>
      </c>
      <c r="BC223" s="17">
        <f>IFERROR(SUM(Table1[[#This Row],[Pd]:[Au]]),0)</f>
        <v>3.1000000000000003E-3</v>
      </c>
      <c r="BD223" s="17">
        <f>IFERROR(Table1[[#This Row],[Ni]]/Table1[[#This Row],[Cu]],0)</f>
        <v>0.28197674418604651</v>
      </c>
      <c r="BE223" s="17">
        <f>IFERROR(Table1[[#This Row],[Pd]]/Table1[[#This Row],[Pt]],0)</f>
        <v>0.90909090909090906</v>
      </c>
      <c r="BF223" s="17">
        <f>IFERROR(Table1[[#This Row],[Cr]]/Table1[[#This Row],[V]],0)</f>
        <v>0.15402843601895735</v>
      </c>
      <c r="BG223" s="32">
        <f>IFERROR(Table1[[#This Row],[Cu]]/Table1[[#This Row],[Pd]],0)</f>
        <v>344000</v>
      </c>
      <c r="BH223" s="17">
        <f>IFERROR((Table1[[#This Row],[S]]*10000)/Table1[[#This Row],[Se]],0)</f>
        <v>0</v>
      </c>
      <c r="BI223" s="17">
        <f>IFERROR((Table1[[#This Row],[Th]]/0.085)/(Table1[[#This Row],[Yb]]/0.493),0)</f>
        <v>0</v>
      </c>
      <c r="BJ223" s="17">
        <f>IFERROR((Table1[[#This Row],[La]]/0.687)/(Table1[[#This Row],[Sm]]/0.444),0)</f>
        <v>0</v>
      </c>
      <c r="BK223" s="17">
        <f>IFERROR((Table1[[#This Row],[La]]/0.687)/(Table1[[#This Row],[Nb]]/0.713),0)</f>
        <v>0</v>
      </c>
      <c r="BL223" s="28">
        <f>IFERROR((Table1[[#This Row],[MgO]]/40.344)/((Table1[[#This Row],[MgO]]/40.344)+(Table1[[#This Row],[FeOt]]/71.844))*100,0)</f>
        <v>45.688845697773509</v>
      </c>
    </row>
    <row r="224" spans="1:64" x14ac:dyDescent="0.25">
      <c r="A224" s="29" t="s">
        <v>95</v>
      </c>
      <c r="B224" s="29">
        <v>631137</v>
      </c>
      <c r="C224" s="29">
        <v>6182523</v>
      </c>
      <c r="D224" s="30" t="s">
        <v>378</v>
      </c>
      <c r="E224" s="29" t="s">
        <v>196</v>
      </c>
      <c r="F224" s="17">
        <v>49.3</v>
      </c>
      <c r="G224" s="17">
        <v>1.28</v>
      </c>
      <c r="H224" s="17">
        <v>13</v>
      </c>
      <c r="I224" s="17">
        <v>14.75</v>
      </c>
      <c r="J224" s="17">
        <v>0.24</v>
      </c>
      <c r="K224" s="17">
        <v>6.34</v>
      </c>
      <c r="L224" s="17">
        <v>8.1999999999999993</v>
      </c>
      <c r="M224" s="17">
        <v>3.54</v>
      </c>
      <c r="N224" s="17">
        <v>0.54</v>
      </c>
      <c r="O224" s="17">
        <v>0.12</v>
      </c>
      <c r="P224" s="16">
        <v>99.24</v>
      </c>
      <c r="Q224" s="16">
        <v>0.09</v>
      </c>
      <c r="R224" s="16">
        <v>0.2</v>
      </c>
      <c r="S224" s="16">
        <v>101</v>
      </c>
      <c r="T224" s="16">
        <v>51</v>
      </c>
      <c r="U224" s="16">
        <v>170</v>
      </c>
      <c r="V224" s="16">
        <v>219</v>
      </c>
      <c r="W224" s="16">
        <v>2.2000000000000002</v>
      </c>
      <c r="X224" s="16">
        <v>4.4000000000000004</v>
      </c>
      <c r="Y224" s="16">
        <v>71</v>
      </c>
      <c r="Z224" s="16">
        <v>5</v>
      </c>
      <c r="AA224" s="16">
        <v>9.4</v>
      </c>
      <c r="AB224" s="16">
        <v>47</v>
      </c>
      <c r="AC224" s="16">
        <v>0.3</v>
      </c>
      <c r="AD224" s="16">
        <v>138.5</v>
      </c>
      <c r="AE224" s="16">
        <v>0.2</v>
      </c>
      <c r="AF224" s="16">
        <v>0.36</v>
      </c>
      <c r="AG224" s="16">
        <v>0.06</v>
      </c>
      <c r="AH224" s="16">
        <v>412</v>
      </c>
      <c r="AI224" s="16">
        <v>26</v>
      </c>
      <c r="AJ224" s="16">
        <v>93</v>
      </c>
      <c r="AK224" s="16">
        <v>76</v>
      </c>
      <c r="AL224" s="16">
        <v>4.5</v>
      </c>
      <c r="AM224" s="16">
        <v>11.8</v>
      </c>
      <c r="AN224" s="16">
        <v>1.88</v>
      </c>
      <c r="AO224" s="16">
        <v>10.1</v>
      </c>
      <c r="AP224" s="16">
        <v>3.12</v>
      </c>
      <c r="AQ224" s="16">
        <v>1.01</v>
      </c>
      <c r="AR224" s="16">
        <v>4.29</v>
      </c>
      <c r="AS224" s="16">
        <v>0.73</v>
      </c>
      <c r="AT224" s="16">
        <v>4.9400000000000004</v>
      </c>
      <c r="AU224" s="16">
        <v>1.02</v>
      </c>
      <c r="AV224" s="16">
        <v>3.09</v>
      </c>
      <c r="AW224" s="16">
        <v>0.44</v>
      </c>
      <c r="AX224" s="16">
        <v>2.89</v>
      </c>
      <c r="AY224" s="16">
        <v>0.44</v>
      </c>
      <c r="AZ224" s="16">
        <v>4.0000000000000001E-3</v>
      </c>
      <c r="BA224" s="16">
        <v>4.1000000000000003E-3</v>
      </c>
      <c r="BB224" s="16">
        <v>2E-3</v>
      </c>
      <c r="BC224" s="17">
        <f>IFERROR(SUM(Table1[[#This Row],[Pd]:[Au]]),0)</f>
        <v>1.01E-2</v>
      </c>
      <c r="BD224" s="17">
        <f>IFERROR(Table1[[#This Row],[Ni]]/Table1[[#This Row],[Cu]],0)</f>
        <v>0.32420091324200911</v>
      </c>
      <c r="BE224" s="17">
        <f>IFERROR(Table1[[#This Row],[Pd]]/Table1[[#This Row],[Pt]],0)</f>
        <v>0.97560975609756095</v>
      </c>
      <c r="BF224" s="17">
        <f>IFERROR(Table1[[#This Row],[Cr]]/Table1[[#This Row],[V]],0)</f>
        <v>0.41262135922330095</v>
      </c>
      <c r="BG224" s="32">
        <f>IFERROR(Table1[[#This Row],[Cu]]/Table1[[#This Row],[Pd]],0)</f>
        <v>54750</v>
      </c>
      <c r="BH224" s="17">
        <f>IFERROR((Table1[[#This Row],[S]]*10000)/Table1[[#This Row],[Se]],0)</f>
        <v>3000</v>
      </c>
      <c r="BI224" s="17">
        <f>IFERROR((Table1[[#This Row],[Th]]/0.085)/(Table1[[#This Row],[Yb]]/0.493),0)</f>
        <v>0.7224913494809686</v>
      </c>
      <c r="BJ224" s="17">
        <f>IFERROR((Table1[[#This Row],[La]]/0.687)/(Table1[[#This Row],[Sm]]/0.444),0)</f>
        <v>0.93214645616392333</v>
      </c>
      <c r="BK224" s="17">
        <f>IFERROR((Table1[[#This Row],[La]]/0.687)/(Table1[[#This Row],[Nb]]/0.713),0)</f>
        <v>1.0614331083763395</v>
      </c>
      <c r="BL224" s="28">
        <f>IFERROR((Table1[[#This Row],[MgO]]/40.344)/((Table1[[#This Row],[MgO]]/40.344)+(Table1[[#This Row],[FeOt]]/71.844))*100,0)</f>
        <v>43.356763012541357</v>
      </c>
    </row>
    <row r="225" spans="1:64" x14ac:dyDescent="0.25">
      <c r="A225" s="29" t="s">
        <v>142</v>
      </c>
      <c r="B225" s="29">
        <v>503917</v>
      </c>
      <c r="C225" s="29">
        <v>6361297</v>
      </c>
      <c r="D225" s="30" t="s">
        <v>378</v>
      </c>
      <c r="E225" s="29" t="s">
        <v>63</v>
      </c>
      <c r="F225" s="17">
        <v>55.715919400000004</v>
      </c>
      <c r="G225" s="17">
        <v>1.3344800000000001</v>
      </c>
      <c r="H225" s="17">
        <v>13.736664999999999</v>
      </c>
      <c r="I225" s="17">
        <v>10.93525</v>
      </c>
      <c r="J225" s="18">
        <v>0.13751279999999999</v>
      </c>
      <c r="K225" s="17">
        <v>6.3343239999999996</v>
      </c>
      <c r="L225" s="17">
        <v>8.5770959999999992</v>
      </c>
      <c r="M225" s="17">
        <v>3.0464799999999999</v>
      </c>
      <c r="N225" s="17">
        <v>7.2275999999999993E-2</v>
      </c>
      <c r="O225" s="18">
        <v>0.10999679999999999</v>
      </c>
      <c r="P225" s="17">
        <f>SUM(F225:O225)</f>
        <v>100</v>
      </c>
      <c r="Q225" s="16">
        <v>1.47</v>
      </c>
      <c r="R225" s="16"/>
      <c r="S225" s="16">
        <v>20</v>
      </c>
      <c r="T225" s="16">
        <v>38</v>
      </c>
      <c r="U225" s="16">
        <v>174</v>
      </c>
      <c r="V225" s="16">
        <v>142</v>
      </c>
      <c r="W225" s="16"/>
      <c r="X225" s="16"/>
      <c r="Y225" s="16">
        <v>84</v>
      </c>
      <c r="Z225" s="16"/>
      <c r="AA225" s="16"/>
      <c r="AB225" s="16">
        <v>43</v>
      </c>
      <c r="AC225" s="16"/>
      <c r="AD225" s="16">
        <v>136</v>
      </c>
      <c r="AE225" s="16"/>
      <c r="AF225" s="19"/>
      <c r="AG225" s="16"/>
      <c r="AH225" s="16">
        <v>377</v>
      </c>
      <c r="AI225" s="16"/>
      <c r="AJ225" s="16">
        <v>118</v>
      </c>
      <c r="AK225" s="16">
        <v>56</v>
      </c>
      <c r="AL225" s="19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>
        <v>3.0000000000000001E-3</v>
      </c>
      <c r="BA225" s="16">
        <v>3.0000000000000001E-3</v>
      </c>
      <c r="BB225" s="16">
        <v>3.0000000000000001E-3</v>
      </c>
      <c r="BC225" s="21">
        <f>IFERROR(SUM(Table1[[#This Row],[Pd]:[Au]]),0)</f>
        <v>9.0000000000000011E-3</v>
      </c>
      <c r="BD225" s="17">
        <f>IFERROR(Table1[[#This Row],[Ni]]/Table1[[#This Row],[Cu]],0)</f>
        <v>0.59154929577464788</v>
      </c>
      <c r="BE225" s="17">
        <f>IFERROR(Table1[[#This Row],[Pd]]/Table1[[#This Row],[Pt]],0)</f>
        <v>1</v>
      </c>
      <c r="BF225" s="17">
        <f>IFERROR(Table1[[#This Row],[Cr]]/Table1[[#This Row],[V]],0)</f>
        <v>0.46153846153846156</v>
      </c>
      <c r="BG225" s="32">
        <f>IFERROR(Table1[[#This Row],[Cu]]/Table1[[#This Row],[Pd]],0)</f>
        <v>47333.333333333336</v>
      </c>
      <c r="BH225" s="17">
        <f>IFERROR((Table1[[#This Row],[S]]*10000)/Table1[[#This Row],[Se]],0)</f>
        <v>0</v>
      </c>
      <c r="BI225" s="17">
        <f>IFERROR((Table1[[#This Row],[Th]]/0.085)/(Table1[[#This Row],[Yb]]/0.493),0)</f>
        <v>0</v>
      </c>
      <c r="BJ225" s="17">
        <f>IFERROR((Table1[[#This Row],[La]]/0.687)/(Table1[[#This Row],[Sm]]/0.444),0)</f>
        <v>0</v>
      </c>
      <c r="BK225" s="17">
        <f>IFERROR((Table1[[#This Row],[La]]/0.687)/(Table1[[#This Row],[Nb]]/0.713),0)</f>
        <v>0</v>
      </c>
      <c r="BL225" s="28">
        <f>IFERROR((Table1[[#This Row],[MgO]]/40.344)/((Table1[[#This Row],[MgO]]/40.344)+(Table1[[#This Row],[FeOt]]/71.844))*100,0)</f>
        <v>50.776087665710044</v>
      </c>
    </row>
    <row r="226" spans="1:64" x14ac:dyDescent="0.25">
      <c r="A226" s="29" t="s">
        <v>101</v>
      </c>
      <c r="B226" s="29">
        <v>478713</v>
      </c>
      <c r="C226" s="29">
        <v>6463084</v>
      </c>
      <c r="D226" s="30" t="s">
        <v>378</v>
      </c>
      <c r="E226" s="29" t="s">
        <v>196</v>
      </c>
      <c r="F226" s="17">
        <v>50.170633199999997</v>
      </c>
      <c r="G226" s="17">
        <v>0.88409300000000002</v>
      </c>
      <c r="H226" s="17">
        <v>15.834010000000001</v>
      </c>
      <c r="I226" s="17">
        <v>13.829874999999999</v>
      </c>
      <c r="J226" s="18">
        <v>0.19497119999999998</v>
      </c>
      <c r="K226" s="17">
        <v>6.317742</v>
      </c>
      <c r="L226" s="17">
        <v>10.494</v>
      </c>
      <c r="M226" s="17">
        <v>2.2242000000000002</v>
      </c>
      <c r="N226" s="17">
        <v>4.8183999999999998E-2</v>
      </c>
      <c r="O226" s="18">
        <v>2.2916E-3</v>
      </c>
      <c r="P226" s="17">
        <f>SUM(F226:O226)</f>
        <v>100</v>
      </c>
      <c r="Q226" s="16">
        <v>1.89</v>
      </c>
      <c r="R226" s="16"/>
      <c r="S226" s="16">
        <v>10</v>
      </c>
      <c r="T226" s="16">
        <v>161</v>
      </c>
      <c r="U226" s="16">
        <v>74</v>
      </c>
      <c r="V226" s="16">
        <v>1415</v>
      </c>
      <c r="W226" s="16"/>
      <c r="X226" s="16"/>
      <c r="Y226" s="16">
        <v>339</v>
      </c>
      <c r="Z226" s="16"/>
      <c r="AA226" s="16"/>
      <c r="AB226" s="16">
        <v>42</v>
      </c>
      <c r="AC226" s="16"/>
      <c r="AD226" s="16">
        <v>118</v>
      </c>
      <c r="AE226" s="16"/>
      <c r="AF226" s="19"/>
      <c r="AG226" s="16"/>
      <c r="AH226" s="16">
        <v>766</v>
      </c>
      <c r="AI226" s="16"/>
      <c r="AJ226" s="16">
        <v>60</v>
      </c>
      <c r="AK226" s="16"/>
      <c r="AL226" s="19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>
        <v>4.3999999999999997E-2</v>
      </c>
      <c r="BA226" s="16">
        <v>2.5399999999999999E-2</v>
      </c>
      <c r="BB226" s="16">
        <v>7.0000000000000001E-3</v>
      </c>
      <c r="BC226" s="21">
        <f>IFERROR(SUM(Table1[[#This Row],[Pd]:[Au]]),0)</f>
        <v>7.6399999999999996E-2</v>
      </c>
      <c r="BD226" s="17">
        <f>IFERROR(Table1[[#This Row],[Ni]]/Table1[[#This Row],[Cu]],0)</f>
        <v>0.23957597173144876</v>
      </c>
      <c r="BE226" s="17">
        <f>IFERROR(Table1[[#This Row],[Pd]]/Table1[[#This Row],[Pt]],0)</f>
        <v>1.7322834645669292</v>
      </c>
      <c r="BF226" s="17">
        <f>IFERROR(Table1[[#This Row],[Cr]]/Table1[[#This Row],[V]],0)</f>
        <v>9.6605744125326368E-2</v>
      </c>
      <c r="BG226" s="32">
        <f>IFERROR(Table1[[#This Row],[Cu]]/Table1[[#This Row],[Pd]],0)</f>
        <v>32159.090909090912</v>
      </c>
      <c r="BH226" s="17">
        <f>IFERROR((Table1[[#This Row],[S]]*10000)/Table1[[#This Row],[Se]],0)</f>
        <v>0</v>
      </c>
      <c r="BI226" s="17">
        <f>IFERROR((Table1[[#This Row],[Th]]/0.085)/(Table1[[#This Row],[Yb]]/0.493),0)</f>
        <v>0</v>
      </c>
      <c r="BJ226" s="17">
        <f>IFERROR((Table1[[#This Row],[La]]/0.687)/(Table1[[#This Row],[Sm]]/0.444),0)</f>
        <v>0</v>
      </c>
      <c r="BK226" s="17">
        <f>IFERROR((Table1[[#This Row],[La]]/0.687)/(Table1[[#This Row],[Nb]]/0.713),0)</f>
        <v>0</v>
      </c>
      <c r="BL226" s="28">
        <f>IFERROR((Table1[[#This Row],[MgO]]/40.344)/((Table1[[#This Row],[MgO]]/40.344)+(Table1[[#This Row],[FeOt]]/71.844))*100,0)</f>
        <v>44.857874016155847</v>
      </c>
    </row>
    <row r="227" spans="1:64" x14ac:dyDescent="0.25">
      <c r="A227" s="31" t="s">
        <v>96</v>
      </c>
      <c r="B227" s="30"/>
      <c r="C227" s="30"/>
      <c r="D227" s="30" t="s">
        <v>380</v>
      </c>
      <c r="E227" s="30" t="s">
        <v>99</v>
      </c>
      <c r="F227" s="22">
        <v>48.871683840330981</v>
      </c>
      <c r="G227" s="22">
        <v>1.4567390631044295</v>
      </c>
      <c r="H227" s="22">
        <v>13.884722381759838</v>
      </c>
      <c r="I227" s="22">
        <v>15.122714987670108</v>
      </c>
      <c r="J227" s="22">
        <v>0.19228845713914816</v>
      </c>
      <c r="K227" s="22">
        <v>6.2952072840930242</v>
      </c>
      <c r="L227" s="22">
        <v>10.230273064587157</v>
      </c>
      <c r="M227" s="22">
        <v>2.2968808700385637</v>
      </c>
      <c r="N227" s="22">
        <v>0.16614973809390002</v>
      </c>
      <c r="O227" s="22">
        <v>0.11643037297690297</v>
      </c>
      <c r="P227" s="23">
        <v>98.633090059794057</v>
      </c>
      <c r="Q227" s="23"/>
      <c r="R227" s="20"/>
      <c r="S227" s="22">
        <v>41.974861267000037</v>
      </c>
      <c r="T227" s="22">
        <v>49.319735299998548</v>
      </c>
      <c r="U227" s="22">
        <v>110.42632718731201</v>
      </c>
      <c r="V227" s="22">
        <v>119.39313216613843</v>
      </c>
      <c r="W227" s="22">
        <v>2.3647947044415965</v>
      </c>
      <c r="X227" s="22">
        <v>5.1254242129882979</v>
      </c>
      <c r="Y227" s="22">
        <v>79.498018704008814</v>
      </c>
      <c r="Z227" s="20"/>
      <c r="AA227" s="20"/>
      <c r="AB227" s="22">
        <v>42.96373364327232</v>
      </c>
      <c r="AC227" s="20"/>
      <c r="AD227" s="22">
        <v>117.01775906145311</v>
      </c>
      <c r="AE227" s="22">
        <v>0.41944731968287502</v>
      </c>
      <c r="AF227" s="22">
        <v>0.43472591999999993</v>
      </c>
      <c r="AG227" s="22">
        <v>0.1509472166985294</v>
      </c>
      <c r="AH227" s="22">
        <v>405.26692858034329</v>
      </c>
      <c r="AI227" s="22">
        <v>32.510626274969312</v>
      </c>
      <c r="AJ227" s="22">
        <v>134.9662265764577</v>
      </c>
      <c r="AK227" s="22">
        <v>89.275296445930877</v>
      </c>
      <c r="AL227" s="22">
        <v>4.9676504594200184</v>
      </c>
      <c r="AM227" s="22">
        <v>12.87595026521385</v>
      </c>
      <c r="AN227" s="22">
        <v>2.1758073389433963</v>
      </c>
      <c r="AO227" s="22">
        <v>10.754381701027839</v>
      </c>
      <c r="AP227" s="22">
        <v>3.488530401496063</v>
      </c>
      <c r="AQ227" s="22">
        <v>1.1455716918894472</v>
      </c>
      <c r="AR227" s="22">
        <v>4.0242524992935147</v>
      </c>
      <c r="AS227" s="22">
        <v>0.77582280108201906</v>
      </c>
      <c r="AT227" s="22">
        <v>4.9268174973649455</v>
      </c>
      <c r="AU227" s="22">
        <v>0.98284990671335914</v>
      </c>
      <c r="AV227" s="22">
        <v>2.9459278282724015</v>
      </c>
      <c r="AW227" s="22">
        <v>0.47175514512068972</v>
      </c>
      <c r="AX227" s="22">
        <v>2.99906344116321</v>
      </c>
      <c r="AY227" s="22">
        <v>0.46629785963204745</v>
      </c>
      <c r="AZ227" s="20">
        <v>0</v>
      </c>
      <c r="BA227" s="20">
        <v>0</v>
      </c>
      <c r="BB227" s="20">
        <v>0</v>
      </c>
      <c r="BC227" s="21">
        <f>IFERROR(SUM(Table1[[#This Row],[Pd]:[Au]]),0)</f>
        <v>0</v>
      </c>
      <c r="BD227" s="21">
        <f>IFERROR(Table1[[#This Row],[Ni]]/Table1[[#This Row],[Cu]],0)</f>
        <v>0.66585085139893474</v>
      </c>
      <c r="BE227" s="21">
        <f>IFERROR(Table1[[#This Row],[Pd]]/Table1[[#This Row],[Pt]],0)</f>
        <v>0</v>
      </c>
      <c r="BF227" s="21">
        <f>IFERROR(Table1[[#This Row],[Cr]]/Table1[[#This Row],[V]],0)</f>
        <v>0.27247801239083891</v>
      </c>
      <c r="BG227" s="33">
        <f>IFERROR(Table1[[#This Row],[Cu]]/Table1[[#This Row],[Pd]],0)</f>
        <v>0</v>
      </c>
      <c r="BH227" s="21">
        <f>IFERROR((Table1[[#This Row],[S]]*10000)/Table1[[#This Row],[Se]],0)</f>
        <v>0</v>
      </c>
      <c r="BI227" s="21">
        <f>IFERROR((Table1[[#This Row],[Th]]/0.085)/(Table1[[#This Row],[Yb]]/0.493),0)</f>
        <v>0.84073257717484329</v>
      </c>
      <c r="BJ227" s="21">
        <f>IFERROR((Table1[[#This Row],[La]]/0.687)/(Table1[[#This Row],[Sm]]/0.444),0)</f>
        <v>0.9203112921117288</v>
      </c>
      <c r="BK227" s="21">
        <f>IFERROR((Table1[[#This Row],[La]]/0.687)/(Table1[[#This Row],[Nb]]/0.713),0)</f>
        <v>1.0058981430247291</v>
      </c>
      <c r="BL227" s="28">
        <f>IFERROR((Table1[[#This Row],[MgO]]/40.344)/((Table1[[#This Row],[MgO]]/40.344)+(Table1[[#This Row],[FeOt]]/71.844))*100,0)</f>
        <v>42.571518958431987</v>
      </c>
    </row>
    <row r="228" spans="1:64" x14ac:dyDescent="0.25">
      <c r="A228" s="29" t="s">
        <v>276</v>
      </c>
      <c r="B228" s="29"/>
      <c r="C228" s="29"/>
      <c r="D228" s="30" t="s">
        <v>379</v>
      </c>
      <c r="E228" s="29" t="s">
        <v>319</v>
      </c>
      <c r="F228" s="16">
        <v>42.1</v>
      </c>
      <c r="G228" s="16">
        <v>4.84</v>
      </c>
      <c r="H228" s="16">
        <v>13.6</v>
      </c>
      <c r="I228" s="16">
        <v>17.5</v>
      </c>
      <c r="J228" s="16">
        <v>0.31</v>
      </c>
      <c r="K228" s="16">
        <v>6.24</v>
      </c>
      <c r="L228" s="16">
        <v>7.48</v>
      </c>
      <c r="M228" s="16">
        <v>2.92</v>
      </c>
      <c r="N228" s="16">
        <v>0.61</v>
      </c>
      <c r="O228" s="16">
        <v>0.5</v>
      </c>
      <c r="P228" s="16">
        <v>99.26</v>
      </c>
      <c r="Q228" s="16">
        <v>0.09</v>
      </c>
      <c r="R228" s="16"/>
      <c r="S228" s="16">
        <v>340</v>
      </c>
      <c r="T228" s="16"/>
      <c r="U228" s="16">
        <v>90</v>
      </c>
      <c r="V228" s="16"/>
      <c r="W228" s="16"/>
      <c r="X228" s="16">
        <v>50</v>
      </c>
      <c r="Y228" s="16">
        <v>77</v>
      </c>
      <c r="Z228" s="16"/>
      <c r="AA228" s="16">
        <v>20</v>
      </c>
      <c r="AB228" s="16"/>
      <c r="AC228" s="16"/>
      <c r="AD228" s="16">
        <v>220</v>
      </c>
      <c r="AE228" s="16"/>
      <c r="AF228" s="16"/>
      <c r="AG228" s="16"/>
      <c r="AH228" s="16">
        <v>0</v>
      </c>
      <c r="AI228" s="16">
        <v>31</v>
      </c>
      <c r="AJ228" s="16">
        <v>150</v>
      </c>
      <c r="AK228" s="16">
        <v>180</v>
      </c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7">
        <f>IFERROR(SUM(Table1[[#This Row],[Pd]:[Au]]),0)</f>
        <v>0</v>
      </c>
      <c r="BD228" s="17">
        <f>IFERROR(Table1[[#This Row],[Ni]]/Table1[[#This Row],[Cu]],0)</f>
        <v>0</v>
      </c>
      <c r="BE228" s="17">
        <f>IFERROR(Table1[[#This Row],[Pd]]/Table1[[#This Row],[Pt]],0)</f>
        <v>0</v>
      </c>
      <c r="BF228" s="17">
        <f>IFERROR(Table1[[#This Row],[Cr]]/Table1[[#This Row],[V]],0)</f>
        <v>0</v>
      </c>
      <c r="BG228" s="32">
        <f>IFERROR(Table1[[#This Row],[Cu]]/Table1[[#This Row],[Pd]],0)</f>
        <v>0</v>
      </c>
      <c r="BH228" s="17">
        <f>IFERROR((Table1[[#This Row],[S]]*10000)/Table1[[#This Row],[Se]],0)</f>
        <v>0</v>
      </c>
      <c r="BI228" s="17">
        <f>IFERROR((Table1[[#This Row],[Th]]/0.085)/(Table1[[#This Row],[Yb]]/0.493),0)</f>
        <v>0</v>
      </c>
      <c r="BJ228" s="17">
        <f>IFERROR((Table1[[#This Row],[La]]/0.687)/(Table1[[#This Row],[Sm]]/0.444),0)</f>
        <v>0</v>
      </c>
      <c r="BK228" s="17">
        <f>IFERROR((Table1[[#This Row],[La]]/0.687)/(Table1[[#This Row],[Nb]]/0.713),0)</f>
        <v>0</v>
      </c>
      <c r="BL228" s="28">
        <f>IFERROR((Table1[[#This Row],[MgO]]/40.344)/((Table1[[#This Row],[MgO]]/40.344)+(Table1[[#This Row],[FeOt]]/71.844))*100,0)</f>
        <v>38.837065310183974</v>
      </c>
    </row>
    <row r="229" spans="1:64" x14ac:dyDescent="0.25">
      <c r="A229" s="29" t="s">
        <v>255</v>
      </c>
      <c r="B229" s="29"/>
      <c r="C229" s="29"/>
      <c r="D229" s="30" t="s">
        <v>379</v>
      </c>
      <c r="E229" s="29" t="s">
        <v>321</v>
      </c>
      <c r="F229" s="16">
        <v>49.83</v>
      </c>
      <c r="G229" s="16">
        <v>1.79</v>
      </c>
      <c r="H229" s="16">
        <v>14.17</v>
      </c>
      <c r="I229" s="16">
        <v>16.010000000000002</v>
      </c>
      <c r="J229" s="16">
        <v>0.2</v>
      </c>
      <c r="K229" s="16">
        <v>6.21</v>
      </c>
      <c r="L229" s="16">
        <v>6.45</v>
      </c>
      <c r="M229" s="16">
        <v>2.09</v>
      </c>
      <c r="N229" s="16">
        <v>0.73</v>
      </c>
      <c r="O229" s="16">
        <v>0.1</v>
      </c>
      <c r="P229" s="16">
        <v>100.75</v>
      </c>
      <c r="Q229" s="16">
        <v>0.03</v>
      </c>
      <c r="R229" s="16"/>
      <c r="S229" s="16">
        <v>103</v>
      </c>
      <c r="T229" s="16"/>
      <c r="U229" s="16">
        <v>154</v>
      </c>
      <c r="V229" s="16"/>
      <c r="W229" s="16"/>
      <c r="X229" s="16">
        <v>2</v>
      </c>
      <c r="Y229" s="16">
        <v>49</v>
      </c>
      <c r="Z229" s="16"/>
      <c r="AA229" s="16">
        <v>22</v>
      </c>
      <c r="AB229" s="16"/>
      <c r="AC229" s="16"/>
      <c r="AD229" s="16">
        <v>109</v>
      </c>
      <c r="AE229" s="16"/>
      <c r="AF229" s="16"/>
      <c r="AG229" s="16"/>
      <c r="AH229" s="16">
        <v>612</v>
      </c>
      <c r="AI229" s="16">
        <v>42</v>
      </c>
      <c r="AJ229" s="16">
        <v>71</v>
      </c>
      <c r="AK229" s="16">
        <v>91</v>
      </c>
      <c r="AL229" s="16">
        <v>6.6</v>
      </c>
      <c r="AM229" s="16">
        <v>17.100000000000001</v>
      </c>
      <c r="AN229" s="16"/>
      <c r="AO229" s="16">
        <v>12.3</v>
      </c>
      <c r="AP229" s="16">
        <v>4.3</v>
      </c>
      <c r="AQ229" s="16">
        <v>1.3</v>
      </c>
      <c r="AR229" s="16">
        <v>5.2</v>
      </c>
      <c r="AS229" s="16"/>
      <c r="AT229" s="16">
        <v>6.1</v>
      </c>
      <c r="AU229" s="16"/>
      <c r="AV229" s="16">
        <v>3.6</v>
      </c>
      <c r="AW229" s="16"/>
      <c r="AX229" s="16">
        <v>3</v>
      </c>
      <c r="AY229" s="16">
        <v>0.4</v>
      </c>
      <c r="AZ229" s="16"/>
      <c r="BA229" s="16"/>
      <c r="BB229" s="16"/>
      <c r="BC229" s="17">
        <f>IFERROR(SUM(Table1[[#This Row],[Pd]:[Au]]),0)</f>
        <v>0</v>
      </c>
      <c r="BD229" s="17">
        <f>IFERROR(Table1[[#This Row],[Ni]]/Table1[[#This Row],[Cu]],0)</f>
        <v>0</v>
      </c>
      <c r="BE229" s="17">
        <f>IFERROR(Table1[[#This Row],[Pd]]/Table1[[#This Row],[Pt]],0)</f>
        <v>0</v>
      </c>
      <c r="BF229" s="17">
        <f>IFERROR(Table1[[#This Row],[Cr]]/Table1[[#This Row],[V]],0)</f>
        <v>0.25163398692810457</v>
      </c>
      <c r="BG229" s="32">
        <f>IFERROR(Table1[[#This Row],[Cu]]/Table1[[#This Row],[Pd]],0)</f>
        <v>0</v>
      </c>
      <c r="BH229" s="17">
        <f>IFERROR((Table1[[#This Row],[S]]*10000)/Table1[[#This Row],[Se]],0)</f>
        <v>0</v>
      </c>
      <c r="BI229" s="17">
        <f>IFERROR((Table1[[#This Row],[Th]]/0.085)/(Table1[[#This Row],[Yb]]/0.493),0)</f>
        <v>0</v>
      </c>
      <c r="BJ229" s="17">
        <f>IFERROR((Table1[[#This Row],[La]]/0.687)/(Table1[[#This Row],[Sm]]/0.444),0)</f>
        <v>0.99197725195490993</v>
      </c>
      <c r="BK229" s="17">
        <f>IFERROR((Table1[[#This Row],[La]]/0.687)/(Table1[[#This Row],[Nb]]/0.713),0)</f>
        <v>3.4248908296943226</v>
      </c>
      <c r="BL229" s="28">
        <f>IFERROR((Table1[[#This Row],[MgO]]/40.344)/((Table1[[#This Row],[MgO]]/40.344)+(Table1[[#This Row],[FeOt]]/71.844))*100,0)</f>
        <v>40.854145310213546</v>
      </c>
    </row>
    <row r="230" spans="1:64" x14ac:dyDescent="0.25">
      <c r="A230" s="29" t="s">
        <v>259</v>
      </c>
      <c r="B230" s="29"/>
      <c r="C230" s="29"/>
      <c r="D230" s="30" t="s">
        <v>379</v>
      </c>
      <c r="E230" s="29" t="s">
        <v>320</v>
      </c>
      <c r="F230" s="16">
        <v>50.51</v>
      </c>
      <c r="G230" s="16">
        <v>1.27</v>
      </c>
      <c r="H230" s="16">
        <v>13.78</v>
      </c>
      <c r="I230" s="16">
        <v>13.08</v>
      </c>
      <c r="J230" s="16">
        <v>0.21</v>
      </c>
      <c r="K230" s="16">
        <v>6.19</v>
      </c>
      <c r="L230" s="16">
        <v>9.49</v>
      </c>
      <c r="M230" s="16">
        <v>3.54</v>
      </c>
      <c r="N230" s="16">
        <v>0.23</v>
      </c>
      <c r="O230" s="16">
        <v>0.1</v>
      </c>
      <c r="P230" s="16">
        <v>100.93</v>
      </c>
      <c r="Q230" s="16">
        <v>0.02</v>
      </c>
      <c r="R230" s="16"/>
      <c r="S230" s="16">
        <v>252</v>
      </c>
      <c r="T230" s="16"/>
      <c r="U230" s="16">
        <v>177</v>
      </c>
      <c r="V230" s="16"/>
      <c r="W230" s="16"/>
      <c r="X230" s="16">
        <v>3</v>
      </c>
      <c r="Y230" s="16">
        <v>105</v>
      </c>
      <c r="Z230" s="16"/>
      <c r="AA230" s="16">
        <v>0</v>
      </c>
      <c r="AB230" s="16"/>
      <c r="AC230" s="16"/>
      <c r="AD230" s="16">
        <v>128</v>
      </c>
      <c r="AE230" s="16"/>
      <c r="AF230" s="16"/>
      <c r="AG230" s="16"/>
      <c r="AH230" s="16">
        <v>461</v>
      </c>
      <c r="AI230" s="16">
        <v>29</v>
      </c>
      <c r="AJ230" s="16">
        <v>102</v>
      </c>
      <c r="AK230" s="16">
        <v>62</v>
      </c>
      <c r="AL230" s="16">
        <v>4.3</v>
      </c>
      <c r="AM230" s="16">
        <v>11.1</v>
      </c>
      <c r="AN230" s="16"/>
      <c r="AO230" s="16">
        <v>8.3000000000000007</v>
      </c>
      <c r="AP230" s="16">
        <v>2.8</v>
      </c>
      <c r="AQ230" s="16">
        <v>0.9</v>
      </c>
      <c r="AR230" s="16">
        <v>4.0999999999999996</v>
      </c>
      <c r="AS230" s="16"/>
      <c r="AT230" s="16">
        <v>4.4000000000000004</v>
      </c>
      <c r="AU230" s="16"/>
      <c r="AV230" s="16">
        <v>2.6</v>
      </c>
      <c r="AW230" s="16"/>
      <c r="AX230" s="16">
        <v>2.2999999999999998</v>
      </c>
      <c r="AY230" s="16">
        <v>0.32</v>
      </c>
      <c r="AZ230" s="16"/>
      <c r="BA230" s="16"/>
      <c r="BB230" s="16"/>
      <c r="BC230" s="17">
        <f>IFERROR(SUM(Table1[[#This Row],[Pd]:[Au]]),0)</f>
        <v>0</v>
      </c>
      <c r="BD230" s="17">
        <f>IFERROR(Table1[[#This Row],[Ni]]/Table1[[#This Row],[Cu]],0)</f>
        <v>0</v>
      </c>
      <c r="BE230" s="17">
        <f>IFERROR(Table1[[#This Row],[Pd]]/Table1[[#This Row],[Pt]],0)</f>
        <v>0</v>
      </c>
      <c r="BF230" s="17">
        <f>IFERROR(Table1[[#This Row],[Cr]]/Table1[[#This Row],[V]],0)</f>
        <v>0.38394793926247289</v>
      </c>
      <c r="BG230" s="32">
        <f>IFERROR(Table1[[#This Row],[Cu]]/Table1[[#This Row],[Pd]],0)</f>
        <v>0</v>
      </c>
      <c r="BH230" s="17">
        <f>IFERROR((Table1[[#This Row],[S]]*10000)/Table1[[#This Row],[Se]],0)</f>
        <v>0</v>
      </c>
      <c r="BI230" s="17">
        <f>IFERROR((Table1[[#This Row],[Th]]/0.085)/(Table1[[#This Row],[Yb]]/0.493),0)</f>
        <v>0</v>
      </c>
      <c r="BJ230" s="17">
        <f>IFERROR((Table1[[#This Row],[La]]/0.687)/(Table1[[#This Row],[Sm]]/0.444),0)</f>
        <v>0.9925140361821585</v>
      </c>
      <c r="BK230" s="17">
        <f>IFERROR((Table1[[#This Row],[La]]/0.687)/(Table1[[#This Row],[Nb]]/0.713),0)</f>
        <v>1.4875788452207663</v>
      </c>
      <c r="BL230" s="28">
        <f>IFERROR((Table1[[#This Row],[MgO]]/40.344)/((Table1[[#This Row],[MgO]]/40.344)+(Table1[[#This Row],[FeOt]]/71.844))*100,0)</f>
        <v>45.733032934494929</v>
      </c>
    </row>
    <row r="231" spans="1:64" x14ac:dyDescent="0.25">
      <c r="A231" s="29">
        <v>423553</v>
      </c>
      <c r="B231" s="29">
        <v>629372</v>
      </c>
      <c r="C231" s="29">
        <v>6184576</v>
      </c>
      <c r="D231" s="30" t="s">
        <v>378</v>
      </c>
      <c r="E231" s="29" t="s">
        <v>196</v>
      </c>
      <c r="F231" s="17">
        <v>53.738583800000008</v>
      </c>
      <c r="G231" s="17">
        <v>1.4846089999999998</v>
      </c>
      <c r="H231" s="17">
        <v>13.491029999999999</v>
      </c>
      <c r="I231" s="17">
        <v>13.3796</v>
      </c>
      <c r="J231" s="18">
        <v>0.22660559999999996</v>
      </c>
      <c r="K231" s="17">
        <v>6.1850859999999992</v>
      </c>
      <c r="L231" s="17">
        <v>9.4585919999999994</v>
      </c>
      <c r="M231" s="17">
        <v>1.7389200000000002</v>
      </c>
      <c r="N231" s="17">
        <v>0.16864399999999999</v>
      </c>
      <c r="O231" s="18">
        <v>0.12832959999999999</v>
      </c>
      <c r="P231" s="17">
        <f>SUM(F231:O231)</f>
        <v>100</v>
      </c>
      <c r="Q231" s="16">
        <v>0.11</v>
      </c>
      <c r="R231" s="16"/>
      <c r="S231" s="16">
        <v>60</v>
      </c>
      <c r="T231" s="16">
        <v>40</v>
      </c>
      <c r="U231" s="16">
        <v>86</v>
      </c>
      <c r="V231" s="16">
        <v>133</v>
      </c>
      <c r="W231" s="16"/>
      <c r="X231" s="16"/>
      <c r="Y231" s="16">
        <v>80</v>
      </c>
      <c r="Z231" s="16"/>
      <c r="AA231" s="16"/>
      <c r="AB231" s="16">
        <v>41</v>
      </c>
      <c r="AC231" s="16"/>
      <c r="AD231" s="16">
        <v>209</v>
      </c>
      <c r="AE231" s="16"/>
      <c r="AF231" s="16"/>
      <c r="AG231" s="16"/>
      <c r="AH231" s="16">
        <v>391</v>
      </c>
      <c r="AI231" s="16"/>
      <c r="AJ231" s="16">
        <v>88</v>
      </c>
      <c r="AK231" s="16">
        <v>71</v>
      </c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>
        <v>2E-3</v>
      </c>
      <c r="BA231" s="16">
        <v>1.2999999999999999E-3</v>
      </c>
      <c r="BB231" s="16">
        <v>1.9E-2</v>
      </c>
      <c r="BC231" s="17">
        <f>IFERROR(SUM(Table1[[#This Row],[Pd]:[Au]]),0)</f>
        <v>2.23E-2</v>
      </c>
      <c r="BD231" s="17">
        <f>IFERROR(Table1[[#This Row],[Ni]]/Table1[[#This Row],[Cu]],0)</f>
        <v>0.60150375939849621</v>
      </c>
      <c r="BE231" s="17">
        <f>IFERROR(Table1[[#This Row],[Pd]]/Table1[[#This Row],[Pt]],0)</f>
        <v>1.5384615384615385</v>
      </c>
      <c r="BF231" s="17">
        <f>IFERROR(Table1[[#This Row],[Cr]]/Table1[[#This Row],[V]],0)</f>
        <v>0.21994884910485935</v>
      </c>
      <c r="BG231" s="32">
        <f>IFERROR(Table1[[#This Row],[Cu]]/Table1[[#This Row],[Pd]],0)</f>
        <v>66500</v>
      </c>
      <c r="BH231" s="17">
        <f>IFERROR((Table1[[#This Row],[S]]*10000)/Table1[[#This Row],[Se]],0)</f>
        <v>0</v>
      </c>
      <c r="BI231" s="17">
        <f>IFERROR((Table1[[#This Row],[Th]]/0.085)/(Table1[[#This Row],[Yb]]/0.493),0)</f>
        <v>0</v>
      </c>
      <c r="BJ231" s="17">
        <f>IFERROR((Table1[[#This Row],[La]]/0.687)/(Table1[[#This Row],[Sm]]/0.444),0)</f>
        <v>0</v>
      </c>
      <c r="BK231" s="17">
        <f>IFERROR((Table1[[#This Row],[La]]/0.687)/(Table1[[#This Row],[Nb]]/0.713),0)</f>
        <v>0</v>
      </c>
      <c r="BL231" s="28">
        <f>IFERROR((Table1[[#This Row],[MgO]]/40.344)/((Table1[[#This Row],[MgO]]/40.344)+(Table1[[#This Row],[FeOt]]/71.844))*100,0)</f>
        <v>45.151883994235561</v>
      </c>
    </row>
    <row r="232" spans="1:64" x14ac:dyDescent="0.25">
      <c r="A232" s="29">
        <v>424074</v>
      </c>
      <c r="B232" s="29">
        <v>631153</v>
      </c>
      <c r="C232" s="29">
        <v>6180180</v>
      </c>
      <c r="D232" s="30" t="s">
        <v>378</v>
      </c>
      <c r="E232" s="29" t="s">
        <v>196</v>
      </c>
      <c r="F232" s="17">
        <v>56.809696800000005</v>
      </c>
      <c r="G232" s="17">
        <v>1.034222</v>
      </c>
      <c r="H232" s="17">
        <v>12.055009999999999</v>
      </c>
      <c r="I232" s="17">
        <v>11.629959999999999</v>
      </c>
      <c r="J232" s="18">
        <v>0.18851519999999997</v>
      </c>
      <c r="K232" s="17">
        <v>6.1850859999999992</v>
      </c>
      <c r="L232" s="17">
        <v>10.28412</v>
      </c>
      <c r="M232" s="17">
        <v>1.6850000000000001</v>
      </c>
      <c r="N232" s="17">
        <v>4.8183999999999998E-2</v>
      </c>
      <c r="O232" s="18">
        <v>8.0206E-2</v>
      </c>
      <c r="P232" s="17">
        <f>SUM(F232:O232)</f>
        <v>100.00000000000001</v>
      </c>
      <c r="Q232" s="16">
        <v>0.08</v>
      </c>
      <c r="R232" s="16"/>
      <c r="S232" s="16">
        <v>10</v>
      </c>
      <c r="T232" s="16">
        <v>44</v>
      </c>
      <c r="U232" s="16">
        <v>119</v>
      </c>
      <c r="V232" s="16">
        <v>154</v>
      </c>
      <c r="W232" s="16"/>
      <c r="X232" s="16"/>
      <c r="Y232" s="16">
        <v>92</v>
      </c>
      <c r="Z232" s="16"/>
      <c r="AA232" s="16"/>
      <c r="AB232" s="16">
        <v>38</v>
      </c>
      <c r="AC232" s="16"/>
      <c r="AD232" s="16">
        <v>65</v>
      </c>
      <c r="AE232" s="16"/>
      <c r="AF232" s="16"/>
      <c r="AG232" s="16"/>
      <c r="AH232" s="16">
        <v>323</v>
      </c>
      <c r="AI232" s="16"/>
      <c r="AJ232" s="16">
        <v>156</v>
      </c>
      <c r="AK232" s="16">
        <v>55</v>
      </c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>
        <v>2E-3</v>
      </c>
      <c r="BA232" s="16">
        <v>2.5000000000000001E-3</v>
      </c>
      <c r="BB232" s="16">
        <v>2E-3</v>
      </c>
      <c r="BC232" s="17">
        <f>IFERROR(SUM(Table1[[#This Row],[Pd]:[Au]]),0)</f>
        <v>6.5000000000000006E-3</v>
      </c>
      <c r="BD232" s="17">
        <f>IFERROR(Table1[[#This Row],[Ni]]/Table1[[#This Row],[Cu]],0)</f>
        <v>0.59740259740259738</v>
      </c>
      <c r="BE232" s="17">
        <f>IFERROR(Table1[[#This Row],[Pd]]/Table1[[#This Row],[Pt]],0)</f>
        <v>0.8</v>
      </c>
      <c r="BF232" s="17">
        <f>IFERROR(Table1[[#This Row],[Cr]]/Table1[[#This Row],[V]],0)</f>
        <v>0.36842105263157893</v>
      </c>
      <c r="BG232" s="32">
        <f>IFERROR(Table1[[#This Row],[Cu]]/Table1[[#This Row],[Pd]],0)</f>
        <v>77000</v>
      </c>
      <c r="BH232" s="17">
        <f>IFERROR((Table1[[#This Row],[S]]*10000)/Table1[[#This Row],[Se]],0)</f>
        <v>0</v>
      </c>
      <c r="BI232" s="17">
        <f>IFERROR((Table1[[#This Row],[Th]]/0.085)/(Table1[[#This Row],[Yb]]/0.493),0)</f>
        <v>0</v>
      </c>
      <c r="BJ232" s="17">
        <f>IFERROR((Table1[[#This Row],[La]]/0.687)/(Table1[[#This Row],[Sm]]/0.444),0)</f>
        <v>0</v>
      </c>
      <c r="BK232" s="17">
        <f>IFERROR((Table1[[#This Row],[La]]/0.687)/(Table1[[#This Row],[Nb]]/0.713),0)</f>
        <v>0</v>
      </c>
      <c r="BL232" s="28">
        <f>IFERROR((Table1[[#This Row],[MgO]]/40.344)/((Table1[[#This Row],[MgO]]/40.344)+(Table1[[#This Row],[FeOt]]/71.844))*100,0)</f>
        <v>48.640605099504768</v>
      </c>
    </row>
    <row r="233" spans="1:64" x14ac:dyDescent="0.25">
      <c r="A233" s="29" t="s">
        <v>127</v>
      </c>
      <c r="B233" s="29">
        <v>476028</v>
      </c>
      <c r="C233" s="29">
        <v>6462999</v>
      </c>
      <c r="D233" s="30" t="s">
        <v>378</v>
      </c>
      <c r="E233" s="29" t="s">
        <v>196</v>
      </c>
      <c r="F233" s="17">
        <v>59.267285000000001</v>
      </c>
      <c r="G233" s="17">
        <v>0.93413600000000008</v>
      </c>
      <c r="H233" s="17">
        <v>12.225064999999999</v>
      </c>
      <c r="I233" s="17">
        <v>9.6487499999999997</v>
      </c>
      <c r="J233" s="18">
        <v>0.14719679999999999</v>
      </c>
      <c r="K233" s="17">
        <v>6.1850859999999992</v>
      </c>
      <c r="L233" s="17">
        <v>9.2347199999999994</v>
      </c>
      <c r="M233" s="17">
        <v>2.2242000000000002</v>
      </c>
      <c r="N233" s="17">
        <v>6.0229999999999999E-2</v>
      </c>
      <c r="O233" s="18">
        <v>7.3331199999999999E-2</v>
      </c>
      <c r="P233" s="17">
        <f>SUM(F233:O233)</f>
        <v>99.999999999999986</v>
      </c>
      <c r="Q233" s="16">
        <v>1.03</v>
      </c>
      <c r="R233" s="16"/>
      <c r="S233" s="16">
        <v>10</v>
      </c>
      <c r="T233" s="16">
        <v>37</v>
      </c>
      <c r="U233" s="16">
        <v>150</v>
      </c>
      <c r="V233" s="16">
        <v>264</v>
      </c>
      <c r="W233" s="16"/>
      <c r="X233" s="16"/>
      <c r="Y233" s="16">
        <v>72</v>
      </c>
      <c r="Z233" s="16"/>
      <c r="AA233" s="16"/>
      <c r="AB233" s="16">
        <v>39</v>
      </c>
      <c r="AC233" s="16"/>
      <c r="AD233" s="16">
        <v>96</v>
      </c>
      <c r="AE233" s="16"/>
      <c r="AF233" s="19"/>
      <c r="AG233" s="16"/>
      <c r="AH233" s="16">
        <v>300</v>
      </c>
      <c r="AI233" s="16"/>
      <c r="AJ233" s="16">
        <v>67</v>
      </c>
      <c r="AK233" s="16">
        <v>22</v>
      </c>
      <c r="AL233" s="19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>
        <v>1.0999999999999999E-2</v>
      </c>
      <c r="BA233" s="16">
        <v>1.29E-2</v>
      </c>
      <c r="BB233" s="16">
        <v>2E-3</v>
      </c>
      <c r="BC233" s="21">
        <f>IFERROR(SUM(Table1[[#This Row],[Pd]:[Au]]),0)</f>
        <v>2.5899999999999999E-2</v>
      </c>
      <c r="BD233" s="17">
        <f>IFERROR(Table1[[#This Row],[Ni]]/Table1[[#This Row],[Cu]],0)</f>
        <v>0.27272727272727271</v>
      </c>
      <c r="BE233" s="17">
        <f>IFERROR(Table1[[#This Row],[Pd]]/Table1[[#This Row],[Pt]],0)</f>
        <v>0.8527131782945736</v>
      </c>
      <c r="BF233" s="17">
        <f>IFERROR(Table1[[#This Row],[Cr]]/Table1[[#This Row],[V]],0)</f>
        <v>0.5</v>
      </c>
      <c r="BG233" s="32">
        <f>IFERROR(Table1[[#This Row],[Cu]]/Table1[[#This Row],[Pd]],0)</f>
        <v>24000</v>
      </c>
      <c r="BH233" s="17">
        <f>IFERROR((Table1[[#This Row],[S]]*10000)/Table1[[#This Row],[Se]],0)</f>
        <v>0</v>
      </c>
      <c r="BI233" s="17">
        <f>IFERROR((Table1[[#This Row],[Th]]/0.085)/(Table1[[#This Row],[Yb]]/0.493),0)</f>
        <v>0</v>
      </c>
      <c r="BJ233" s="17">
        <f>IFERROR((Table1[[#This Row],[La]]/0.687)/(Table1[[#This Row],[Sm]]/0.444),0)</f>
        <v>0</v>
      </c>
      <c r="BK233" s="17">
        <f>IFERROR((Table1[[#This Row],[La]]/0.687)/(Table1[[#This Row],[Nb]]/0.713),0)</f>
        <v>0</v>
      </c>
      <c r="BL233" s="28">
        <f>IFERROR((Table1[[#This Row],[MgO]]/40.344)/((Table1[[#This Row],[MgO]]/40.344)+(Table1[[#This Row],[FeOt]]/71.844))*100,0)</f>
        <v>53.304350628872697</v>
      </c>
    </row>
    <row r="234" spans="1:64" x14ac:dyDescent="0.25">
      <c r="A234" s="29" t="s">
        <v>218</v>
      </c>
      <c r="B234" s="29"/>
      <c r="C234" s="29"/>
      <c r="D234" s="30" t="s">
        <v>379</v>
      </c>
      <c r="E234" s="29" t="s">
        <v>315</v>
      </c>
      <c r="F234" s="16">
        <v>49.63</v>
      </c>
      <c r="G234" s="16">
        <v>1.59</v>
      </c>
      <c r="H234" s="16">
        <v>14.03</v>
      </c>
      <c r="I234" s="16">
        <v>16.260000000000002</v>
      </c>
      <c r="J234" s="16">
        <v>0.26</v>
      </c>
      <c r="K234" s="16">
        <v>6.16</v>
      </c>
      <c r="L234" s="16">
        <v>9.2200000000000006</v>
      </c>
      <c r="M234" s="16">
        <v>1.1100000000000001</v>
      </c>
      <c r="N234" s="16">
        <v>0.01</v>
      </c>
      <c r="O234" s="16">
        <v>0.13</v>
      </c>
      <c r="P234" s="16">
        <v>100.88</v>
      </c>
      <c r="Q234" s="16">
        <v>0</v>
      </c>
      <c r="R234" s="16"/>
      <c r="S234" s="16">
        <v>23</v>
      </c>
      <c r="T234" s="16"/>
      <c r="U234" s="16">
        <v>131</v>
      </c>
      <c r="V234" s="16"/>
      <c r="W234" s="16"/>
      <c r="X234" s="16">
        <v>6</v>
      </c>
      <c r="Y234" s="16">
        <v>106</v>
      </c>
      <c r="Z234" s="16"/>
      <c r="AA234" s="16">
        <v>5</v>
      </c>
      <c r="AB234" s="16"/>
      <c r="AC234" s="16"/>
      <c r="AD234" s="16">
        <v>137</v>
      </c>
      <c r="AE234" s="16"/>
      <c r="AF234" s="16"/>
      <c r="AG234" s="16"/>
      <c r="AH234" s="16">
        <v>368</v>
      </c>
      <c r="AI234" s="16">
        <v>37</v>
      </c>
      <c r="AJ234" s="16">
        <v>0</v>
      </c>
      <c r="AK234" s="16">
        <v>78</v>
      </c>
      <c r="AL234" s="16">
        <v>6.3</v>
      </c>
      <c r="AM234" s="16">
        <v>16.2</v>
      </c>
      <c r="AN234" s="16"/>
      <c r="AO234" s="16">
        <v>11.6</v>
      </c>
      <c r="AP234" s="16">
        <v>3.5</v>
      </c>
      <c r="AQ234" s="16">
        <v>1.2</v>
      </c>
      <c r="AR234" s="16">
        <v>4.8</v>
      </c>
      <c r="AS234" s="16"/>
      <c r="AT234" s="16">
        <v>6.1</v>
      </c>
      <c r="AU234" s="16"/>
      <c r="AV234" s="16">
        <v>4</v>
      </c>
      <c r="AW234" s="16"/>
      <c r="AX234" s="16">
        <v>3.9</v>
      </c>
      <c r="AY234" s="16">
        <v>0.49</v>
      </c>
      <c r="AZ234" s="16"/>
      <c r="BA234" s="16"/>
      <c r="BB234" s="16"/>
      <c r="BC234" s="17">
        <f>IFERROR(SUM(Table1[[#This Row],[Pd]:[Au]]),0)</f>
        <v>0</v>
      </c>
      <c r="BD234" s="17">
        <f>IFERROR(Table1[[#This Row],[Ni]]/Table1[[#This Row],[Cu]],0)</f>
        <v>0</v>
      </c>
      <c r="BE234" s="17">
        <f>IFERROR(Table1[[#This Row],[Pd]]/Table1[[#This Row],[Pt]],0)</f>
        <v>0</v>
      </c>
      <c r="BF234" s="17">
        <f>IFERROR(Table1[[#This Row],[Cr]]/Table1[[#This Row],[V]],0)</f>
        <v>0.35597826086956524</v>
      </c>
      <c r="BG234" s="32">
        <f>IFERROR(Table1[[#This Row],[Cu]]/Table1[[#This Row],[Pd]],0)</f>
        <v>0</v>
      </c>
      <c r="BH234" s="17">
        <f>IFERROR((Table1[[#This Row],[S]]*10000)/Table1[[#This Row],[Se]],0)</f>
        <v>0</v>
      </c>
      <c r="BI234" s="17">
        <f>IFERROR((Table1[[#This Row],[Th]]/0.085)/(Table1[[#This Row],[Yb]]/0.493),0)</f>
        <v>0</v>
      </c>
      <c r="BJ234" s="17">
        <f>IFERROR((Table1[[#This Row],[La]]/0.687)/(Table1[[#This Row],[Sm]]/0.444),0)</f>
        <v>1.1633187772925764</v>
      </c>
      <c r="BK234" s="17">
        <f>IFERROR((Table1[[#This Row],[La]]/0.687)/(Table1[[#This Row],[Nb]]/0.713),0)</f>
        <v>1.0897379912663754</v>
      </c>
      <c r="BL234" s="28">
        <f>IFERROR((Table1[[#This Row],[MgO]]/40.344)/((Table1[[#This Row],[MgO]]/40.344)+(Table1[[#This Row],[FeOt]]/71.844))*100,0)</f>
        <v>40.28565298946846</v>
      </c>
    </row>
    <row r="235" spans="1:64" x14ac:dyDescent="0.25">
      <c r="A235" s="29" t="s">
        <v>119</v>
      </c>
      <c r="B235" s="29">
        <v>630152</v>
      </c>
      <c r="C235" s="29">
        <v>6185257</v>
      </c>
      <c r="D235" s="30" t="s">
        <v>378</v>
      </c>
      <c r="E235" s="29" t="s">
        <v>197</v>
      </c>
      <c r="F235" s="17">
        <v>52.143671999999995</v>
      </c>
      <c r="G235" s="17">
        <v>1.301118</v>
      </c>
      <c r="H235" s="17">
        <v>12.92418</v>
      </c>
      <c r="I235" s="17">
        <v>15.440759999999999</v>
      </c>
      <c r="J235" s="17">
        <v>0.14332300000000001</v>
      </c>
      <c r="K235" s="17">
        <v>6.1515510000000004</v>
      </c>
      <c r="L235" s="17">
        <v>4.9944300000000004</v>
      </c>
      <c r="M235" s="17">
        <v>2.4937999999999998</v>
      </c>
      <c r="N235" s="17">
        <v>0.56616200000000005</v>
      </c>
      <c r="O235" s="17">
        <v>0.121444</v>
      </c>
      <c r="P235" s="17">
        <f>SUM(F235:O235)</f>
        <v>96.28043999999997</v>
      </c>
      <c r="Q235" s="16">
        <v>3.67</v>
      </c>
      <c r="R235" s="16"/>
      <c r="S235" s="16">
        <v>120</v>
      </c>
      <c r="T235" s="16">
        <v>59</v>
      </c>
      <c r="U235" s="16">
        <v>99</v>
      </c>
      <c r="V235" s="16">
        <v>88</v>
      </c>
      <c r="W235" s="16"/>
      <c r="X235" s="16"/>
      <c r="Y235" s="16">
        <v>106</v>
      </c>
      <c r="Z235" s="16"/>
      <c r="AA235" s="16"/>
      <c r="AB235" s="16">
        <v>41</v>
      </c>
      <c r="AC235" s="16"/>
      <c r="AD235" s="16">
        <v>183</v>
      </c>
      <c r="AE235" s="16"/>
      <c r="AF235" s="16"/>
      <c r="AG235" s="16"/>
      <c r="AH235" s="16">
        <v>384</v>
      </c>
      <c r="AI235" s="16"/>
      <c r="AJ235" s="16">
        <v>70</v>
      </c>
      <c r="AK235" s="16">
        <v>0</v>
      </c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>
        <v>2E-3</v>
      </c>
      <c r="BA235" s="16">
        <v>2.5000000000000001E-3</v>
      </c>
      <c r="BB235" s="16">
        <v>4.0000000000000001E-3</v>
      </c>
      <c r="BC235" s="17">
        <f>IFERROR(SUM(Table1[[#This Row],[Pd]:[Au]]),0)</f>
        <v>8.5000000000000006E-3</v>
      </c>
      <c r="BD235" s="17">
        <f>IFERROR(Table1[[#This Row],[Ni]]/Table1[[#This Row],[Cu]],0)</f>
        <v>1.2045454545454546</v>
      </c>
      <c r="BE235" s="17">
        <f>IFERROR(Table1[[#This Row],[Pd]]/Table1[[#This Row],[Pt]],0)</f>
        <v>0.8</v>
      </c>
      <c r="BF235" s="17">
        <f>IFERROR(Table1[[#This Row],[Cr]]/Table1[[#This Row],[V]],0)</f>
        <v>0.2578125</v>
      </c>
      <c r="BG235" s="32">
        <f>IFERROR(Table1[[#This Row],[Cu]]/Table1[[#This Row],[Pd]],0)</f>
        <v>44000</v>
      </c>
      <c r="BH235" s="17">
        <f>IFERROR((Table1[[#This Row],[S]]*10000)/Table1[[#This Row],[Se]],0)</f>
        <v>0</v>
      </c>
      <c r="BI235" s="17">
        <f>IFERROR((Table1[[#This Row],[Th]]/0.085)/(Table1[[#This Row],[Yb]]/0.493),0)</f>
        <v>0</v>
      </c>
      <c r="BJ235" s="17">
        <f>IFERROR((Table1[[#This Row],[La]]/0.687)/(Table1[[#This Row],[Sm]]/0.444),0)</f>
        <v>0</v>
      </c>
      <c r="BK235" s="17">
        <f>IFERROR((Table1[[#This Row],[La]]/0.687)/(Table1[[#This Row],[Nb]]/0.713),0)</f>
        <v>0</v>
      </c>
      <c r="BL235" s="28">
        <f>IFERROR((Table1[[#This Row],[MgO]]/40.344)/((Table1[[#This Row],[MgO]]/40.344)+(Table1[[#This Row],[FeOt]]/71.844))*100,0)</f>
        <v>41.501971903036811</v>
      </c>
    </row>
    <row r="236" spans="1:64" x14ac:dyDescent="0.25">
      <c r="A236" s="29" t="s">
        <v>310</v>
      </c>
      <c r="B236" s="29"/>
      <c r="C236" s="29"/>
      <c r="D236" s="30" t="s">
        <v>379</v>
      </c>
      <c r="E236" s="29" t="s">
        <v>320</v>
      </c>
      <c r="F236" s="16">
        <v>48.81</v>
      </c>
      <c r="G236" s="16">
        <v>1.55</v>
      </c>
      <c r="H236" s="16">
        <v>13.87</v>
      </c>
      <c r="I236" s="16">
        <v>14.7</v>
      </c>
      <c r="J236" s="16">
        <v>0.27</v>
      </c>
      <c r="K236" s="16">
        <v>6.14</v>
      </c>
      <c r="L236" s="16">
        <v>10.119999999999999</v>
      </c>
      <c r="M236" s="16">
        <v>1.69</v>
      </c>
      <c r="N236" s="16">
        <v>0.23</v>
      </c>
      <c r="O236" s="16">
        <v>0.12</v>
      </c>
      <c r="P236" s="16">
        <v>99.7</v>
      </c>
      <c r="Q236" s="16">
        <v>0.08</v>
      </c>
      <c r="R236" s="16"/>
      <c r="S236" s="16">
        <v>44</v>
      </c>
      <c r="T236" s="16"/>
      <c r="U236" s="16">
        <v>114</v>
      </c>
      <c r="V236" s="16"/>
      <c r="W236" s="16"/>
      <c r="X236" s="16">
        <v>0</v>
      </c>
      <c r="Y236" s="16">
        <v>49</v>
      </c>
      <c r="Z236" s="16"/>
      <c r="AA236" s="16">
        <v>3</v>
      </c>
      <c r="AB236" s="16"/>
      <c r="AC236" s="16"/>
      <c r="AD236" s="16">
        <v>115</v>
      </c>
      <c r="AE236" s="16"/>
      <c r="AF236" s="16"/>
      <c r="AG236" s="16"/>
      <c r="AH236" s="16">
        <v>463</v>
      </c>
      <c r="AI236" s="16">
        <v>33</v>
      </c>
      <c r="AJ236" s="16">
        <v>76</v>
      </c>
      <c r="AK236" s="16">
        <v>80</v>
      </c>
      <c r="AL236" s="16">
        <v>5.4</v>
      </c>
      <c r="AM236" s="16">
        <v>15</v>
      </c>
      <c r="AN236" s="16"/>
      <c r="AO236" s="16">
        <v>11.5</v>
      </c>
      <c r="AP236" s="16">
        <v>3.8</v>
      </c>
      <c r="AQ236" s="16">
        <v>1.3</v>
      </c>
      <c r="AR236" s="16">
        <v>4.8</v>
      </c>
      <c r="AS236" s="16"/>
      <c r="AT236" s="16">
        <v>5.7</v>
      </c>
      <c r="AU236" s="16"/>
      <c r="AV236" s="16">
        <v>3.5</v>
      </c>
      <c r="AW236" s="16"/>
      <c r="AX236" s="16">
        <v>3.3</v>
      </c>
      <c r="AY236" s="16">
        <v>0.51</v>
      </c>
      <c r="AZ236" s="16"/>
      <c r="BA236" s="16"/>
      <c r="BB236" s="16"/>
      <c r="BC236" s="17">
        <f>IFERROR(SUM(Table1[[#This Row],[Pd]:[Au]]),0)</f>
        <v>0</v>
      </c>
      <c r="BD236" s="17">
        <f>IFERROR(Table1[[#This Row],[Ni]]/Table1[[#This Row],[Cu]],0)</f>
        <v>0</v>
      </c>
      <c r="BE236" s="17">
        <f>IFERROR(Table1[[#This Row],[Pd]]/Table1[[#This Row],[Pt]],0)</f>
        <v>0</v>
      </c>
      <c r="BF236" s="17">
        <f>IFERROR(Table1[[#This Row],[Cr]]/Table1[[#This Row],[V]],0)</f>
        <v>0.24622030237580994</v>
      </c>
      <c r="BG236" s="32">
        <f>IFERROR(Table1[[#This Row],[Cu]]/Table1[[#This Row],[Pd]],0)</f>
        <v>0</v>
      </c>
      <c r="BH236" s="17">
        <f>IFERROR((Table1[[#This Row],[S]]*10000)/Table1[[#This Row],[Se]],0)</f>
        <v>0</v>
      </c>
      <c r="BI236" s="17">
        <f>IFERROR((Table1[[#This Row],[Th]]/0.085)/(Table1[[#This Row],[Yb]]/0.493),0)</f>
        <v>0</v>
      </c>
      <c r="BJ236" s="17">
        <f>IFERROR((Table1[[#This Row],[La]]/0.687)/(Table1[[#This Row],[Sm]]/0.444),0)</f>
        <v>0.91840956102045512</v>
      </c>
      <c r="BK236" s="17">
        <f>IFERROR((Table1[[#This Row],[La]]/0.687)/(Table1[[#This Row],[Nb]]/0.713),0)</f>
        <v>0</v>
      </c>
      <c r="BL236" s="28">
        <f>IFERROR((Table1[[#This Row],[MgO]]/40.344)/((Table1[[#This Row],[MgO]]/40.344)+(Table1[[#This Row],[FeOt]]/71.844))*100,0)</f>
        <v>42.654335183922129</v>
      </c>
    </row>
    <row r="237" spans="1:64" x14ac:dyDescent="0.25">
      <c r="A237" s="29">
        <v>422819</v>
      </c>
      <c r="B237" s="29">
        <v>631140</v>
      </c>
      <c r="C237" s="29">
        <v>6182521</v>
      </c>
      <c r="D237" s="30" t="s">
        <v>378</v>
      </c>
      <c r="E237" s="29" t="s">
        <v>196</v>
      </c>
      <c r="F237" s="17">
        <v>56.9477318</v>
      </c>
      <c r="G237" s="17">
        <v>1.1843509999999999</v>
      </c>
      <c r="H237" s="17">
        <v>12.187275</v>
      </c>
      <c r="I237" s="17">
        <v>11.822934999999999</v>
      </c>
      <c r="J237" s="18">
        <v>0.18916079999999996</v>
      </c>
      <c r="K237" s="17">
        <v>6.1353400000000002</v>
      </c>
      <c r="L237" s="17">
        <v>8.8149599999999992</v>
      </c>
      <c r="M237" s="17">
        <v>2.1837600000000004</v>
      </c>
      <c r="N237" s="17">
        <v>0.43365599999999993</v>
      </c>
      <c r="O237" s="18">
        <v>0.10083039999999999</v>
      </c>
      <c r="P237" s="17">
        <f>SUM(F237:O237)</f>
        <v>100.00000000000001</v>
      </c>
      <c r="Q237" s="16">
        <v>0.08</v>
      </c>
      <c r="R237" s="16"/>
      <c r="S237" s="16">
        <v>180</v>
      </c>
      <c r="T237" s="16">
        <v>42</v>
      </c>
      <c r="U237" s="16">
        <v>141</v>
      </c>
      <c r="V237" s="16">
        <v>145</v>
      </c>
      <c r="W237" s="16"/>
      <c r="X237" s="16"/>
      <c r="Y237" s="16">
        <v>62</v>
      </c>
      <c r="Z237" s="16"/>
      <c r="AA237" s="16"/>
      <c r="AB237" s="16">
        <v>41</v>
      </c>
      <c r="AC237" s="16"/>
      <c r="AD237" s="16">
        <v>146</v>
      </c>
      <c r="AE237" s="16"/>
      <c r="AF237" s="16"/>
      <c r="AG237" s="16"/>
      <c r="AH237" s="16">
        <v>342</v>
      </c>
      <c r="AI237" s="16"/>
      <c r="AJ237" s="16">
        <v>61</v>
      </c>
      <c r="AK237" s="16">
        <v>0</v>
      </c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>
        <v>4.0000000000000001E-3</v>
      </c>
      <c r="BA237" s="16">
        <v>4.0000000000000001E-3</v>
      </c>
      <c r="BB237" s="16">
        <v>2E-3</v>
      </c>
      <c r="BC237" s="17">
        <f>IFERROR(SUM(Table1[[#This Row],[Pd]:[Au]]),0)</f>
        <v>0.01</v>
      </c>
      <c r="BD237" s="17">
        <f>IFERROR(Table1[[#This Row],[Ni]]/Table1[[#This Row],[Cu]],0)</f>
        <v>0.42758620689655175</v>
      </c>
      <c r="BE237" s="17">
        <f>IFERROR(Table1[[#This Row],[Pd]]/Table1[[#This Row],[Pt]],0)</f>
        <v>1</v>
      </c>
      <c r="BF237" s="17">
        <f>IFERROR(Table1[[#This Row],[Cr]]/Table1[[#This Row],[V]],0)</f>
        <v>0.41228070175438597</v>
      </c>
      <c r="BG237" s="32">
        <f>IFERROR(Table1[[#This Row],[Cu]]/Table1[[#This Row],[Pd]],0)</f>
        <v>36250</v>
      </c>
      <c r="BH237" s="17">
        <f>IFERROR((Table1[[#This Row],[S]]*10000)/Table1[[#This Row],[Se]],0)</f>
        <v>0</v>
      </c>
      <c r="BI237" s="17">
        <f>IFERROR((Table1[[#This Row],[Th]]/0.085)/(Table1[[#This Row],[Yb]]/0.493),0)</f>
        <v>0</v>
      </c>
      <c r="BJ237" s="17">
        <f>IFERROR((Table1[[#This Row],[La]]/0.687)/(Table1[[#This Row],[Sm]]/0.444),0)</f>
        <v>0</v>
      </c>
      <c r="BK237" s="17">
        <f>IFERROR((Table1[[#This Row],[La]]/0.687)/(Table1[[#This Row],[Nb]]/0.713),0)</f>
        <v>0</v>
      </c>
      <c r="BL237" s="28">
        <f>IFERROR((Table1[[#This Row],[MgO]]/40.344)/((Table1[[#This Row],[MgO]]/40.344)+(Table1[[#This Row],[FeOt]]/71.844))*100,0)</f>
        <v>48.027989068323748</v>
      </c>
    </row>
    <row r="238" spans="1:64" x14ac:dyDescent="0.25">
      <c r="A238" s="29">
        <v>424119</v>
      </c>
      <c r="B238" s="29">
        <v>631121</v>
      </c>
      <c r="C238" s="29">
        <v>6180132</v>
      </c>
      <c r="D238" s="30" t="s">
        <v>378</v>
      </c>
      <c r="E238" s="29" t="s">
        <v>196</v>
      </c>
      <c r="F238" s="17">
        <v>55.443771399999996</v>
      </c>
      <c r="G238" s="17">
        <v>1.5513330000000001</v>
      </c>
      <c r="H238" s="17">
        <v>13.132025000000001</v>
      </c>
      <c r="I238" s="17">
        <v>12.826405000000001</v>
      </c>
      <c r="J238" s="18">
        <v>0.23177039999999996</v>
      </c>
      <c r="K238" s="17">
        <v>6.1353400000000002</v>
      </c>
      <c r="L238" s="17">
        <v>7.6396319999999998</v>
      </c>
      <c r="M238" s="17">
        <v>1.98156</v>
      </c>
      <c r="N238" s="17">
        <v>0.92754199999999998</v>
      </c>
      <c r="O238" s="18">
        <v>0.13062119999999999</v>
      </c>
      <c r="P238" s="17">
        <f>SUM(F238:O238)</f>
        <v>100</v>
      </c>
      <c r="Q238" s="16">
        <v>0.16</v>
      </c>
      <c r="R238" s="16"/>
      <c r="S238" s="16">
        <v>110</v>
      </c>
      <c r="T238" s="16">
        <v>41</v>
      </c>
      <c r="U238" s="16">
        <v>85</v>
      </c>
      <c r="V238" s="16">
        <v>140</v>
      </c>
      <c r="W238" s="16"/>
      <c r="X238" s="16"/>
      <c r="Y238" s="16">
        <v>76</v>
      </c>
      <c r="Z238" s="16"/>
      <c r="AA238" s="16"/>
      <c r="AB238" s="16">
        <v>40</v>
      </c>
      <c r="AC238" s="16"/>
      <c r="AD238" s="16">
        <v>149</v>
      </c>
      <c r="AE238" s="16"/>
      <c r="AF238" s="16"/>
      <c r="AG238" s="16"/>
      <c r="AH238" s="16">
        <v>414</v>
      </c>
      <c r="AI238" s="16"/>
      <c r="AJ238" s="16">
        <v>90</v>
      </c>
      <c r="AK238" s="16">
        <v>84</v>
      </c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>
        <v>1E-3</v>
      </c>
      <c r="BA238" s="16">
        <v>1E-3</v>
      </c>
      <c r="BB238" s="16"/>
      <c r="BC238" s="17">
        <f>IFERROR(SUM(Table1[[#This Row],[Pd]:[Au]]),0)</f>
        <v>2E-3</v>
      </c>
      <c r="BD238" s="17">
        <f>IFERROR(Table1[[#This Row],[Ni]]/Table1[[#This Row],[Cu]],0)</f>
        <v>0.54285714285714282</v>
      </c>
      <c r="BE238" s="17">
        <f>IFERROR(Table1[[#This Row],[Pd]]/Table1[[#This Row],[Pt]],0)</f>
        <v>1</v>
      </c>
      <c r="BF238" s="17">
        <f>IFERROR(Table1[[#This Row],[Cr]]/Table1[[#This Row],[V]],0)</f>
        <v>0.20531400966183574</v>
      </c>
      <c r="BG238" s="32">
        <f>IFERROR(Table1[[#This Row],[Cu]]/Table1[[#This Row],[Pd]],0)</f>
        <v>140000</v>
      </c>
      <c r="BH238" s="17">
        <f>IFERROR((Table1[[#This Row],[S]]*10000)/Table1[[#This Row],[Se]],0)</f>
        <v>0</v>
      </c>
      <c r="BI238" s="17">
        <f>IFERROR((Table1[[#This Row],[Th]]/0.085)/(Table1[[#This Row],[Yb]]/0.493),0)</f>
        <v>0</v>
      </c>
      <c r="BJ238" s="17">
        <f>IFERROR((Table1[[#This Row],[La]]/0.687)/(Table1[[#This Row],[Sm]]/0.444),0)</f>
        <v>0</v>
      </c>
      <c r="BK238" s="17">
        <f>IFERROR((Table1[[#This Row],[La]]/0.687)/(Table1[[#This Row],[Nb]]/0.713),0)</f>
        <v>0</v>
      </c>
      <c r="BL238" s="28">
        <f>IFERROR((Table1[[#This Row],[MgO]]/40.344)/((Table1[[#This Row],[MgO]]/40.344)+(Table1[[#This Row],[FeOt]]/71.844))*100,0)</f>
        <v>45.998922608320413</v>
      </c>
    </row>
    <row r="239" spans="1:64" x14ac:dyDescent="0.25">
      <c r="A239" s="29" t="s">
        <v>262</v>
      </c>
      <c r="B239" s="29"/>
      <c r="C239" s="29"/>
      <c r="D239" s="30" t="s">
        <v>379</v>
      </c>
      <c r="E239" s="29" t="s">
        <v>320</v>
      </c>
      <c r="F239" s="16">
        <v>48.2</v>
      </c>
      <c r="G239" s="16">
        <v>1.21</v>
      </c>
      <c r="H239" s="16">
        <v>13.2</v>
      </c>
      <c r="I239" s="16">
        <v>13.7</v>
      </c>
      <c r="J239" s="16">
        <v>0.15</v>
      </c>
      <c r="K239" s="16">
        <v>6.13</v>
      </c>
      <c r="L239" s="16">
        <v>11.4</v>
      </c>
      <c r="M239" s="16">
        <v>1.1100000000000001</v>
      </c>
      <c r="N239" s="16">
        <v>7.0000000000000007E-2</v>
      </c>
      <c r="O239" s="16">
        <v>0.08</v>
      </c>
      <c r="P239" s="16">
        <v>99.63</v>
      </c>
      <c r="Q239" s="16">
        <v>0.24</v>
      </c>
      <c r="R239" s="16"/>
      <c r="S239" s="16">
        <v>23</v>
      </c>
      <c r="T239" s="16"/>
      <c r="U239" s="16">
        <v>213</v>
      </c>
      <c r="V239" s="16"/>
      <c r="W239" s="16"/>
      <c r="X239" s="16">
        <v>0</v>
      </c>
      <c r="Y239" s="16">
        <v>112</v>
      </c>
      <c r="Z239" s="16"/>
      <c r="AA239" s="16">
        <v>0</v>
      </c>
      <c r="AB239" s="16"/>
      <c r="AC239" s="16"/>
      <c r="AD239" s="16">
        <v>113</v>
      </c>
      <c r="AE239" s="16"/>
      <c r="AF239" s="16"/>
      <c r="AG239" s="16"/>
      <c r="AH239" s="16">
        <v>312</v>
      </c>
      <c r="AI239" s="16">
        <v>26</v>
      </c>
      <c r="AJ239" s="16">
        <v>76</v>
      </c>
      <c r="AK239" s="16">
        <v>67</v>
      </c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7">
        <f>IFERROR(SUM(Table1[[#This Row],[Pd]:[Au]]),0)</f>
        <v>0</v>
      </c>
      <c r="BD239" s="17">
        <f>IFERROR(Table1[[#This Row],[Ni]]/Table1[[#This Row],[Cu]],0)</f>
        <v>0</v>
      </c>
      <c r="BE239" s="17">
        <f>IFERROR(Table1[[#This Row],[Pd]]/Table1[[#This Row],[Pt]],0)</f>
        <v>0</v>
      </c>
      <c r="BF239" s="17">
        <f>IFERROR(Table1[[#This Row],[Cr]]/Table1[[#This Row],[V]],0)</f>
        <v>0.68269230769230771</v>
      </c>
      <c r="BG239" s="32">
        <f>IFERROR(Table1[[#This Row],[Cu]]/Table1[[#This Row],[Pd]],0)</f>
        <v>0</v>
      </c>
      <c r="BH239" s="17">
        <f>IFERROR((Table1[[#This Row],[S]]*10000)/Table1[[#This Row],[Se]],0)</f>
        <v>0</v>
      </c>
      <c r="BI239" s="17">
        <f>IFERROR((Table1[[#This Row],[Th]]/0.085)/(Table1[[#This Row],[Yb]]/0.493),0)</f>
        <v>0</v>
      </c>
      <c r="BJ239" s="17">
        <f>IFERROR((Table1[[#This Row],[La]]/0.687)/(Table1[[#This Row],[Sm]]/0.444),0)</f>
        <v>0</v>
      </c>
      <c r="BK239" s="17">
        <f>IFERROR((Table1[[#This Row],[La]]/0.687)/(Table1[[#This Row],[Nb]]/0.713),0)</f>
        <v>0</v>
      </c>
      <c r="BL239" s="28">
        <f>IFERROR((Table1[[#This Row],[MgO]]/40.344)/((Table1[[#This Row],[MgO]]/40.344)+(Table1[[#This Row],[FeOt]]/71.844))*100,0)</f>
        <v>44.345624217387901</v>
      </c>
    </row>
    <row r="240" spans="1:64" x14ac:dyDescent="0.25">
      <c r="A240" s="29" t="s">
        <v>200</v>
      </c>
      <c r="B240" s="29"/>
      <c r="C240" s="29"/>
      <c r="D240" s="30" t="s">
        <v>382</v>
      </c>
      <c r="E240" s="29" t="s">
        <v>202</v>
      </c>
      <c r="F240" s="24">
        <v>49.6</v>
      </c>
      <c r="G240" s="24">
        <v>1.54</v>
      </c>
      <c r="H240" s="24">
        <v>13.8</v>
      </c>
      <c r="I240" s="24">
        <v>14.58</v>
      </c>
      <c r="J240" s="24">
        <v>0.2</v>
      </c>
      <c r="K240" s="24">
        <v>6.12</v>
      </c>
      <c r="L240" s="24">
        <v>9.24</v>
      </c>
      <c r="M240" s="24">
        <v>1.3</v>
      </c>
      <c r="N240" s="24">
        <v>0.32</v>
      </c>
      <c r="O240" s="24" t="s">
        <v>205</v>
      </c>
      <c r="P240" s="25">
        <v>99.98</v>
      </c>
      <c r="Q240" s="16"/>
      <c r="R240" s="16"/>
      <c r="S240" s="25">
        <v>9</v>
      </c>
      <c r="T240" s="16"/>
      <c r="U240" s="25">
        <v>116</v>
      </c>
      <c r="V240" s="16"/>
      <c r="W240" s="25">
        <v>3.2</v>
      </c>
      <c r="X240" s="16"/>
      <c r="Y240" s="25">
        <v>56</v>
      </c>
      <c r="Z240" s="16"/>
      <c r="AA240" s="25">
        <v>11</v>
      </c>
      <c r="AB240" s="25">
        <v>41.4</v>
      </c>
      <c r="AC240" s="16"/>
      <c r="AD240" s="25">
        <v>138</v>
      </c>
      <c r="AE240" s="25">
        <v>0.5</v>
      </c>
      <c r="AF240" s="16"/>
      <c r="AG240" s="16"/>
      <c r="AH240" s="25">
        <v>355</v>
      </c>
      <c r="AI240" s="25">
        <v>29</v>
      </c>
      <c r="AJ240" s="16"/>
      <c r="AK240" s="25">
        <v>81</v>
      </c>
      <c r="AL240" s="25">
        <v>6.3</v>
      </c>
      <c r="AM240" s="25">
        <v>16.2</v>
      </c>
      <c r="AN240" s="16"/>
      <c r="AO240" s="25">
        <v>12</v>
      </c>
      <c r="AP240" s="25">
        <v>3.3</v>
      </c>
      <c r="AQ240" s="25">
        <v>1.17</v>
      </c>
      <c r="AR240" s="16"/>
      <c r="AS240" s="25"/>
      <c r="AT240" s="16"/>
      <c r="AU240" s="25">
        <v>1.4</v>
      </c>
      <c r="AV240" s="16"/>
      <c r="AW240" s="25"/>
      <c r="AX240" s="25">
        <v>3.9</v>
      </c>
      <c r="AY240" s="25">
        <v>0.49</v>
      </c>
      <c r="AZ240" s="16"/>
      <c r="BA240" s="16"/>
      <c r="BB240" s="16"/>
      <c r="BC240" s="17">
        <f>IFERROR(SUM(Table1[[#This Row],[Pd]:[Au]]),0)</f>
        <v>0</v>
      </c>
      <c r="BD240" s="17">
        <f>IFERROR(Table1[[#This Row],[Ni]]/Table1[[#This Row],[Cu]],0)</f>
        <v>0</v>
      </c>
      <c r="BE240" s="17">
        <f>IFERROR(Table1[[#This Row],[Pd]]/Table1[[#This Row],[Pt]],0)</f>
        <v>0</v>
      </c>
      <c r="BF240" s="17">
        <f>IFERROR(Table1[[#This Row],[Cr]]/Table1[[#This Row],[V]],0)</f>
        <v>0.3267605633802817</v>
      </c>
      <c r="BG240" s="32">
        <f>IFERROR(Table1[[#This Row],[Cu]]/Table1[[#This Row],[Pd]],0)</f>
        <v>0</v>
      </c>
      <c r="BH240" s="17">
        <f>IFERROR((Table1[[#This Row],[S]]*10000)/Table1[[#This Row],[Se]],0)</f>
        <v>0</v>
      </c>
      <c r="BI240" s="17">
        <f>IFERROR((Table1[[#This Row],[Th]]/0.085)/(Table1[[#This Row],[Yb]]/0.493),0)</f>
        <v>0</v>
      </c>
      <c r="BJ240" s="17">
        <f>IFERROR((Table1[[#This Row],[La]]/0.687)/(Table1[[#This Row],[Sm]]/0.444),0)</f>
        <v>1.2338229456133387</v>
      </c>
      <c r="BK240" s="17">
        <f>IFERROR((Table1[[#This Row],[La]]/0.687)/(Table1[[#This Row],[Nb]]/0.713),0)</f>
        <v>0</v>
      </c>
      <c r="BL240" s="28">
        <f>IFERROR((Table1[[#This Row],[MgO]]/40.344)/((Table1[[#This Row],[MgO]]/40.344)+(Table1[[#This Row],[FeOt]]/71.844))*100,0)</f>
        <v>42.775069345213076</v>
      </c>
    </row>
    <row r="241" spans="1:64" x14ac:dyDescent="0.25">
      <c r="A241" s="29" t="s">
        <v>245</v>
      </c>
      <c r="B241" s="29"/>
      <c r="C241" s="29"/>
      <c r="D241" s="30" t="s">
        <v>379</v>
      </c>
      <c r="E241" s="29" t="s">
        <v>321</v>
      </c>
      <c r="F241" s="16">
        <v>47.68</v>
      </c>
      <c r="G241" s="16">
        <v>2.31</v>
      </c>
      <c r="H241" s="16">
        <v>14.78</v>
      </c>
      <c r="I241" s="16">
        <v>13.85</v>
      </c>
      <c r="J241" s="16">
        <v>0.19</v>
      </c>
      <c r="K241" s="16">
        <v>6.12</v>
      </c>
      <c r="L241" s="16">
        <v>8.31</v>
      </c>
      <c r="M241" s="16">
        <v>3.79</v>
      </c>
      <c r="N241" s="16">
        <v>0.12</v>
      </c>
      <c r="O241" s="16">
        <v>0.24</v>
      </c>
      <c r="P241" s="16">
        <v>100.68</v>
      </c>
      <c r="Q241" s="16">
        <v>0.01</v>
      </c>
      <c r="R241" s="16"/>
      <c r="S241" s="16">
        <v>43</v>
      </c>
      <c r="T241" s="16"/>
      <c r="U241" s="16">
        <v>151</v>
      </c>
      <c r="V241" s="16"/>
      <c r="W241" s="16"/>
      <c r="X241" s="16">
        <v>7</v>
      </c>
      <c r="Y241" s="16">
        <v>73</v>
      </c>
      <c r="Z241" s="16"/>
      <c r="AA241" s="16">
        <v>0</v>
      </c>
      <c r="AB241" s="16"/>
      <c r="AC241" s="16"/>
      <c r="AD241" s="16">
        <v>131</v>
      </c>
      <c r="AE241" s="16"/>
      <c r="AF241" s="16"/>
      <c r="AG241" s="16"/>
      <c r="AH241" s="16">
        <v>671</v>
      </c>
      <c r="AI241" s="16">
        <v>31</v>
      </c>
      <c r="AJ241" s="16">
        <v>67</v>
      </c>
      <c r="AK241" s="16">
        <v>113</v>
      </c>
      <c r="AL241" s="16">
        <v>9.1999999999999993</v>
      </c>
      <c r="AM241" s="16">
        <v>22.5</v>
      </c>
      <c r="AN241" s="16"/>
      <c r="AO241" s="16">
        <v>17</v>
      </c>
      <c r="AP241" s="16">
        <v>5.2</v>
      </c>
      <c r="AQ241" s="16">
        <v>1.7</v>
      </c>
      <c r="AR241" s="16">
        <v>6.3</v>
      </c>
      <c r="AS241" s="16"/>
      <c r="AT241" s="16">
        <v>6.2</v>
      </c>
      <c r="AU241" s="16"/>
      <c r="AV241" s="16">
        <v>3.6</v>
      </c>
      <c r="AW241" s="16"/>
      <c r="AX241" s="16">
        <v>2.6</v>
      </c>
      <c r="AY241" s="16">
        <v>0.34</v>
      </c>
      <c r="AZ241" s="16"/>
      <c r="BA241" s="16"/>
      <c r="BB241" s="16"/>
      <c r="BC241" s="17">
        <f>IFERROR(SUM(Table1[[#This Row],[Pd]:[Au]]),0)</f>
        <v>0</v>
      </c>
      <c r="BD241" s="17">
        <f>IFERROR(Table1[[#This Row],[Ni]]/Table1[[#This Row],[Cu]],0)</f>
        <v>0</v>
      </c>
      <c r="BE241" s="17">
        <f>IFERROR(Table1[[#This Row],[Pd]]/Table1[[#This Row],[Pt]],0)</f>
        <v>0</v>
      </c>
      <c r="BF241" s="17">
        <f>IFERROR(Table1[[#This Row],[Cr]]/Table1[[#This Row],[V]],0)</f>
        <v>0.22503725782414308</v>
      </c>
      <c r="BG241" s="32">
        <f>IFERROR(Table1[[#This Row],[Cu]]/Table1[[#This Row],[Pd]],0)</f>
        <v>0</v>
      </c>
      <c r="BH241" s="17">
        <f>IFERROR((Table1[[#This Row],[S]]*10000)/Table1[[#This Row],[Se]],0)</f>
        <v>0</v>
      </c>
      <c r="BI241" s="17">
        <f>IFERROR((Table1[[#This Row],[Th]]/0.085)/(Table1[[#This Row],[Yb]]/0.493),0)</f>
        <v>0</v>
      </c>
      <c r="BJ241" s="17">
        <f>IFERROR((Table1[[#This Row],[La]]/0.687)/(Table1[[#This Row],[Sm]]/0.444),0)</f>
        <v>1.1434329862277459</v>
      </c>
      <c r="BK241" s="17">
        <f>IFERROR((Table1[[#This Row],[La]]/0.687)/(Table1[[#This Row],[Nb]]/0.713),0)</f>
        <v>1.3640257849864834</v>
      </c>
      <c r="BL241" s="28">
        <f>IFERROR((Table1[[#This Row],[MgO]]/40.344)/((Table1[[#This Row],[MgO]]/40.344)+(Table1[[#This Row],[FeOt]]/71.844))*100,0)</f>
        <v>44.03679913042788</v>
      </c>
    </row>
    <row r="242" spans="1:64" x14ac:dyDescent="0.25">
      <c r="A242" s="29" t="s">
        <v>114</v>
      </c>
      <c r="B242" s="29">
        <v>629985</v>
      </c>
      <c r="C242" s="29">
        <v>6184770</v>
      </c>
      <c r="D242" s="30" t="s">
        <v>378</v>
      </c>
      <c r="E242" s="29" t="s">
        <v>197</v>
      </c>
      <c r="F242" s="17">
        <v>55.176373000000005</v>
      </c>
      <c r="G242" s="17">
        <v>1.434566</v>
      </c>
      <c r="H242" s="17">
        <v>12.565175</v>
      </c>
      <c r="I242" s="17">
        <v>13.524962</v>
      </c>
      <c r="J242" s="17">
        <v>0.21756700000000001</v>
      </c>
      <c r="K242" s="17">
        <v>6.1018080000000001</v>
      </c>
      <c r="L242" s="17">
        <v>7.2048500000000004</v>
      </c>
      <c r="M242" s="17">
        <v>3.49132</v>
      </c>
      <c r="N242" s="17">
        <v>6.0229999999999999E-2</v>
      </c>
      <c r="O242" s="17">
        <v>0.13061</v>
      </c>
      <c r="P242" s="17">
        <f>SUM(F242:O242)</f>
        <v>99.907461000000012</v>
      </c>
      <c r="Q242" s="16">
        <v>0.06</v>
      </c>
      <c r="R242" s="16"/>
      <c r="S242" s="16">
        <v>30</v>
      </c>
      <c r="T242" s="16">
        <v>42</v>
      </c>
      <c r="U242" s="16">
        <v>87</v>
      </c>
      <c r="V242" s="16">
        <v>113</v>
      </c>
      <c r="W242" s="16"/>
      <c r="X242" s="16"/>
      <c r="Y242" s="16">
        <v>79</v>
      </c>
      <c r="Z242" s="16"/>
      <c r="AA242" s="16"/>
      <c r="AB242" s="16">
        <v>37</v>
      </c>
      <c r="AC242" s="16"/>
      <c r="AD242" s="16">
        <v>139</v>
      </c>
      <c r="AE242" s="16"/>
      <c r="AF242" s="16"/>
      <c r="AG242" s="16"/>
      <c r="AH242" s="16">
        <v>390</v>
      </c>
      <c r="AI242" s="16"/>
      <c r="AJ242" s="16">
        <v>68</v>
      </c>
      <c r="AK242" s="16">
        <v>0</v>
      </c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>
        <v>1E-3</v>
      </c>
      <c r="BA242" s="16">
        <v>1.1000000000000001E-3</v>
      </c>
      <c r="BB242" s="16">
        <v>1E-3</v>
      </c>
      <c r="BC242" s="17">
        <f>IFERROR(SUM(Table1[[#This Row],[Pd]:[Au]]),0)</f>
        <v>3.1000000000000003E-3</v>
      </c>
      <c r="BD242" s="17">
        <f>IFERROR(Table1[[#This Row],[Ni]]/Table1[[#This Row],[Cu]],0)</f>
        <v>0.69911504424778759</v>
      </c>
      <c r="BE242" s="17">
        <f>IFERROR(Table1[[#This Row],[Pd]]/Table1[[#This Row],[Pt]],0)</f>
        <v>0.90909090909090906</v>
      </c>
      <c r="BF242" s="17">
        <f>IFERROR(Table1[[#This Row],[Cr]]/Table1[[#This Row],[V]],0)</f>
        <v>0.22307692307692309</v>
      </c>
      <c r="BG242" s="32">
        <f>IFERROR(Table1[[#This Row],[Cu]]/Table1[[#This Row],[Pd]],0)</f>
        <v>113000</v>
      </c>
      <c r="BH242" s="17">
        <f>IFERROR((Table1[[#This Row],[S]]*10000)/Table1[[#This Row],[Se]],0)</f>
        <v>0</v>
      </c>
      <c r="BI242" s="17">
        <f>IFERROR((Table1[[#This Row],[Th]]/0.085)/(Table1[[#This Row],[Yb]]/0.493),0)</f>
        <v>0</v>
      </c>
      <c r="BJ242" s="17">
        <f>IFERROR((Table1[[#This Row],[La]]/0.687)/(Table1[[#This Row],[Sm]]/0.444),0)</f>
        <v>0</v>
      </c>
      <c r="BK242" s="17">
        <f>IFERROR((Table1[[#This Row],[La]]/0.687)/(Table1[[#This Row],[Nb]]/0.713),0)</f>
        <v>0</v>
      </c>
      <c r="BL242" s="28">
        <f>IFERROR((Table1[[#This Row],[MgO]]/40.344)/((Table1[[#This Row],[MgO]]/40.344)+(Table1[[#This Row],[FeOt]]/71.844))*100,0)</f>
        <v>44.549310353907124</v>
      </c>
    </row>
    <row r="243" spans="1:64" x14ac:dyDescent="0.25">
      <c r="A243" s="29" t="s">
        <v>271</v>
      </c>
      <c r="B243" s="29"/>
      <c r="C243" s="29"/>
      <c r="D243" s="30" t="s">
        <v>379</v>
      </c>
      <c r="E243" s="29" t="s">
        <v>318</v>
      </c>
      <c r="F243" s="16">
        <v>48.97</v>
      </c>
      <c r="G243" s="16">
        <v>1.36</v>
      </c>
      <c r="H243" s="16">
        <v>12.91</v>
      </c>
      <c r="I243" s="16">
        <v>14.91</v>
      </c>
      <c r="J243" s="16">
        <v>0.24</v>
      </c>
      <c r="K243" s="16">
        <v>6.09</v>
      </c>
      <c r="L243" s="16">
        <v>9.86</v>
      </c>
      <c r="M243" s="16">
        <v>2.5099999999999998</v>
      </c>
      <c r="N243" s="16">
        <v>0.02</v>
      </c>
      <c r="O243" s="16">
        <v>0.06</v>
      </c>
      <c r="P243" s="16">
        <v>99.87</v>
      </c>
      <c r="Q243" s="16">
        <v>0.06</v>
      </c>
      <c r="R243" s="16"/>
      <c r="S243" s="16">
        <v>34</v>
      </c>
      <c r="T243" s="16"/>
      <c r="U243" s="16">
        <v>87</v>
      </c>
      <c r="V243" s="16"/>
      <c r="W243" s="16"/>
      <c r="X243" s="16">
        <v>4</v>
      </c>
      <c r="Y243" s="16">
        <v>69</v>
      </c>
      <c r="Z243" s="16"/>
      <c r="AA243" s="16">
        <v>0</v>
      </c>
      <c r="AB243" s="16"/>
      <c r="AC243" s="16"/>
      <c r="AD243" s="16">
        <v>58</v>
      </c>
      <c r="AE243" s="16"/>
      <c r="AF243" s="16"/>
      <c r="AG243" s="16"/>
      <c r="AH243" s="16">
        <v>485</v>
      </c>
      <c r="AI243" s="16">
        <v>27</v>
      </c>
      <c r="AJ243" s="16">
        <v>96</v>
      </c>
      <c r="AK243" s="16">
        <v>57</v>
      </c>
      <c r="AL243" s="16">
        <v>4.3</v>
      </c>
      <c r="AM243" s="16">
        <v>11.4</v>
      </c>
      <c r="AN243" s="16"/>
      <c r="AO243" s="16">
        <v>8.9</v>
      </c>
      <c r="AP243" s="16">
        <v>3</v>
      </c>
      <c r="AQ243" s="16">
        <v>1</v>
      </c>
      <c r="AR243" s="16">
        <v>3.9</v>
      </c>
      <c r="AS243" s="16"/>
      <c r="AT243" s="16">
        <v>4.5</v>
      </c>
      <c r="AU243" s="16"/>
      <c r="AV243" s="16">
        <v>2.7</v>
      </c>
      <c r="AW243" s="16"/>
      <c r="AX243" s="16">
        <v>2.6</v>
      </c>
      <c r="AY243" s="16">
        <v>0.38</v>
      </c>
      <c r="AZ243" s="16"/>
      <c r="BA243" s="16"/>
      <c r="BB243" s="16"/>
      <c r="BC243" s="17">
        <f>IFERROR(SUM(Table1[[#This Row],[Pd]:[Au]]),0)</f>
        <v>0</v>
      </c>
      <c r="BD243" s="17">
        <f>IFERROR(Table1[[#This Row],[Ni]]/Table1[[#This Row],[Cu]],0)</f>
        <v>0</v>
      </c>
      <c r="BE243" s="17">
        <f>IFERROR(Table1[[#This Row],[Pd]]/Table1[[#This Row],[Pt]],0)</f>
        <v>0</v>
      </c>
      <c r="BF243" s="17">
        <f>IFERROR(Table1[[#This Row],[Cr]]/Table1[[#This Row],[V]],0)</f>
        <v>0.17938144329896907</v>
      </c>
      <c r="BG243" s="32">
        <f>IFERROR(Table1[[#This Row],[Cu]]/Table1[[#This Row],[Pd]],0)</f>
        <v>0</v>
      </c>
      <c r="BH243" s="17">
        <f>IFERROR((Table1[[#This Row],[S]]*10000)/Table1[[#This Row],[Se]],0)</f>
        <v>0</v>
      </c>
      <c r="BI243" s="17">
        <f>IFERROR((Table1[[#This Row],[Th]]/0.085)/(Table1[[#This Row],[Yb]]/0.493),0)</f>
        <v>0</v>
      </c>
      <c r="BJ243" s="17">
        <f>IFERROR((Table1[[#This Row],[La]]/0.687)/(Table1[[#This Row],[Sm]]/0.444),0)</f>
        <v>0.92634643377001447</v>
      </c>
      <c r="BK243" s="17">
        <f>IFERROR((Table1[[#This Row],[La]]/0.687)/(Table1[[#This Row],[Nb]]/0.713),0)</f>
        <v>1.115684133915575</v>
      </c>
      <c r="BL243" s="28">
        <f>IFERROR((Table1[[#This Row],[MgO]]/40.344)/((Table1[[#This Row],[MgO]]/40.344)+(Table1[[#This Row],[FeOt]]/71.844))*100,0)</f>
        <v>42.108288364760803</v>
      </c>
    </row>
    <row r="244" spans="1:64" x14ac:dyDescent="0.25">
      <c r="A244" s="29" t="s">
        <v>153</v>
      </c>
      <c r="B244" s="29">
        <v>661513.68014113104</v>
      </c>
      <c r="C244" s="29">
        <v>6176233.40801052</v>
      </c>
      <c r="D244" s="30" t="s">
        <v>378</v>
      </c>
      <c r="E244" s="29" t="s">
        <v>63</v>
      </c>
      <c r="F244" s="17">
        <v>50.385239599999998</v>
      </c>
      <c r="G244" s="17">
        <v>1.5346519999999999</v>
      </c>
      <c r="H244" s="17">
        <v>15.021525</v>
      </c>
      <c r="I244" s="17">
        <v>13.829874999999999</v>
      </c>
      <c r="J244" s="18">
        <v>0.19949039999999998</v>
      </c>
      <c r="K244" s="17">
        <v>6.0855939999999995</v>
      </c>
      <c r="L244" s="17">
        <v>10.521984</v>
      </c>
      <c r="M244" s="17">
        <v>1.9950400000000001</v>
      </c>
      <c r="N244" s="17">
        <v>0.28910399999999997</v>
      </c>
      <c r="O244" s="18">
        <v>0.13749599999999998</v>
      </c>
      <c r="P244" s="17">
        <f>SUM(F244:O244)</f>
        <v>100</v>
      </c>
      <c r="Q244" s="16">
        <v>0.15</v>
      </c>
      <c r="R244" s="16"/>
      <c r="S244" s="16">
        <v>60</v>
      </c>
      <c r="T244" s="16">
        <v>49</v>
      </c>
      <c r="U244" s="16">
        <v>99</v>
      </c>
      <c r="V244" s="16">
        <v>156</v>
      </c>
      <c r="W244" s="16"/>
      <c r="X244" s="16"/>
      <c r="Y244" s="16">
        <v>80</v>
      </c>
      <c r="Z244" s="16"/>
      <c r="AA244" s="16"/>
      <c r="AB244" s="16">
        <v>43</v>
      </c>
      <c r="AC244" s="16"/>
      <c r="AD244" s="16">
        <v>148</v>
      </c>
      <c r="AE244" s="16"/>
      <c r="AF244" s="16"/>
      <c r="AG244" s="16"/>
      <c r="AH244" s="16">
        <v>420</v>
      </c>
      <c r="AI244" s="16"/>
      <c r="AJ244" s="16">
        <v>122</v>
      </c>
      <c r="AK244" s="16">
        <v>0</v>
      </c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>
        <v>1E-3</v>
      </c>
      <c r="BA244" s="16">
        <v>1E-3</v>
      </c>
      <c r="BB244" s="16"/>
      <c r="BC244" s="17">
        <f>IFERROR(SUM(Table1[[#This Row],[Pd]:[Au]]),0)</f>
        <v>2E-3</v>
      </c>
      <c r="BD244" s="17">
        <f>IFERROR(Table1[[#This Row],[Ni]]/Table1[[#This Row],[Cu]],0)</f>
        <v>0.51282051282051277</v>
      </c>
      <c r="BE244" s="17">
        <f>IFERROR(Table1[[#This Row],[Pd]]/Table1[[#This Row],[Pt]],0)</f>
        <v>1</v>
      </c>
      <c r="BF244" s="17">
        <f>IFERROR(Table1[[#This Row],[Cr]]/Table1[[#This Row],[V]],0)</f>
        <v>0.23571428571428571</v>
      </c>
      <c r="BG244" s="32">
        <f>IFERROR(Table1[[#This Row],[Cu]]/Table1[[#This Row],[Pd]],0)</f>
        <v>156000</v>
      </c>
      <c r="BH244" s="17">
        <f>IFERROR((Table1[[#This Row],[S]]*10000)/Table1[[#This Row],[Se]],0)</f>
        <v>0</v>
      </c>
      <c r="BI244" s="17">
        <f>IFERROR((Table1[[#This Row],[Th]]/0.085)/(Table1[[#This Row],[Yb]]/0.493),0)</f>
        <v>0</v>
      </c>
      <c r="BJ244" s="17">
        <f>IFERROR((Table1[[#This Row],[La]]/0.687)/(Table1[[#This Row],[Sm]]/0.444),0)</f>
        <v>0</v>
      </c>
      <c r="BK244" s="17">
        <f>IFERROR((Table1[[#This Row],[La]]/0.687)/(Table1[[#This Row],[Nb]]/0.713),0)</f>
        <v>0</v>
      </c>
      <c r="BL244" s="28">
        <f>IFERROR((Table1[[#This Row],[MgO]]/40.344)/((Table1[[#This Row],[MgO]]/40.344)+(Table1[[#This Row],[FeOt]]/71.844))*100,0)</f>
        <v>43.933721875225061</v>
      </c>
    </row>
    <row r="245" spans="1:64" x14ac:dyDescent="0.25">
      <c r="A245" s="29" t="s">
        <v>219</v>
      </c>
      <c r="B245" s="29"/>
      <c r="C245" s="29"/>
      <c r="D245" s="30" t="s">
        <v>379</v>
      </c>
      <c r="E245" s="29" t="s">
        <v>315</v>
      </c>
      <c r="F245" s="16">
        <v>49.2</v>
      </c>
      <c r="G245" s="16">
        <v>1.59</v>
      </c>
      <c r="H245" s="16">
        <v>13.69</v>
      </c>
      <c r="I245" s="16">
        <v>15.81</v>
      </c>
      <c r="J245" s="16">
        <v>0.2</v>
      </c>
      <c r="K245" s="16">
        <v>6.07</v>
      </c>
      <c r="L245" s="16">
        <v>9.17</v>
      </c>
      <c r="M245" s="16">
        <v>1.29</v>
      </c>
      <c r="N245" s="16">
        <v>0.32</v>
      </c>
      <c r="O245" s="16">
        <v>0.13</v>
      </c>
      <c r="P245" s="16">
        <v>100.56</v>
      </c>
      <c r="Q245" s="16">
        <v>0</v>
      </c>
      <c r="R245" s="16"/>
      <c r="S245" s="16">
        <v>9</v>
      </c>
      <c r="T245" s="16"/>
      <c r="U245" s="16">
        <v>116</v>
      </c>
      <c r="V245" s="16"/>
      <c r="W245" s="16"/>
      <c r="X245" s="16">
        <v>6</v>
      </c>
      <c r="Y245" s="16">
        <v>56</v>
      </c>
      <c r="Z245" s="16"/>
      <c r="AA245" s="16">
        <v>11</v>
      </c>
      <c r="AB245" s="16"/>
      <c r="AC245" s="16"/>
      <c r="AD245" s="16">
        <v>138</v>
      </c>
      <c r="AE245" s="16"/>
      <c r="AF245" s="16"/>
      <c r="AG245" s="16"/>
      <c r="AH245" s="16">
        <v>355</v>
      </c>
      <c r="AI245" s="16">
        <v>35</v>
      </c>
      <c r="AJ245" s="16">
        <v>0</v>
      </c>
      <c r="AK245" s="16">
        <v>81</v>
      </c>
      <c r="AL245" s="16">
        <v>5.2</v>
      </c>
      <c r="AM245" s="16">
        <v>13.6</v>
      </c>
      <c r="AN245" s="16"/>
      <c r="AO245" s="16">
        <v>10.5</v>
      </c>
      <c r="AP245" s="16">
        <v>3.4</v>
      </c>
      <c r="AQ245" s="16">
        <v>1.2</v>
      </c>
      <c r="AR245" s="16">
        <v>4.7</v>
      </c>
      <c r="AS245" s="16"/>
      <c r="AT245" s="16">
        <v>5.8</v>
      </c>
      <c r="AU245" s="16"/>
      <c r="AV245" s="16">
        <v>3.6</v>
      </c>
      <c r="AW245" s="16"/>
      <c r="AX245" s="16">
        <v>3.2</v>
      </c>
      <c r="AY245" s="16">
        <v>0.52</v>
      </c>
      <c r="AZ245" s="16"/>
      <c r="BA245" s="16"/>
      <c r="BB245" s="16"/>
      <c r="BC245" s="17">
        <f>IFERROR(SUM(Table1[[#This Row],[Pd]:[Au]]),0)</f>
        <v>0</v>
      </c>
      <c r="BD245" s="17">
        <f>IFERROR(Table1[[#This Row],[Ni]]/Table1[[#This Row],[Cu]],0)</f>
        <v>0</v>
      </c>
      <c r="BE245" s="17">
        <f>IFERROR(Table1[[#This Row],[Pd]]/Table1[[#This Row],[Pt]],0)</f>
        <v>0</v>
      </c>
      <c r="BF245" s="17">
        <f>IFERROR(Table1[[#This Row],[Cr]]/Table1[[#This Row],[V]],0)</f>
        <v>0.3267605633802817</v>
      </c>
      <c r="BG245" s="32">
        <f>IFERROR(Table1[[#This Row],[Cu]]/Table1[[#This Row],[Pd]],0)</f>
        <v>0</v>
      </c>
      <c r="BH245" s="17">
        <f>IFERROR((Table1[[#This Row],[S]]*10000)/Table1[[#This Row],[Se]],0)</f>
        <v>0</v>
      </c>
      <c r="BI245" s="17">
        <f>IFERROR((Table1[[#This Row],[Th]]/0.085)/(Table1[[#This Row],[Yb]]/0.493),0)</f>
        <v>0</v>
      </c>
      <c r="BJ245" s="17">
        <f>IFERROR((Table1[[#This Row],[La]]/0.687)/(Table1[[#This Row],[Sm]]/0.444),0)</f>
        <v>0.98844079116362693</v>
      </c>
      <c r="BK245" s="17">
        <f>IFERROR((Table1[[#This Row],[La]]/0.687)/(Table1[[#This Row],[Nb]]/0.713),0)</f>
        <v>0.8994662785055797</v>
      </c>
      <c r="BL245" s="28">
        <f>IFERROR((Table1[[#This Row],[MgO]]/40.344)/((Table1[[#This Row],[MgO]]/40.344)+(Table1[[#This Row],[FeOt]]/71.844))*100,0)</f>
        <v>40.607151449069775</v>
      </c>
    </row>
    <row r="246" spans="1:64" x14ac:dyDescent="0.25">
      <c r="A246" s="29">
        <v>422821</v>
      </c>
      <c r="B246" s="29">
        <v>631136</v>
      </c>
      <c r="C246" s="29">
        <v>6182524</v>
      </c>
      <c r="D246" s="30" t="s">
        <v>378</v>
      </c>
      <c r="E246" s="29" t="s">
        <v>196</v>
      </c>
      <c r="F246" s="17">
        <v>56.158973200000013</v>
      </c>
      <c r="G246" s="17">
        <v>1.2010319999999999</v>
      </c>
      <c r="H246" s="17">
        <v>12.319539999999998</v>
      </c>
      <c r="I246" s="17">
        <v>12.581969999999998</v>
      </c>
      <c r="J246" s="18">
        <v>0.19303439999999997</v>
      </c>
      <c r="K246" s="17">
        <v>6.0690119999999999</v>
      </c>
      <c r="L246" s="17">
        <v>8.7449999999999992</v>
      </c>
      <c r="M246" s="17">
        <v>2.53424</v>
      </c>
      <c r="N246" s="17">
        <v>9.6367999999999995E-2</v>
      </c>
      <c r="O246" s="18">
        <v>0.10083039999999999</v>
      </c>
      <c r="P246" s="17">
        <f>SUM(F246:O246)</f>
        <v>100.00000000000001</v>
      </c>
      <c r="Q246" s="16">
        <v>0.03</v>
      </c>
      <c r="R246" s="16"/>
      <c r="S246" s="16">
        <v>30</v>
      </c>
      <c r="T246" s="16">
        <v>44</v>
      </c>
      <c r="U246" s="16">
        <v>126</v>
      </c>
      <c r="V246" s="16">
        <v>137</v>
      </c>
      <c r="W246" s="16"/>
      <c r="X246" s="16"/>
      <c r="Y246" s="16">
        <v>59</v>
      </c>
      <c r="Z246" s="16"/>
      <c r="AA246" s="16"/>
      <c r="AB246" s="16">
        <v>41</v>
      </c>
      <c r="AC246" s="16"/>
      <c r="AD246" s="16">
        <v>61</v>
      </c>
      <c r="AE246" s="16"/>
      <c r="AF246" s="16"/>
      <c r="AG246" s="16"/>
      <c r="AH246" s="16">
        <v>353</v>
      </c>
      <c r="AI246" s="16"/>
      <c r="AJ246" s="16">
        <v>231</v>
      </c>
      <c r="AK246" s="16">
        <v>0</v>
      </c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>
        <v>3.0000000000000001E-3</v>
      </c>
      <c r="BA246" s="16">
        <v>3.8999999999999998E-3</v>
      </c>
      <c r="BB246" s="16">
        <v>2E-3</v>
      </c>
      <c r="BC246" s="17">
        <f>IFERROR(SUM(Table1[[#This Row],[Pd]:[Au]]),0)</f>
        <v>8.8999999999999999E-3</v>
      </c>
      <c r="BD246" s="17">
        <f>IFERROR(Table1[[#This Row],[Ni]]/Table1[[#This Row],[Cu]],0)</f>
        <v>0.43065693430656932</v>
      </c>
      <c r="BE246" s="17">
        <f>IFERROR(Table1[[#This Row],[Pd]]/Table1[[#This Row],[Pt]],0)</f>
        <v>0.76923076923076927</v>
      </c>
      <c r="BF246" s="17">
        <f>IFERROR(Table1[[#This Row],[Cr]]/Table1[[#This Row],[V]],0)</f>
        <v>0.35694050991501414</v>
      </c>
      <c r="BG246" s="32">
        <f>IFERROR(Table1[[#This Row],[Cu]]/Table1[[#This Row],[Pd]],0)</f>
        <v>45666.666666666664</v>
      </c>
      <c r="BH246" s="17">
        <f>IFERROR((Table1[[#This Row],[S]]*10000)/Table1[[#This Row],[Se]],0)</f>
        <v>0</v>
      </c>
      <c r="BI246" s="17">
        <f>IFERROR((Table1[[#This Row],[Th]]/0.085)/(Table1[[#This Row],[Yb]]/0.493),0)</f>
        <v>0</v>
      </c>
      <c r="BJ246" s="17">
        <f>IFERROR((Table1[[#This Row],[La]]/0.687)/(Table1[[#This Row],[Sm]]/0.444),0)</f>
        <v>0</v>
      </c>
      <c r="BK246" s="17">
        <f>IFERROR((Table1[[#This Row],[La]]/0.687)/(Table1[[#This Row],[Nb]]/0.713),0)</f>
        <v>0</v>
      </c>
      <c r="BL246" s="28">
        <f>IFERROR((Table1[[#This Row],[MgO]]/40.344)/((Table1[[#This Row],[MgO]]/40.344)+(Table1[[#This Row],[FeOt]]/71.844))*100,0)</f>
        <v>46.206936609415159</v>
      </c>
    </row>
    <row r="247" spans="1:64" x14ac:dyDescent="0.25">
      <c r="A247" s="29">
        <v>424195</v>
      </c>
      <c r="B247" s="29">
        <v>630341</v>
      </c>
      <c r="C247" s="29">
        <v>6183632</v>
      </c>
      <c r="D247" s="30" t="s">
        <v>378</v>
      </c>
      <c r="E247" s="29" t="s">
        <v>196</v>
      </c>
      <c r="F247" s="17">
        <v>60.092877600000001</v>
      </c>
      <c r="G247" s="17">
        <v>0.80068799999999996</v>
      </c>
      <c r="H247" s="17">
        <v>10.430039999999998</v>
      </c>
      <c r="I247" s="17">
        <v>13.636899999999999</v>
      </c>
      <c r="J247" s="18">
        <v>0.44933759999999995</v>
      </c>
      <c r="K247" s="17">
        <v>6.0690119999999999</v>
      </c>
      <c r="L247" s="17">
        <v>7.7795519999999998</v>
      </c>
      <c r="M247" s="17">
        <v>0.48527999999999999</v>
      </c>
      <c r="N247" s="17">
        <v>0.18068999999999999</v>
      </c>
      <c r="O247" s="18">
        <v>7.5622800000000004E-2</v>
      </c>
      <c r="P247" s="17">
        <f>SUM(F247:O247)</f>
        <v>100.00000000000001</v>
      </c>
      <c r="Q247" s="16">
        <v>0.14000000000000001</v>
      </c>
      <c r="R247" s="16"/>
      <c r="S247" s="16">
        <v>30</v>
      </c>
      <c r="T247" s="16">
        <v>29</v>
      </c>
      <c r="U247" s="16">
        <v>104</v>
      </c>
      <c r="V247" s="16">
        <v>37</v>
      </c>
      <c r="W247" s="16"/>
      <c r="X247" s="16"/>
      <c r="Y247" s="16">
        <v>53</v>
      </c>
      <c r="Z247" s="16"/>
      <c r="AA247" s="16"/>
      <c r="AB247" s="16">
        <v>30</v>
      </c>
      <c r="AC247" s="16"/>
      <c r="AD247" s="16">
        <v>182</v>
      </c>
      <c r="AE247" s="16"/>
      <c r="AF247" s="16"/>
      <c r="AG247" s="16"/>
      <c r="AH247" s="16">
        <v>271</v>
      </c>
      <c r="AI247" s="16"/>
      <c r="AJ247" s="16">
        <v>89</v>
      </c>
      <c r="AK247" s="16">
        <v>34</v>
      </c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>
        <v>2E-3</v>
      </c>
      <c r="BA247" s="16">
        <v>2E-3</v>
      </c>
      <c r="BB247" s="16">
        <v>1E-3</v>
      </c>
      <c r="BC247" s="17">
        <f>IFERROR(SUM(Table1[[#This Row],[Pd]:[Au]]),0)</f>
        <v>5.0000000000000001E-3</v>
      </c>
      <c r="BD247" s="17">
        <f>IFERROR(Table1[[#This Row],[Ni]]/Table1[[#This Row],[Cu]],0)</f>
        <v>1.4324324324324325</v>
      </c>
      <c r="BE247" s="17">
        <f>IFERROR(Table1[[#This Row],[Pd]]/Table1[[#This Row],[Pt]],0)</f>
        <v>1</v>
      </c>
      <c r="BF247" s="17">
        <f>IFERROR(Table1[[#This Row],[Cr]]/Table1[[#This Row],[V]],0)</f>
        <v>0.3837638376383764</v>
      </c>
      <c r="BG247" s="32">
        <f>IFERROR(Table1[[#This Row],[Cu]]/Table1[[#This Row],[Pd]],0)</f>
        <v>18500</v>
      </c>
      <c r="BH247" s="17">
        <f>IFERROR((Table1[[#This Row],[S]]*10000)/Table1[[#This Row],[Se]],0)</f>
        <v>0</v>
      </c>
      <c r="BI247" s="17">
        <f>IFERROR((Table1[[#This Row],[Th]]/0.085)/(Table1[[#This Row],[Yb]]/0.493),0)</f>
        <v>0</v>
      </c>
      <c r="BJ247" s="17">
        <f>IFERROR((Table1[[#This Row],[La]]/0.687)/(Table1[[#This Row],[Sm]]/0.444),0)</f>
        <v>0</v>
      </c>
      <c r="BK247" s="17">
        <f>IFERROR((Table1[[#This Row],[La]]/0.687)/(Table1[[#This Row],[Nb]]/0.713),0)</f>
        <v>0</v>
      </c>
      <c r="BL247" s="28">
        <f>IFERROR((Table1[[#This Row],[MgO]]/40.344)/((Table1[[#This Row],[MgO]]/40.344)+(Table1[[#This Row],[FeOt]]/71.844))*100,0)</f>
        <v>44.212824657305596</v>
      </c>
    </row>
    <row r="248" spans="1:64" x14ac:dyDescent="0.25">
      <c r="A248" s="29">
        <v>422844</v>
      </c>
      <c r="B248" s="29">
        <v>631089</v>
      </c>
      <c r="C248" s="29">
        <v>6182555</v>
      </c>
      <c r="D248" s="30" t="s">
        <v>378</v>
      </c>
      <c r="E248" s="29" t="s">
        <v>195</v>
      </c>
      <c r="F248" s="17">
        <v>54.317044399999993</v>
      </c>
      <c r="G248" s="17">
        <v>1.4178849999999998</v>
      </c>
      <c r="H248" s="17">
        <v>13.90672</v>
      </c>
      <c r="I248" s="17">
        <v>13.186624999999999</v>
      </c>
      <c r="J248" s="18">
        <v>0.20078159999999998</v>
      </c>
      <c r="K248" s="17">
        <v>6.0358479999999997</v>
      </c>
      <c r="L248" s="17">
        <v>8.898912000000001</v>
      </c>
      <c r="M248" s="17">
        <v>1.5367199999999999</v>
      </c>
      <c r="N248" s="17">
        <v>0.37342599999999998</v>
      </c>
      <c r="O248" s="18">
        <v>0.12603799999999998</v>
      </c>
      <c r="P248" s="17">
        <f>SUM(F248:O248)</f>
        <v>99.999999999999986</v>
      </c>
      <c r="Q248" s="16">
        <v>0.51</v>
      </c>
      <c r="R248" s="16"/>
      <c r="S248" s="16">
        <v>1700</v>
      </c>
      <c r="T248" s="16">
        <v>57</v>
      </c>
      <c r="U248" s="16">
        <v>82</v>
      </c>
      <c r="V248" s="16">
        <v>111</v>
      </c>
      <c r="W248" s="16"/>
      <c r="X248" s="16"/>
      <c r="Y248" s="16">
        <v>68</v>
      </c>
      <c r="Z248" s="16"/>
      <c r="AA248" s="16"/>
      <c r="AB248" s="16">
        <v>40</v>
      </c>
      <c r="AC248" s="16"/>
      <c r="AD248" s="16">
        <v>168</v>
      </c>
      <c r="AE248" s="16"/>
      <c r="AF248" s="16"/>
      <c r="AG248" s="16"/>
      <c r="AH248" s="16">
        <v>386</v>
      </c>
      <c r="AI248" s="16"/>
      <c r="AJ248" s="16">
        <v>127</v>
      </c>
      <c r="AK248" s="16">
        <v>0</v>
      </c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>
        <v>1E-3</v>
      </c>
      <c r="BA248" s="16">
        <v>1.1999999999999999E-3</v>
      </c>
      <c r="BB248" s="16">
        <v>1E-3</v>
      </c>
      <c r="BC248" s="17">
        <f>IFERROR(SUM(Table1[[#This Row],[Pd]:[Au]]),0)</f>
        <v>3.1999999999999997E-3</v>
      </c>
      <c r="BD248" s="17">
        <f>IFERROR(Table1[[#This Row],[Ni]]/Table1[[#This Row],[Cu]],0)</f>
        <v>0.61261261261261257</v>
      </c>
      <c r="BE248" s="17">
        <f>IFERROR(Table1[[#This Row],[Pd]]/Table1[[#This Row],[Pt]],0)</f>
        <v>0.83333333333333337</v>
      </c>
      <c r="BF248" s="17">
        <f>IFERROR(Table1[[#This Row],[Cr]]/Table1[[#This Row],[V]],0)</f>
        <v>0.21243523316062177</v>
      </c>
      <c r="BG248" s="32">
        <f>IFERROR(Table1[[#This Row],[Cu]]/Table1[[#This Row],[Pd]],0)</f>
        <v>111000</v>
      </c>
      <c r="BH248" s="17">
        <f>IFERROR((Table1[[#This Row],[S]]*10000)/Table1[[#This Row],[Se]],0)</f>
        <v>0</v>
      </c>
      <c r="BI248" s="17">
        <f>IFERROR((Table1[[#This Row],[Th]]/0.085)/(Table1[[#This Row],[Yb]]/0.493),0)</f>
        <v>0</v>
      </c>
      <c r="BJ248" s="17">
        <f>IFERROR((Table1[[#This Row],[La]]/0.687)/(Table1[[#This Row],[Sm]]/0.444),0)</f>
        <v>0</v>
      </c>
      <c r="BK248" s="17">
        <f>IFERROR((Table1[[#This Row],[La]]/0.687)/(Table1[[#This Row],[Nb]]/0.713),0)</f>
        <v>0</v>
      </c>
      <c r="BL248" s="28">
        <f>IFERROR((Table1[[#This Row],[MgO]]/40.344)/((Table1[[#This Row],[MgO]]/40.344)+(Table1[[#This Row],[FeOt]]/71.844))*100,0)</f>
        <v>44.906918324475313</v>
      </c>
    </row>
    <row r="249" spans="1:64" x14ac:dyDescent="0.25">
      <c r="A249" s="29" t="s">
        <v>254</v>
      </c>
      <c r="B249" s="29"/>
      <c r="C249" s="29"/>
      <c r="D249" s="30" t="s">
        <v>379</v>
      </c>
      <c r="E249" s="29" t="s">
        <v>321</v>
      </c>
      <c r="F249" s="16">
        <v>50.8</v>
      </c>
      <c r="G249" s="16">
        <v>1.67</v>
      </c>
      <c r="H249" s="16">
        <v>13.16</v>
      </c>
      <c r="I249" s="16">
        <v>13.71</v>
      </c>
      <c r="J249" s="16">
        <v>0.19</v>
      </c>
      <c r="K249" s="16">
        <v>6.01</v>
      </c>
      <c r="L249" s="16">
        <v>11.07</v>
      </c>
      <c r="M249" s="16">
        <v>2.4</v>
      </c>
      <c r="N249" s="16">
        <v>0.14000000000000001</v>
      </c>
      <c r="O249" s="16">
        <v>0.12</v>
      </c>
      <c r="P249" s="16">
        <v>101.1</v>
      </c>
      <c r="Q249" s="16">
        <v>0.04</v>
      </c>
      <c r="R249" s="16"/>
      <c r="S249" s="16">
        <v>42</v>
      </c>
      <c r="T249" s="16"/>
      <c r="U249" s="16">
        <v>204</v>
      </c>
      <c r="V249" s="16"/>
      <c r="W249" s="16"/>
      <c r="X249" s="16">
        <v>0</v>
      </c>
      <c r="Y249" s="16">
        <v>110</v>
      </c>
      <c r="Z249" s="16"/>
      <c r="AA249" s="16">
        <v>0</v>
      </c>
      <c r="AB249" s="16"/>
      <c r="AC249" s="16"/>
      <c r="AD249" s="16">
        <v>172</v>
      </c>
      <c r="AE249" s="16"/>
      <c r="AF249" s="16"/>
      <c r="AG249" s="16"/>
      <c r="AH249" s="16">
        <v>589</v>
      </c>
      <c r="AI249" s="16">
        <v>38</v>
      </c>
      <c r="AJ249" s="16">
        <v>56</v>
      </c>
      <c r="AK249" s="16">
        <v>81</v>
      </c>
      <c r="AL249" s="16">
        <v>7.4</v>
      </c>
      <c r="AM249" s="16">
        <v>19.5</v>
      </c>
      <c r="AN249" s="16"/>
      <c r="AO249" s="16">
        <v>14.9</v>
      </c>
      <c r="AP249" s="16">
        <v>5.4</v>
      </c>
      <c r="AQ249" s="16">
        <v>1.4</v>
      </c>
      <c r="AR249" s="16">
        <v>6</v>
      </c>
      <c r="AS249" s="16"/>
      <c r="AT249" s="16">
        <v>6.6</v>
      </c>
      <c r="AU249" s="16"/>
      <c r="AV249" s="16">
        <v>3.9</v>
      </c>
      <c r="AW249" s="16"/>
      <c r="AX249" s="16">
        <v>3.3</v>
      </c>
      <c r="AY249" s="16">
        <v>0.43</v>
      </c>
      <c r="AZ249" s="16"/>
      <c r="BA249" s="16"/>
      <c r="BB249" s="16"/>
      <c r="BC249" s="17">
        <f>IFERROR(SUM(Table1[[#This Row],[Pd]:[Au]]),0)</f>
        <v>0</v>
      </c>
      <c r="BD249" s="17">
        <f>IFERROR(Table1[[#This Row],[Ni]]/Table1[[#This Row],[Cu]],0)</f>
        <v>0</v>
      </c>
      <c r="BE249" s="17">
        <f>IFERROR(Table1[[#This Row],[Pd]]/Table1[[#This Row],[Pt]],0)</f>
        <v>0</v>
      </c>
      <c r="BF249" s="17">
        <f>IFERROR(Table1[[#This Row],[Cr]]/Table1[[#This Row],[V]],0)</f>
        <v>0.3463497453310696</v>
      </c>
      <c r="BG249" s="32">
        <f>IFERROR(Table1[[#This Row],[Cu]]/Table1[[#This Row],[Pd]],0)</f>
        <v>0</v>
      </c>
      <c r="BH249" s="17">
        <f>IFERROR((Table1[[#This Row],[S]]*10000)/Table1[[#This Row],[Se]],0)</f>
        <v>0</v>
      </c>
      <c r="BI249" s="17">
        <f>IFERROR((Table1[[#This Row],[Th]]/0.085)/(Table1[[#This Row],[Yb]]/0.493),0)</f>
        <v>0</v>
      </c>
      <c r="BJ249" s="17">
        <f>IFERROR((Table1[[#This Row],[La]]/0.687)/(Table1[[#This Row],[Sm]]/0.444),0)</f>
        <v>0.88565421316513016</v>
      </c>
      <c r="BK249" s="17">
        <f>IFERROR((Table1[[#This Row],[La]]/0.687)/(Table1[[#This Row],[Nb]]/0.713),0)</f>
        <v>0</v>
      </c>
      <c r="BL249" s="28">
        <f>IFERROR((Table1[[#This Row],[MgO]]/40.344)/((Table1[[#This Row],[MgO]]/40.344)+(Table1[[#This Row],[FeOt]]/71.844))*100,0)</f>
        <v>43.840290251988151</v>
      </c>
    </row>
    <row r="250" spans="1:64" x14ac:dyDescent="0.25">
      <c r="A250" s="31" t="s">
        <v>97</v>
      </c>
      <c r="B250" s="30"/>
      <c r="C250" s="30"/>
      <c r="D250" s="30" t="s">
        <v>380</v>
      </c>
      <c r="E250" s="30" t="s">
        <v>99</v>
      </c>
      <c r="F250" s="22">
        <v>50.633547535354197</v>
      </c>
      <c r="G250" s="22">
        <v>1.4270226636665244</v>
      </c>
      <c r="H250" s="22">
        <v>13.409641073271942</v>
      </c>
      <c r="I250" s="22">
        <v>14.389421380002952</v>
      </c>
      <c r="J250" s="22">
        <v>0.17978764255319149</v>
      </c>
      <c r="K250" s="22">
        <v>5.9987655428248576</v>
      </c>
      <c r="L250" s="22">
        <v>9.5917079260524893</v>
      </c>
      <c r="M250" s="22">
        <v>2.2205871813488587</v>
      </c>
      <c r="N250" s="22">
        <v>0.15382502785938781</v>
      </c>
      <c r="O250" s="22">
        <v>0.11416392320870486</v>
      </c>
      <c r="P250" s="23">
        <v>98.118469896143111</v>
      </c>
      <c r="Q250" s="23"/>
      <c r="R250" s="20"/>
      <c r="S250" s="22">
        <v>21.735814695974575</v>
      </c>
      <c r="T250" s="22">
        <v>50.504209817014498</v>
      </c>
      <c r="U250" s="22">
        <v>133.83995117776425</v>
      </c>
      <c r="V250" s="22">
        <v>105.42911361254377</v>
      </c>
      <c r="W250" s="22">
        <v>2.2609318675357013</v>
      </c>
      <c r="X250" s="22">
        <v>3.9960828030905988</v>
      </c>
      <c r="Y250" s="22">
        <v>101.49517264529086</v>
      </c>
      <c r="Z250" s="20"/>
      <c r="AA250" s="20"/>
      <c r="AB250" s="22">
        <v>43.294409696617613</v>
      </c>
      <c r="AC250" s="20"/>
      <c r="AD250" s="22">
        <v>130.07141699542282</v>
      </c>
      <c r="AE250" s="22">
        <v>0.29951523436786498</v>
      </c>
      <c r="AF250" s="22">
        <v>0.3861881211049723</v>
      </c>
      <c r="AG250" s="22">
        <v>0.13620674305882352</v>
      </c>
      <c r="AH250" s="22">
        <v>400.01103545899889</v>
      </c>
      <c r="AI250" s="22">
        <v>30.035698879142728</v>
      </c>
      <c r="AJ250" s="22">
        <v>114.36832888598903</v>
      </c>
      <c r="AK250" s="22">
        <v>88.890304079689756</v>
      </c>
      <c r="AL250" s="22">
        <v>4.2217420470419169</v>
      </c>
      <c r="AM250" s="22">
        <v>11.176786011242362</v>
      </c>
      <c r="AN250" s="22">
        <v>1.9105912110691827</v>
      </c>
      <c r="AO250" s="22">
        <v>9.4812273795289084</v>
      </c>
      <c r="AP250" s="22">
        <v>3.1434836261867267</v>
      </c>
      <c r="AQ250" s="22">
        <v>1.0480129945728642</v>
      </c>
      <c r="AR250" s="22">
        <v>3.6286996087731351</v>
      </c>
      <c r="AS250" s="22">
        <v>0.69360495777917974</v>
      </c>
      <c r="AT250" s="22">
        <v>4.492829852472692</v>
      </c>
      <c r="AU250" s="22">
        <v>0.89681586901167321</v>
      </c>
      <c r="AV250" s="22">
        <v>2.685395235326165</v>
      </c>
      <c r="AW250" s="22">
        <v>0.42672790068965522</v>
      </c>
      <c r="AX250" s="22">
        <v>2.72761392903156</v>
      </c>
      <c r="AY250" s="22">
        <v>0.4207494713353116</v>
      </c>
      <c r="AZ250" s="20">
        <v>0</v>
      </c>
      <c r="BA250" s="20">
        <v>0</v>
      </c>
      <c r="BB250" s="20">
        <v>0</v>
      </c>
      <c r="BC250" s="21">
        <f>IFERROR(SUM(Table1[[#This Row],[Pd]:[Au]]),0)</f>
        <v>0</v>
      </c>
      <c r="BD250" s="21">
        <f>IFERROR(Table1[[#This Row],[Ni]]/Table1[[#This Row],[Cu]],0)</f>
        <v>0.96268638867902945</v>
      </c>
      <c r="BE250" s="21">
        <f>IFERROR(Table1[[#This Row],[Pd]]/Table1[[#This Row],[Pt]],0)</f>
        <v>0</v>
      </c>
      <c r="BF250" s="21">
        <f>IFERROR(Table1[[#This Row],[Cr]]/Table1[[#This Row],[V]],0)</f>
        <v>0.33459064704099356</v>
      </c>
      <c r="BG250" s="33">
        <f>IFERROR(Table1[[#This Row],[Cu]]/Table1[[#This Row],[Pd]],0)</f>
        <v>0</v>
      </c>
      <c r="BH250" s="21">
        <f>IFERROR((Table1[[#This Row],[S]]*10000)/Table1[[#This Row],[Se]],0)</f>
        <v>0</v>
      </c>
      <c r="BI250" s="21">
        <f>IFERROR((Table1[[#This Row],[Th]]/0.085)/(Table1[[#This Row],[Yb]]/0.493),0)</f>
        <v>0.82119066725990542</v>
      </c>
      <c r="BJ250" s="21">
        <f>IFERROR((Table1[[#This Row],[La]]/0.687)/(Table1[[#This Row],[Sm]]/0.444),0)</f>
        <v>0.86797401655789064</v>
      </c>
      <c r="BK250" s="21">
        <f>IFERROR((Table1[[#This Row],[La]]/0.687)/(Table1[[#This Row],[Nb]]/0.713),0)</f>
        <v>1.0964529693524401</v>
      </c>
      <c r="BL250" s="28">
        <f>IFERROR((Table1[[#This Row],[MgO]]/40.344)/((Table1[[#This Row],[MgO]]/40.344)+(Table1[[#This Row],[FeOt]]/71.844))*100,0)</f>
        <v>42.607454775236164</v>
      </c>
    </row>
    <row r="251" spans="1:64" x14ac:dyDescent="0.25">
      <c r="A251" s="29" t="s">
        <v>246</v>
      </c>
      <c r="B251" s="29"/>
      <c r="C251" s="29"/>
      <c r="D251" s="30" t="s">
        <v>379</v>
      </c>
      <c r="E251" s="29" t="s">
        <v>321</v>
      </c>
      <c r="F251" s="16">
        <v>49.89</v>
      </c>
      <c r="G251" s="16">
        <v>1.5</v>
      </c>
      <c r="H251" s="16">
        <v>13.98</v>
      </c>
      <c r="I251" s="16">
        <v>13.13</v>
      </c>
      <c r="J251" s="16">
        <v>0.15</v>
      </c>
      <c r="K251" s="16">
        <v>5.99</v>
      </c>
      <c r="L251" s="16">
        <v>11.08</v>
      </c>
      <c r="M251" s="16">
        <v>2.63</v>
      </c>
      <c r="N251" s="16">
        <v>0.06</v>
      </c>
      <c r="O251" s="16">
        <v>0.09</v>
      </c>
      <c r="P251" s="16">
        <v>100.55</v>
      </c>
      <c r="Q251" s="16">
        <v>0.01</v>
      </c>
      <c r="R251" s="16"/>
      <c r="S251" s="16">
        <v>35</v>
      </c>
      <c r="T251" s="16"/>
      <c r="U251" s="16">
        <v>196</v>
      </c>
      <c r="V251" s="16"/>
      <c r="W251" s="16"/>
      <c r="X251" s="16">
        <v>0</v>
      </c>
      <c r="Y251" s="16">
        <v>59</v>
      </c>
      <c r="Z251" s="16"/>
      <c r="AA251" s="16">
        <v>0</v>
      </c>
      <c r="AB251" s="16"/>
      <c r="AC251" s="16"/>
      <c r="AD251" s="16">
        <v>204</v>
      </c>
      <c r="AE251" s="16"/>
      <c r="AF251" s="16"/>
      <c r="AG251" s="16"/>
      <c r="AH251" s="16">
        <v>517</v>
      </c>
      <c r="AI251" s="16">
        <v>41</v>
      </c>
      <c r="AJ251" s="16">
        <v>45</v>
      </c>
      <c r="AK251" s="16">
        <v>74</v>
      </c>
      <c r="AL251" s="16">
        <v>7.2</v>
      </c>
      <c r="AM251" s="16">
        <v>17.5</v>
      </c>
      <c r="AN251" s="16"/>
      <c r="AO251" s="16">
        <v>12.9</v>
      </c>
      <c r="AP251" s="16">
        <v>4.5999999999999996</v>
      </c>
      <c r="AQ251" s="16">
        <v>1.6</v>
      </c>
      <c r="AR251" s="16">
        <v>6.2</v>
      </c>
      <c r="AS251" s="16"/>
      <c r="AT251" s="16">
        <v>7.3</v>
      </c>
      <c r="AU251" s="16"/>
      <c r="AV251" s="16">
        <v>4.5</v>
      </c>
      <c r="AW251" s="16"/>
      <c r="AX251" s="16">
        <v>3.5</v>
      </c>
      <c r="AY251" s="16">
        <v>0.47</v>
      </c>
      <c r="AZ251" s="16"/>
      <c r="BA251" s="16"/>
      <c r="BB251" s="16"/>
      <c r="BC251" s="17">
        <f>IFERROR(SUM(Table1[[#This Row],[Pd]:[Au]]),0)</f>
        <v>0</v>
      </c>
      <c r="BD251" s="17">
        <f>IFERROR(Table1[[#This Row],[Ni]]/Table1[[#This Row],[Cu]],0)</f>
        <v>0</v>
      </c>
      <c r="BE251" s="17">
        <f>IFERROR(Table1[[#This Row],[Pd]]/Table1[[#This Row],[Pt]],0)</f>
        <v>0</v>
      </c>
      <c r="BF251" s="17">
        <f>IFERROR(Table1[[#This Row],[Cr]]/Table1[[#This Row],[V]],0)</f>
        <v>0.379110251450677</v>
      </c>
      <c r="BG251" s="32">
        <f>IFERROR(Table1[[#This Row],[Cu]]/Table1[[#This Row],[Pd]],0)</f>
        <v>0</v>
      </c>
      <c r="BH251" s="17">
        <f>IFERROR((Table1[[#This Row],[S]]*10000)/Table1[[#This Row],[Se]],0)</f>
        <v>0</v>
      </c>
      <c r="BI251" s="17">
        <f>IFERROR((Table1[[#This Row],[Th]]/0.085)/(Table1[[#This Row],[Yb]]/0.493),0)</f>
        <v>0</v>
      </c>
      <c r="BJ251" s="17">
        <f>IFERROR((Table1[[#This Row],[La]]/0.687)/(Table1[[#This Row],[Sm]]/0.444),0)</f>
        <v>1.0115815454718056</v>
      </c>
      <c r="BK251" s="17">
        <f>IFERROR((Table1[[#This Row],[La]]/0.687)/(Table1[[#This Row],[Nb]]/0.713),0)</f>
        <v>0</v>
      </c>
      <c r="BL251" s="28">
        <f>IFERROR((Table1[[#This Row],[MgO]]/40.344)/((Table1[[#This Row],[MgO]]/40.344)+(Table1[[#This Row],[FeOt]]/71.844))*100,0)</f>
        <v>44.8247544940522</v>
      </c>
    </row>
    <row r="252" spans="1:64" x14ac:dyDescent="0.25">
      <c r="A252" s="29" t="s">
        <v>311</v>
      </c>
      <c r="B252" s="29"/>
      <c r="C252" s="29"/>
      <c r="D252" s="30" t="s">
        <v>379</v>
      </c>
      <c r="E252" s="29" t="s">
        <v>320</v>
      </c>
      <c r="F252" s="16">
        <v>48.68</v>
      </c>
      <c r="G252" s="16">
        <v>1.54</v>
      </c>
      <c r="H252" s="16">
        <v>13.83</v>
      </c>
      <c r="I252" s="16">
        <v>14.44</v>
      </c>
      <c r="J252" s="16">
        <v>0.26</v>
      </c>
      <c r="K252" s="16">
        <v>5.98</v>
      </c>
      <c r="L252" s="16">
        <v>10.61</v>
      </c>
      <c r="M252" s="16">
        <v>2.23</v>
      </c>
      <c r="N252" s="16">
        <v>0.16</v>
      </c>
      <c r="O252" s="16">
        <v>0.12</v>
      </c>
      <c r="P252" s="16">
        <v>99.69</v>
      </c>
      <c r="Q252" s="16">
        <v>0.06</v>
      </c>
      <c r="R252" s="16"/>
      <c r="S252" s="16">
        <v>40</v>
      </c>
      <c r="T252" s="16"/>
      <c r="U252" s="16">
        <v>105</v>
      </c>
      <c r="V252" s="16"/>
      <c r="W252" s="16"/>
      <c r="X252" s="16">
        <v>4</v>
      </c>
      <c r="Y252" s="16">
        <v>41</v>
      </c>
      <c r="Z252" s="16"/>
      <c r="AA252" s="16">
        <v>0</v>
      </c>
      <c r="AB252" s="16"/>
      <c r="AC252" s="16"/>
      <c r="AD252" s="16">
        <v>124</v>
      </c>
      <c r="AE252" s="16"/>
      <c r="AF252" s="16"/>
      <c r="AG252" s="16"/>
      <c r="AH252" s="16">
        <v>464</v>
      </c>
      <c r="AI252" s="16">
        <v>32</v>
      </c>
      <c r="AJ252" s="16">
        <v>93</v>
      </c>
      <c r="AK252" s="16">
        <v>82</v>
      </c>
      <c r="AL252" s="16">
        <v>5.6</v>
      </c>
      <c r="AM252" s="16">
        <v>14.3</v>
      </c>
      <c r="AN252" s="16"/>
      <c r="AO252" s="16">
        <v>11</v>
      </c>
      <c r="AP252" s="16">
        <v>3.7</v>
      </c>
      <c r="AQ252" s="16">
        <v>1.3</v>
      </c>
      <c r="AR252" s="16">
        <v>5</v>
      </c>
      <c r="AS252" s="16"/>
      <c r="AT252" s="16">
        <v>5.7</v>
      </c>
      <c r="AU252" s="16"/>
      <c r="AV252" s="16">
        <v>3.2</v>
      </c>
      <c r="AW252" s="16"/>
      <c r="AX252" s="16">
        <v>3</v>
      </c>
      <c r="AY252" s="16">
        <v>0.4</v>
      </c>
      <c r="AZ252" s="16"/>
      <c r="BA252" s="16"/>
      <c r="BB252" s="16"/>
      <c r="BC252" s="17">
        <f>IFERROR(SUM(Table1[[#This Row],[Pd]:[Au]]),0)</f>
        <v>0</v>
      </c>
      <c r="BD252" s="17">
        <f>IFERROR(Table1[[#This Row],[Ni]]/Table1[[#This Row],[Cu]],0)</f>
        <v>0</v>
      </c>
      <c r="BE252" s="17">
        <f>IFERROR(Table1[[#This Row],[Pd]]/Table1[[#This Row],[Pt]],0)</f>
        <v>0</v>
      </c>
      <c r="BF252" s="17">
        <f>IFERROR(Table1[[#This Row],[Cr]]/Table1[[#This Row],[V]],0)</f>
        <v>0.22629310344827586</v>
      </c>
      <c r="BG252" s="32">
        <f>IFERROR(Table1[[#This Row],[Cu]]/Table1[[#This Row],[Pd]],0)</f>
        <v>0</v>
      </c>
      <c r="BH252" s="17">
        <f>IFERROR((Table1[[#This Row],[S]]*10000)/Table1[[#This Row],[Se]],0)</f>
        <v>0</v>
      </c>
      <c r="BI252" s="17">
        <f>IFERROR((Table1[[#This Row],[Th]]/0.085)/(Table1[[#This Row],[Yb]]/0.493),0)</f>
        <v>0</v>
      </c>
      <c r="BJ252" s="17">
        <f>IFERROR((Table1[[#This Row],[La]]/0.687)/(Table1[[#This Row],[Sm]]/0.444),0)</f>
        <v>0.97816593886462866</v>
      </c>
      <c r="BK252" s="17">
        <f>IFERROR((Table1[[#This Row],[La]]/0.687)/(Table1[[#This Row],[Nb]]/0.713),0)</f>
        <v>1.4529839883551672</v>
      </c>
      <c r="BL252" s="28">
        <f>IFERROR((Table1[[#This Row],[MgO]]/40.344)/((Table1[[#This Row],[MgO]]/40.344)+(Table1[[#This Row],[FeOt]]/71.844))*100,0)</f>
        <v>42.44511588326386</v>
      </c>
    </row>
    <row r="253" spans="1:64" x14ac:dyDescent="0.25">
      <c r="A253" s="29">
        <v>424196</v>
      </c>
      <c r="B253" s="29">
        <v>630340</v>
      </c>
      <c r="C253" s="29">
        <v>6183632</v>
      </c>
      <c r="D253" s="30" t="s">
        <v>378</v>
      </c>
      <c r="E253" s="29" t="s">
        <v>196</v>
      </c>
      <c r="F253" s="17">
        <v>62.015419400000006</v>
      </c>
      <c r="G253" s="17">
        <v>0.66724000000000006</v>
      </c>
      <c r="H253" s="17">
        <v>9.2774450000000002</v>
      </c>
      <c r="I253" s="17">
        <v>19.040200000000002</v>
      </c>
      <c r="J253" s="18">
        <v>0.15107039999999999</v>
      </c>
      <c r="K253" s="17">
        <v>5.9695200000000002</v>
      </c>
      <c r="L253" s="17">
        <v>0.92347200000000007</v>
      </c>
      <c r="M253" s="17">
        <v>4.0440000000000004E-2</v>
      </c>
      <c r="N253" s="17">
        <v>1.818946</v>
      </c>
      <c r="O253" s="18">
        <v>9.6247200000000005E-2</v>
      </c>
      <c r="P253" s="17">
        <f>SUM(F253:O253)</f>
        <v>100</v>
      </c>
      <c r="Q253" s="16">
        <v>4.78</v>
      </c>
      <c r="R253" s="16"/>
      <c r="S253" s="16">
        <v>200</v>
      </c>
      <c r="T253" s="16">
        <v>207</v>
      </c>
      <c r="U253" s="16">
        <v>105</v>
      </c>
      <c r="V253" s="16">
        <v>4960</v>
      </c>
      <c r="W253" s="16"/>
      <c r="X253" s="16"/>
      <c r="Y253" s="16">
        <v>249</v>
      </c>
      <c r="Z253" s="16"/>
      <c r="AA253" s="16"/>
      <c r="AB253" s="16">
        <v>19</v>
      </c>
      <c r="AC253" s="16"/>
      <c r="AD253" s="16">
        <v>7</v>
      </c>
      <c r="AE253" s="16"/>
      <c r="AF253" s="16"/>
      <c r="AG253" s="16"/>
      <c r="AH253" s="16">
        <v>250</v>
      </c>
      <c r="AI253" s="16"/>
      <c r="AJ253" s="16">
        <v>872</v>
      </c>
      <c r="AK253" s="16">
        <v>73</v>
      </c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>
        <v>2E-3</v>
      </c>
      <c r="BA253" s="16">
        <v>3.0000000000000001E-3</v>
      </c>
      <c r="BB253" s="16">
        <v>1.4999999999999999E-2</v>
      </c>
      <c r="BC253" s="17">
        <f>IFERROR(SUM(Table1[[#This Row],[Pd]:[Au]]),0)</f>
        <v>0.02</v>
      </c>
      <c r="BD253" s="17">
        <f>IFERROR(Table1[[#This Row],[Ni]]/Table1[[#This Row],[Cu]],0)</f>
        <v>5.0201612903225806E-2</v>
      </c>
      <c r="BE253" s="17">
        <f>IFERROR(Table1[[#This Row],[Pd]]/Table1[[#This Row],[Pt]],0)</f>
        <v>0.66666666666666663</v>
      </c>
      <c r="BF253" s="17">
        <f>IFERROR(Table1[[#This Row],[Cr]]/Table1[[#This Row],[V]],0)</f>
        <v>0.42</v>
      </c>
      <c r="BG253" s="32">
        <f>IFERROR(Table1[[#This Row],[Cu]]/Table1[[#This Row],[Pd]],0)</f>
        <v>2480000</v>
      </c>
      <c r="BH253" s="17">
        <f>IFERROR((Table1[[#This Row],[S]]*10000)/Table1[[#This Row],[Se]],0)</f>
        <v>0</v>
      </c>
      <c r="BI253" s="17">
        <f>IFERROR((Table1[[#This Row],[Th]]/0.085)/(Table1[[#This Row],[Yb]]/0.493),0)</f>
        <v>0</v>
      </c>
      <c r="BJ253" s="17">
        <f>IFERROR((Table1[[#This Row],[La]]/0.687)/(Table1[[#This Row],[Sm]]/0.444),0)</f>
        <v>0</v>
      </c>
      <c r="BK253" s="17">
        <f>IFERROR((Table1[[#This Row],[La]]/0.687)/(Table1[[#This Row],[Nb]]/0.713),0)</f>
        <v>0</v>
      </c>
      <c r="BL253" s="28">
        <f>IFERROR((Table1[[#This Row],[MgO]]/40.344)/((Table1[[#This Row],[MgO]]/40.344)+(Table1[[#This Row],[FeOt]]/71.844))*100,0)</f>
        <v>35.82813044228547</v>
      </c>
    </row>
    <row r="254" spans="1:64" x14ac:dyDescent="0.25">
      <c r="A254" s="29" t="s">
        <v>117</v>
      </c>
      <c r="B254" s="29">
        <v>629802</v>
      </c>
      <c r="C254" s="29">
        <v>6184949</v>
      </c>
      <c r="D254" s="30" t="s">
        <v>378</v>
      </c>
      <c r="E254" s="29" t="s">
        <v>197</v>
      </c>
      <c r="F254" s="17">
        <v>54.520913999999991</v>
      </c>
      <c r="G254" s="17">
        <v>1.584695</v>
      </c>
      <c r="H254" s="17">
        <v>13.358765</v>
      </c>
      <c r="I254" s="17">
        <v>16.513034999999999</v>
      </c>
      <c r="J254" s="17">
        <v>0.107428</v>
      </c>
      <c r="K254" s="17">
        <v>5.9691599999999996</v>
      </c>
      <c r="L254" s="17">
        <v>1.4269799999999999</v>
      </c>
      <c r="M254" s="17">
        <v>2.9386399999999999</v>
      </c>
      <c r="N254" s="17">
        <v>1.6141639999999999</v>
      </c>
      <c r="O254" s="17">
        <v>0.13977500000000001</v>
      </c>
      <c r="P254" s="17">
        <f>SUM(F254:O254)</f>
        <v>98.173556000000005</v>
      </c>
      <c r="Q254" s="16">
        <v>1.78</v>
      </c>
      <c r="R254" s="16"/>
      <c r="S254" s="16">
        <v>250</v>
      </c>
      <c r="T254" s="16">
        <v>31</v>
      </c>
      <c r="U254" s="16">
        <v>104</v>
      </c>
      <c r="V254" s="16">
        <v>64</v>
      </c>
      <c r="W254" s="16"/>
      <c r="X254" s="16"/>
      <c r="Y254" s="16">
        <v>70</v>
      </c>
      <c r="Z254" s="16"/>
      <c r="AA254" s="16"/>
      <c r="AB254" s="16">
        <v>41</v>
      </c>
      <c r="AC254" s="16"/>
      <c r="AD254" s="16">
        <v>28</v>
      </c>
      <c r="AE254" s="16"/>
      <c r="AF254" s="16"/>
      <c r="AG254" s="16"/>
      <c r="AH254" s="16">
        <v>425</v>
      </c>
      <c r="AI254" s="16"/>
      <c r="AJ254" s="16">
        <v>119</v>
      </c>
      <c r="AK254" s="16">
        <v>0</v>
      </c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>
        <v>1E-3</v>
      </c>
      <c r="BA254" s="16">
        <v>1.1999999999999999E-3</v>
      </c>
      <c r="BB254" s="16">
        <v>1E-3</v>
      </c>
      <c r="BC254" s="17">
        <f>IFERROR(SUM(Table1[[#This Row],[Pd]:[Au]]),0)</f>
        <v>3.1999999999999997E-3</v>
      </c>
      <c r="BD254" s="17">
        <f>IFERROR(Table1[[#This Row],[Ni]]/Table1[[#This Row],[Cu]],0)</f>
        <v>1.09375</v>
      </c>
      <c r="BE254" s="17">
        <f>IFERROR(Table1[[#This Row],[Pd]]/Table1[[#This Row],[Pt]],0)</f>
        <v>0.83333333333333337</v>
      </c>
      <c r="BF254" s="17">
        <f>IFERROR(Table1[[#This Row],[Cr]]/Table1[[#This Row],[V]],0)</f>
        <v>0.24470588235294119</v>
      </c>
      <c r="BG254" s="32">
        <f>IFERROR(Table1[[#This Row],[Cu]]/Table1[[#This Row],[Pd]],0)</f>
        <v>64000</v>
      </c>
      <c r="BH254" s="17">
        <f>IFERROR((Table1[[#This Row],[S]]*10000)/Table1[[#This Row],[Se]],0)</f>
        <v>0</v>
      </c>
      <c r="BI254" s="17">
        <f>IFERROR((Table1[[#This Row],[Th]]/0.085)/(Table1[[#This Row],[Yb]]/0.493),0)</f>
        <v>0</v>
      </c>
      <c r="BJ254" s="17">
        <f>IFERROR((Table1[[#This Row],[La]]/0.687)/(Table1[[#This Row],[Sm]]/0.444),0)</f>
        <v>0</v>
      </c>
      <c r="BK254" s="17">
        <f>IFERROR((Table1[[#This Row],[La]]/0.687)/(Table1[[#This Row],[Nb]]/0.713),0)</f>
        <v>0</v>
      </c>
      <c r="BL254" s="28">
        <f>IFERROR((Table1[[#This Row],[MgO]]/40.344)/((Table1[[#This Row],[MgO]]/40.344)+(Table1[[#This Row],[FeOt]]/71.844))*100,0)</f>
        <v>39.162435213865521</v>
      </c>
    </row>
    <row r="255" spans="1:64" x14ac:dyDescent="0.25">
      <c r="A255" s="29">
        <v>424118</v>
      </c>
      <c r="B255" s="29">
        <v>631122</v>
      </c>
      <c r="C255" s="29">
        <v>6180132</v>
      </c>
      <c r="D255" s="30" t="s">
        <v>378</v>
      </c>
      <c r="E255" s="29" t="s">
        <v>196</v>
      </c>
      <c r="F255" s="17">
        <v>54.3812888</v>
      </c>
      <c r="G255" s="17">
        <v>1.451247</v>
      </c>
      <c r="H255" s="17">
        <v>12.980865</v>
      </c>
      <c r="I255" s="17">
        <v>12.865</v>
      </c>
      <c r="J255" s="18">
        <v>0.21369359999999998</v>
      </c>
      <c r="K255" s="17">
        <v>5.9529379999999996</v>
      </c>
      <c r="L255" s="17">
        <v>9.4026239999999994</v>
      </c>
      <c r="M255" s="17">
        <v>1.7928400000000002</v>
      </c>
      <c r="N255" s="17">
        <v>0.83117399999999986</v>
      </c>
      <c r="O255" s="18">
        <v>0.12832959999999999</v>
      </c>
      <c r="P255" s="17">
        <f>SUM(F255:O255)</f>
        <v>100</v>
      </c>
      <c r="Q255" s="16">
        <v>0.17</v>
      </c>
      <c r="R255" s="16"/>
      <c r="S255" s="16">
        <v>100</v>
      </c>
      <c r="T255" s="16">
        <v>44</v>
      </c>
      <c r="U255" s="16">
        <v>81</v>
      </c>
      <c r="V255" s="16">
        <v>135</v>
      </c>
      <c r="W255" s="16"/>
      <c r="X255" s="16"/>
      <c r="Y255" s="16">
        <v>73</v>
      </c>
      <c r="Z255" s="16"/>
      <c r="AA255" s="16"/>
      <c r="AB255" s="16">
        <v>38</v>
      </c>
      <c r="AC255" s="16"/>
      <c r="AD255" s="16">
        <v>195</v>
      </c>
      <c r="AE255" s="16"/>
      <c r="AF255" s="16"/>
      <c r="AG255" s="16"/>
      <c r="AH255" s="16">
        <v>384</v>
      </c>
      <c r="AI255" s="16"/>
      <c r="AJ255" s="16">
        <v>186</v>
      </c>
      <c r="AK255" s="16">
        <v>87</v>
      </c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>
        <v>1E-3</v>
      </c>
      <c r="BA255" s="16">
        <v>8.9999999999999998E-4</v>
      </c>
      <c r="BB255" s="16"/>
      <c r="BC255" s="17">
        <f>IFERROR(SUM(Table1[[#This Row],[Pd]:[Au]]),0)</f>
        <v>1.9E-3</v>
      </c>
      <c r="BD255" s="17">
        <f>IFERROR(Table1[[#This Row],[Ni]]/Table1[[#This Row],[Cu]],0)</f>
        <v>0.54074074074074074</v>
      </c>
      <c r="BE255" s="17">
        <f>IFERROR(Table1[[#This Row],[Pd]]/Table1[[#This Row],[Pt]],0)</f>
        <v>1.1111111111111112</v>
      </c>
      <c r="BF255" s="17">
        <f>IFERROR(Table1[[#This Row],[Cr]]/Table1[[#This Row],[V]],0)</f>
        <v>0.2109375</v>
      </c>
      <c r="BG255" s="32">
        <f>IFERROR(Table1[[#This Row],[Cu]]/Table1[[#This Row],[Pd]],0)</f>
        <v>135000</v>
      </c>
      <c r="BH255" s="17">
        <f>IFERROR((Table1[[#This Row],[S]]*10000)/Table1[[#This Row],[Se]],0)</f>
        <v>0</v>
      </c>
      <c r="BI255" s="17">
        <f>IFERROR((Table1[[#This Row],[Th]]/0.085)/(Table1[[#This Row],[Yb]]/0.493),0)</f>
        <v>0</v>
      </c>
      <c r="BJ255" s="17">
        <f>IFERROR((Table1[[#This Row],[La]]/0.687)/(Table1[[#This Row],[Sm]]/0.444),0)</f>
        <v>0</v>
      </c>
      <c r="BK255" s="17">
        <f>IFERROR((Table1[[#This Row],[La]]/0.687)/(Table1[[#This Row],[Nb]]/0.713),0)</f>
        <v>0</v>
      </c>
      <c r="BL255" s="28">
        <f>IFERROR((Table1[[#This Row],[MgO]]/40.344)/((Table1[[#This Row],[MgO]]/40.344)+(Table1[[#This Row],[FeOt]]/71.844))*100,0)</f>
        <v>45.175775418638068</v>
      </c>
    </row>
    <row r="256" spans="1:64" x14ac:dyDescent="0.25">
      <c r="A256" s="29" t="s">
        <v>277</v>
      </c>
      <c r="B256" s="29"/>
      <c r="C256" s="29"/>
      <c r="D256" s="30" t="s">
        <v>379</v>
      </c>
      <c r="E256" s="29" t="s">
        <v>319</v>
      </c>
      <c r="F256" s="16">
        <v>43.73</v>
      </c>
      <c r="G256" s="16">
        <v>4.5599999999999996</v>
      </c>
      <c r="H256" s="16">
        <v>13.62</v>
      </c>
      <c r="I256" s="16">
        <v>13.68</v>
      </c>
      <c r="J256" s="16">
        <v>0.31</v>
      </c>
      <c r="K256" s="16">
        <v>5.93</v>
      </c>
      <c r="L256" s="16">
        <v>10.210000000000001</v>
      </c>
      <c r="M256" s="16">
        <v>3.4</v>
      </c>
      <c r="N256" s="16">
        <v>0.91</v>
      </c>
      <c r="O256" s="16">
        <v>0.48</v>
      </c>
      <c r="P256" s="16">
        <v>99.82</v>
      </c>
      <c r="Q256" s="16">
        <v>0.08</v>
      </c>
      <c r="R256" s="16"/>
      <c r="S256" s="16">
        <v>336</v>
      </c>
      <c r="T256" s="16"/>
      <c r="U256" s="16">
        <v>18</v>
      </c>
      <c r="V256" s="16"/>
      <c r="W256" s="16"/>
      <c r="X256" s="16">
        <v>27</v>
      </c>
      <c r="Y256" s="16">
        <v>17</v>
      </c>
      <c r="Z256" s="16"/>
      <c r="AA256" s="16">
        <v>14</v>
      </c>
      <c r="AB256" s="16"/>
      <c r="AC256" s="16"/>
      <c r="AD256" s="16">
        <v>553</v>
      </c>
      <c r="AE256" s="16"/>
      <c r="AF256" s="16"/>
      <c r="AG256" s="16"/>
      <c r="AH256" s="16">
        <v>356</v>
      </c>
      <c r="AI256" s="16">
        <v>26</v>
      </c>
      <c r="AJ256" s="16">
        <v>300</v>
      </c>
      <c r="AK256" s="16">
        <v>160</v>
      </c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7">
        <f>IFERROR(SUM(Table1[[#This Row],[Pd]:[Au]]),0)</f>
        <v>0</v>
      </c>
      <c r="BD256" s="17">
        <f>IFERROR(Table1[[#This Row],[Ni]]/Table1[[#This Row],[Cu]],0)</f>
        <v>0</v>
      </c>
      <c r="BE256" s="17">
        <f>IFERROR(Table1[[#This Row],[Pd]]/Table1[[#This Row],[Pt]],0)</f>
        <v>0</v>
      </c>
      <c r="BF256" s="17">
        <f>IFERROR(Table1[[#This Row],[Cr]]/Table1[[#This Row],[V]],0)</f>
        <v>5.0561797752808987E-2</v>
      </c>
      <c r="BG256" s="32">
        <f>IFERROR(Table1[[#This Row],[Cu]]/Table1[[#This Row],[Pd]],0)</f>
        <v>0</v>
      </c>
      <c r="BH256" s="17">
        <f>IFERROR((Table1[[#This Row],[S]]*10000)/Table1[[#This Row],[Se]],0)</f>
        <v>0</v>
      </c>
      <c r="BI256" s="17">
        <f>IFERROR((Table1[[#This Row],[Th]]/0.085)/(Table1[[#This Row],[Yb]]/0.493),0)</f>
        <v>0</v>
      </c>
      <c r="BJ256" s="17">
        <f>IFERROR((Table1[[#This Row],[La]]/0.687)/(Table1[[#This Row],[Sm]]/0.444),0)</f>
        <v>0</v>
      </c>
      <c r="BK256" s="17">
        <f>IFERROR((Table1[[#This Row],[La]]/0.687)/(Table1[[#This Row],[Nb]]/0.713),0)</f>
        <v>0</v>
      </c>
      <c r="BL256" s="28">
        <f>IFERROR((Table1[[#This Row],[MgO]]/40.344)/((Table1[[#This Row],[MgO]]/40.344)+(Table1[[#This Row],[FeOt]]/71.844))*100,0)</f>
        <v>43.564488011360687</v>
      </c>
    </row>
    <row r="257" spans="1:64" x14ac:dyDescent="0.25">
      <c r="A257" s="29" t="s">
        <v>306</v>
      </c>
      <c r="B257" s="29"/>
      <c r="C257" s="29"/>
      <c r="D257" s="30" t="s">
        <v>379</v>
      </c>
      <c r="E257" s="29" t="s">
        <v>320</v>
      </c>
      <c r="F257" s="16">
        <v>49.27</v>
      </c>
      <c r="G257" s="16">
        <v>1.55</v>
      </c>
      <c r="H257" s="16">
        <v>13.9</v>
      </c>
      <c r="I257" s="16">
        <v>14.92</v>
      </c>
      <c r="J257" s="16">
        <v>0.25</v>
      </c>
      <c r="K257" s="16">
        <v>5.92</v>
      </c>
      <c r="L257" s="16">
        <v>10.34</v>
      </c>
      <c r="M257" s="16">
        <v>2.2799999999999998</v>
      </c>
      <c r="N257" s="16">
        <v>0.16</v>
      </c>
      <c r="O257" s="16">
        <v>0.13</v>
      </c>
      <c r="P257" s="16">
        <v>100.7</v>
      </c>
      <c r="Q257" s="16">
        <v>0.03</v>
      </c>
      <c r="R257" s="16"/>
      <c r="S257" s="16">
        <v>61</v>
      </c>
      <c r="T257" s="16"/>
      <c r="U257" s="16">
        <v>126</v>
      </c>
      <c r="V257" s="16"/>
      <c r="W257" s="16"/>
      <c r="X257" s="16">
        <v>3</v>
      </c>
      <c r="Y257" s="16">
        <v>81</v>
      </c>
      <c r="Z257" s="16"/>
      <c r="AA257" s="16">
        <v>0</v>
      </c>
      <c r="AB257" s="16"/>
      <c r="AC257" s="16"/>
      <c r="AD257" s="16">
        <v>149</v>
      </c>
      <c r="AE257" s="16"/>
      <c r="AF257" s="16"/>
      <c r="AG257" s="16"/>
      <c r="AH257" s="16">
        <v>467</v>
      </c>
      <c r="AI257" s="16">
        <v>33</v>
      </c>
      <c r="AJ257" s="16">
        <v>117</v>
      </c>
      <c r="AK257" s="16">
        <v>86</v>
      </c>
      <c r="AL257" s="16">
        <v>6.1</v>
      </c>
      <c r="AM257" s="16">
        <v>15.9</v>
      </c>
      <c r="AN257" s="16"/>
      <c r="AO257" s="16">
        <v>11.9</v>
      </c>
      <c r="AP257" s="16">
        <v>4</v>
      </c>
      <c r="AQ257" s="16">
        <v>1.4</v>
      </c>
      <c r="AR257" s="16">
        <v>5.5</v>
      </c>
      <c r="AS257" s="16"/>
      <c r="AT257" s="16">
        <v>6.3</v>
      </c>
      <c r="AU257" s="16"/>
      <c r="AV257" s="16">
        <v>3.8</v>
      </c>
      <c r="AW257" s="16"/>
      <c r="AX257" s="16">
        <v>3.3</v>
      </c>
      <c r="AY257" s="16">
        <v>0.46</v>
      </c>
      <c r="AZ257" s="16"/>
      <c r="BA257" s="16"/>
      <c r="BB257" s="16"/>
      <c r="BC257" s="17">
        <f>IFERROR(SUM(Table1[[#This Row],[Pd]:[Au]]),0)</f>
        <v>0</v>
      </c>
      <c r="BD257" s="17">
        <f>IFERROR(Table1[[#This Row],[Ni]]/Table1[[#This Row],[Cu]],0)</f>
        <v>0</v>
      </c>
      <c r="BE257" s="17">
        <f>IFERROR(Table1[[#This Row],[Pd]]/Table1[[#This Row],[Pt]],0)</f>
        <v>0</v>
      </c>
      <c r="BF257" s="17">
        <f>IFERROR(Table1[[#This Row],[Cr]]/Table1[[#This Row],[V]],0)</f>
        <v>0.26980728051391861</v>
      </c>
      <c r="BG257" s="32">
        <f>IFERROR(Table1[[#This Row],[Cu]]/Table1[[#This Row],[Pd]],0)</f>
        <v>0</v>
      </c>
      <c r="BH257" s="17">
        <f>IFERROR((Table1[[#This Row],[S]]*10000)/Table1[[#This Row],[Se]],0)</f>
        <v>0</v>
      </c>
      <c r="BI257" s="17">
        <f>IFERROR((Table1[[#This Row],[Th]]/0.085)/(Table1[[#This Row],[Yb]]/0.493),0)</f>
        <v>0</v>
      </c>
      <c r="BJ257" s="17">
        <f>IFERROR((Table1[[#This Row],[La]]/0.687)/(Table1[[#This Row],[Sm]]/0.444),0)</f>
        <v>0.98558951965065489</v>
      </c>
      <c r="BK257" s="17">
        <f>IFERROR((Table1[[#This Row],[La]]/0.687)/(Table1[[#This Row],[Nb]]/0.713),0)</f>
        <v>2.110286268801552</v>
      </c>
      <c r="BL257" s="28">
        <f>IFERROR((Table1[[#This Row],[MgO]]/40.344)/((Table1[[#This Row],[MgO]]/40.344)+(Table1[[#This Row],[FeOt]]/71.844))*100,0)</f>
        <v>41.403447125417379</v>
      </c>
    </row>
    <row r="258" spans="1:64" x14ac:dyDescent="0.25">
      <c r="A258" s="29" t="s">
        <v>116</v>
      </c>
      <c r="B258" s="29">
        <v>629910</v>
      </c>
      <c r="C258" s="29">
        <v>6184870</v>
      </c>
      <c r="D258" s="30" t="s">
        <v>378</v>
      </c>
      <c r="E258" s="29" t="s">
        <v>197</v>
      </c>
      <c r="F258" s="17">
        <v>52.828983999999998</v>
      </c>
      <c r="G258" s="17">
        <v>1.5346519999999999</v>
      </c>
      <c r="H258" s="17">
        <v>13.11313</v>
      </c>
      <c r="I258" s="17">
        <v>13.953872</v>
      </c>
      <c r="J258" s="17">
        <v>0.196908</v>
      </c>
      <c r="K258" s="17">
        <v>5.8862550000000002</v>
      </c>
      <c r="L258" s="17">
        <v>9.2054200000000002</v>
      </c>
      <c r="M258" s="17">
        <v>2.7094800000000001</v>
      </c>
      <c r="N258" s="17">
        <v>0.24092</v>
      </c>
      <c r="O258" s="17">
        <v>0.13290099999999999</v>
      </c>
      <c r="P258" s="17">
        <f>SUM(F258:O258)</f>
        <v>99.80252200000001</v>
      </c>
      <c r="Q258" s="16">
        <v>0.16</v>
      </c>
      <c r="R258" s="16"/>
      <c r="S258" s="16">
        <v>60</v>
      </c>
      <c r="T258" s="16">
        <v>43</v>
      </c>
      <c r="U258" s="16">
        <v>93</v>
      </c>
      <c r="V258" s="16">
        <v>129</v>
      </c>
      <c r="W258" s="16"/>
      <c r="X258" s="16"/>
      <c r="Y258" s="16">
        <v>65</v>
      </c>
      <c r="Z258" s="16"/>
      <c r="AA258" s="16"/>
      <c r="AB258" s="16">
        <v>42</v>
      </c>
      <c r="AC258" s="16"/>
      <c r="AD258" s="16">
        <v>145</v>
      </c>
      <c r="AE258" s="16"/>
      <c r="AF258" s="16"/>
      <c r="AG258" s="16"/>
      <c r="AH258" s="16">
        <v>411</v>
      </c>
      <c r="AI258" s="16"/>
      <c r="AJ258" s="16">
        <v>78</v>
      </c>
      <c r="AK258" s="16">
        <v>0</v>
      </c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>
        <v>1E-3</v>
      </c>
      <c r="BA258" s="16">
        <v>1E-3</v>
      </c>
      <c r="BB258" s="16">
        <v>1E-3</v>
      </c>
      <c r="BC258" s="17">
        <f>IFERROR(SUM(Table1[[#This Row],[Pd]:[Au]]),0)</f>
        <v>3.0000000000000001E-3</v>
      </c>
      <c r="BD258" s="17">
        <f>IFERROR(Table1[[#This Row],[Ni]]/Table1[[#This Row],[Cu]],0)</f>
        <v>0.50387596899224807</v>
      </c>
      <c r="BE258" s="17">
        <f>IFERROR(Table1[[#This Row],[Pd]]/Table1[[#This Row],[Pt]],0)</f>
        <v>1</v>
      </c>
      <c r="BF258" s="17">
        <f>IFERROR(Table1[[#This Row],[Cr]]/Table1[[#This Row],[V]],0)</f>
        <v>0.22627737226277372</v>
      </c>
      <c r="BG258" s="32">
        <f>IFERROR(Table1[[#This Row],[Cu]]/Table1[[#This Row],[Pd]],0)</f>
        <v>129000</v>
      </c>
      <c r="BH258" s="17">
        <f>IFERROR((Table1[[#This Row],[S]]*10000)/Table1[[#This Row],[Se]],0)</f>
        <v>0</v>
      </c>
      <c r="BI258" s="17">
        <f>IFERROR((Table1[[#This Row],[Th]]/0.085)/(Table1[[#This Row],[Yb]]/0.493),0)</f>
        <v>0</v>
      </c>
      <c r="BJ258" s="17">
        <f>IFERROR((Table1[[#This Row],[La]]/0.687)/(Table1[[#This Row],[Sm]]/0.444),0)</f>
        <v>0</v>
      </c>
      <c r="BK258" s="17">
        <f>IFERROR((Table1[[#This Row],[La]]/0.687)/(Table1[[#This Row],[Nb]]/0.713),0)</f>
        <v>0</v>
      </c>
      <c r="BL258" s="28">
        <f>IFERROR((Table1[[#This Row],[MgO]]/40.344)/((Table1[[#This Row],[MgO]]/40.344)+(Table1[[#This Row],[FeOt]]/71.844))*100,0)</f>
        <v>42.896317012642648</v>
      </c>
    </row>
    <row r="259" spans="1:64" x14ac:dyDescent="0.25">
      <c r="A259" s="29" t="s">
        <v>282</v>
      </c>
      <c r="B259" s="29"/>
      <c r="C259" s="29"/>
      <c r="D259" s="30" t="s">
        <v>379</v>
      </c>
      <c r="E259" s="29" t="s">
        <v>319</v>
      </c>
      <c r="F259" s="16">
        <v>43.85</v>
      </c>
      <c r="G259" s="16">
        <v>4.76</v>
      </c>
      <c r="H259" s="16">
        <v>12.88</v>
      </c>
      <c r="I259" s="16">
        <v>16.34</v>
      </c>
      <c r="J259" s="16">
        <v>0.3</v>
      </c>
      <c r="K259" s="16">
        <v>5.88</v>
      </c>
      <c r="L259" s="16">
        <v>8.42</v>
      </c>
      <c r="M259" s="16">
        <v>1.38</v>
      </c>
      <c r="N259" s="16">
        <v>3.4</v>
      </c>
      <c r="O259" s="16">
        <v>0.44</v>
      </c>
      <c r="P259" s="16">
        <v>99.92</v>
      </c>
      <c r="Q259" s="16">
        <v>7.0000000000000007E-2</v>
      </c>
      <c r="R259" s="16"/>
      <c r="S259" s="16">
        <v>772</v>
      </c>
      <c r="T259" s="16"/>
      <c r="U259" s="16">
        <v>102</v>
      </c>
      <c r="V259" s="16"/>
      <c r="W259" s="16"/>
      <c r="X259" s="16">
        <v>56</v>
      </c>
      <c r="Y259" s="16">
        <v>111</v>
      </c>
      <c r="Z259" s="16"/>
      <c r="AA259" s="16">
        <v>100</v>
      </c>
      <c r="AB259" s="16"/>
      <c r="AC259" s="16"/>
      <c r="AD259" s="16">
        <v>1611</v>
      </c>
      <c r="AE259" s="16"/>
      <c r="AF259" s="16"/>
      <c r="AG259" s="16"/>
      <c r="AH259" s="16">
        <v>54</v>
      </c>
      <c r="AI259" s="16">
        <v>34</v>
      </c>
      <c r="AJ259" s="16">
        <v>125</v>
      </c>
      <c r="AK259" s="16">
        <v>295</v>
      </c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7">
        <f>IFERROR(SUM(Table1[[#This Row],[Pd]:[Au]]),0)</f>
        <v>0</v>
      </c>
      <c r="BD259" s="17">
        <f>IFERROR(Table1[[#This Row],[Ni]]/Table1[[#This Row],[Cu]],0)</f>
        <v>0</v>
      </c>
      <c r="BE259" s="17">
        <f>IFERROR(Table1[[#This Row],[Pd]]/Table1[[#This Row],[Pt]],0)</f>
        <v>0</v>
      </c>
      <c r="BF259" s="17">
        <f>IFERROR(Table1[[#This Row],[Cr]]/Table1[[#This Row],[V]],0)</f>
        <v>1.8888888888888888</v>
      </c>
      <c r="BG259" s="32">
        <f>IFERROR(Table1[[#This Row],[Cu]]/Table1[[#This Row],[Pd]],0)</f>
        <v>0</v>
      </c>
      <c r="BH259" s="17">
        <f>IFERROR((Table1[[#This Row],[S]]*10000)/Table1[[#This Row],[Se]],0)</f>
        <v>0</v>
      </c>
      <c r="BI259" s="17">
        <f>IFERROR((Table1[[#This Row],[Th]]/0.085)/(Table1[[#This Row],[Yb]]/0.493),0)</f>
        <v>0</v>
      </c>
      <c r="BJ259" s="17">
        <f>IFERROR((Table1[[#This Row],[La]]/0.687)/(Table1[[#This Row],[Sm]]/0.444),0)</f>
        <v>0</v>
      </c>
      <c r="BK259" s="17">
        <f>IFERROR((Table1[[#This Row],[La]]/0.687)/(Table1[[#This Row],[Nb]]/0.713),0)</f>
        <v>0</v>
      </c>
      <c r="BL259" s="28">
        <f>IFERROR((Table1[[#This Row],[MgO]]/40.344)/((Table1[[#This Row],[MgO]]/40.344)+(Table1[[#This Row],[FeOt]]/71.844))*100,0)</f>
        <v>39.054904755607581</v>
      </c>
    </row>
    <row r="260" spans="1:64" x14ac:dyDescent="0.25">
      <c r="A260" s="29" t="s">
        <v>159</v>
      </c>
      <c r="B260" s="29">
        <v>606903</v>
      </c>
      <c r="C260" s="29">
        <v>6206315</v>
      </c>
      <c r="D260" s="30" t="s">
        <v>378</v>
      </c>
      <c r="E260" s="29" t="s">
        <v>63</v>
      </c>
      <c r="F260" s="17">
        <v>53.388842799999999</v>
      </c>
      <c r="G260" s="17">
        <v>1.4012039999999999</v>
      </c>
      <c r="H260" s="17">
        <v>13.075339999999999</v>
      </c>
      <c r="I260" s="17">
        <v>13.3796</v>
      </c>
      <c r="J260" s="18">
        <v>0.24274559999999998</v>
      </c>
      <c r="K260" s="17">
        <v>5.8700279999999996</v>
      </c>
      <c r="L260" s="17">
        <v>9.5425440000000012</v>
      </c>
      <c r="M260" s="17">
        <v>2.6690400000000003</v>
      </c>
      <c r="N260" s="17">
        <v>0.32524199999999998</v>
      </c>
      <c r="O260" s="18">
        <v>0.1054136</v>
      </c>
      <c r="P260" s="17">
        <f>SUM(F260:O260)</f>
        <v>100.00000000000001</v>
      </c>
      <c r="Q260" s="20">
        <v>0.09</v>
      </c>
      <c r="R260" s="20"/>
      <c r="S260" s="20">
        <v>70</v>
      </c>
      <c r="T260" s="20">
        <v>44</v>
      </c>
      <c r="U260" s="20">
        <v>51</v>
      </c>
      <c r="V260" s="20">
        <v>86</v>
      </c>
      <c r="W260" s="20"/>
      <c r="X260" s="20"/>
      <c r="Y260" s="20">
        <v>57</v>
      </c>
      <c r="Z260" s="20"/>
      <c r="AA260" s="20"/>
      <c r="AB260" s="20">
        <v>44</v>
      </c>
      <c r="AC260" s="20"/>
      <c r="AD260" s="20">
        <v>140</v>
      </c>
      <c r="AE260" s="20"/>
      <c r="AF260" s="20"/>
      <c r="AG260" s="20"/>
      <c r="AH260" s="20">
        <v>362</v>
      </c>
      <c r="AI260" s="20"/>
      <c r="AJ260" s="20">
        <v>66</v>
      </c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>
        <v>1E-3</v>
      </c>
      <c r="BC260" s="21">
        <f>IFERROR(SUM(Table1[[#This Row],[Pd]:[Au]]),0)</f>
        <v>1E-3</v>
      </c>
      <c r="BD260" s="21">
        <f>IFERROR(Table1[[#This Row],[Ni]]/Table1[[#This Row],[Cu]],0)</f>
        <v>0.66279069767441856</v>
      </c>
      <c r="BE260" s="17">
        <f>IFERROR(Table1[[#This Row],[Pd]]/Table1[[#This Row],[Pt]],0)</f>
        <v>0</v>
      </c>
      <c r="BF260" s="17">
        <f>IFERROR(Table1[[#This Row],[Cr]]/Table1[[#This Row],[V]],0)</f>
        <v>0.14088397790055249</v>
      </c>
      <c r="BG260" s="32">
        <f>IFERROR(Table1[[#This Row],[Cu]]/Table1[[#This Row],[Pd]],0)</f>
        <v>0</v>
      </c>
      <c r="BH260" s="17">
        <f>IFERROR((Table1[[#This Row],[S]]*10000)/Table1[[#This Row],[Se]],0)</f>
        <v>0</v>
      </c>
      <c r="BI260" s="17">
        <f>IFERROR((Table1[[#This Row],[Th]]/0.085)/(Table1[[#This Row],[Yb]]/0.493),0)</f>
        <v>0</v>
      </c>
      <c r="BJ260" s="17">
        <f>IFERROR((Table1[[#This Row],[La]]/0.687)/(Table1[[#This Row],[Sm]]/0.444),0)</f>
        <v>0</v>
      </c>
      <c r="BK260" s="17">
        <f>IFERROR((Table1[[#This Row],[La]]/0.687)/(Table1[[#This Row],[Nb]]/0.713),0)</f>
        <v>0</v>
      </c>
      <c r="BL260" s="28">
        <f>IFERROR((Table1[[#This Row],[MgO]]/40.344)/((Table1[[#This Row],[MgO]]/40.344)+(Table1[[#This Row],[FeOt]]/71.844))*100,0)</f>
        <v>43.860701507150551</v>
      </c>
    </row>
    <row r="261" spans="1:64" x14ac:dyDescent="0.25">
      <c r="A261" s="29" t="s">
        <v>120</v>
      </c>
      <c r="B261" s="29">
        <v>627663</v>
      </c>
      <c r="C261" s="29">
        <v>6183743</v>
      </c>
      <c r="D261" s="30" t="s">
        <v>378</v>
      </c>
      <c r="E261" s="29" t="s">
        <v>197</v>
      </c>
      <c r="F261" s="17">
        <v>42.5</v>
      </c>
      <c r="G261" s="17">
        <v>4.9800000000000004</v>
      </c>
      <c r="H261" s="17">
        <v>13</v>
      </c>
      <c r="I261" s="17">
        <v>17.2</v>
      </c>
      <c r="J261" s="17">
        <v>0.22</v>
      </c>
      <c r="K261" s="17">
        <v>5.86</v>
      </c>
      <c r="L261" s="17">
        <v>9.92</v>
      </c>
      <c r="M261" s="17">
        <v>3.07</v>
      </c>
      <c r="N261" s="17">
        <v>0.72</v>
      </c>
      <c r="O261" s="17">
        <v>0.45</v>
      </c>
      <c r="P261" s="17">
        <f>SUM(F261:O261)</f>
        <v>97.92</v>
      </c>
      <c r="Q261" s="16">
        <v>0.1</v>
      </c>
      <c r="R261" s="16">
        <v>0.2</v>
      </c>
      <c r="S261" s="16">
        <v>242</v>
      </c>
      <c r="T261" s="16">
        <v>60</v>
      </c>
      <c r="U261" s="16">
        <v>30</v>
      </c>
      <c r="V261" s="16">
        <v>82</v>
      </c>
      <c r="W261" s="16">
        <v>7.1</v>
      </c>
      <c r="X261" s="16">
        <v>53.3</v>
      </c>
      <c r="Y261" s="16">
        <v>110</v>
      </c>
      <c r="Z261" s="16">
        <v>3</v>
      </c>
      <c r="AA261" s="16">
        <v>28.2</v>
      </c>
      <c r="AB261" s="16">
        <v>22</v>
      </c>
      <c r="AC261" s="16">
        <v>0.1</v>
      </c>
      <c r="AD261" s="16">
        <v>585</v>
      </c>
      <c r="AE261" s="16">
        <v>3.6</v>
      </c>
      <c r="AF261" s="16">
        <v>3.47</v>
      </c>
      <c r="AG261" s="16">
        <v>0.78</v>
      </c>
      <c r="AH261" s="16">
        <v>349</v>
      </c>
      <c r="AI261" s="16">
        <v>27.6</v>
      </c>
      <c r="AJ261" s="16">
        <v>113</v>
      </c>
      <c r="AK261" s="16">
        <v>284</v>
      </c>
      <c r="AL261" s="16">
        <v>40.1</v>
      </c>
      <c r="AM261" s="16">
        <v>94.4</v>
      </c>
      <c r="AN261" s="16">
        <v>12.6</v>
      </c>
      <c r="AO261" s="16">
        <v>54</v>
      </c>
      <c r="AP261" s="16">
        <v>11.45</v>
      </c>
      <c r="AQ261" s="16">
        <v>3.05</v>
      </c>
      <c r="AR261" s="16">
        <v>8.7799999999999994</v>
      </c>
      <c r="AS261" s="16">
        <v>1.1499999999999999</v>
      </c>
      <c r="AT261" s="16">
        <v>5.8</v>
      </c>
      <c r="AU261" s="16">
        <v>1.1399999999999999</v>
      </c>
      <c r="AV261" s="16">
        <v>2.8</v>
      </c>
      <c r="AW261" s="16">
        <v>0.33</v>
      </c>
      <c r="AX261" s="16">
        <v>2.15</v>
      </c>
      <c r="AY261" s="16">
        <v>0.28000000000000003</v>
      </c>
      <c r="AZ261" s="16">
        <v>1E-3</v>
      </c>
      <c r="BA261" s="16"/>
      <c r="BB261" s="16">
        <v>1E-3</v>
      </c>
      <c r="BC261" s="17">
        <f>IFERROR(SUM(Table1[[#This Row],[Pd]:[Au]]),0)</f>
        <v>2E-3</v>
      </c>
      <c r="BD261" s="17">
        <f>IFERROR(Table1[[#This Row],[Ni]]/Table1[[#This Row],[Cu]],0)</f>
        <v>1.3414634146341464</v>
      </c>
      <c r="BE261" s="17">
        <f>IFERROR(Table1[[#This Row],[Pd]]/Table1[[#This Row],[Pt]],0)</f>
        <v>0</v>
      </c>
      <c r="BF261" s="17">
        <f>IFERROR(Table1[[#This Row],[Cr]]/Table1[[#This Row],[V]],0)</f>
        <v>8.5959885386819479E-2</v>
      </c>
      <c r="BG261" s="32">
        <f>IFERROR(Table1[[#This Row],[Cu]]/Table1[[#This Row],[Pd]],0)</f>
        <v>82000</v>
      </c>
      <c r="BH261" s="17">
        <f>IFERROR((Table1[[#This Row],[S]]*10000)/Table1[[#This Row],[Se]],0)</f>
        <v>10000</v>
      </c>
      <c r="BI261" s="17">
        <f>IFERROR((Table1[[#This Row],[Th]]/0.085)/(Table1[[#This Row],[Yb]]/0.493),0)</f>
        <v>9.3609302325581396</v>
      </c>
      <c r="BJ261" s="17">
        <f>IFERROR((Table1[[#This Row],[La]]/0.687)/(Table1[[#This Row],[Sm]]/0.444),0)</f>
        <v>2.2634198432524171</v>
      </c>
      <c r="BK261" s="17">
        <f>IFERROR((Table1[[#This Row],[La]]/0.687)/(Table1[[#This Row],[Nb]]/0.713),0)</f>
        <v>0.78081825158191109</v>
      </c>
      <c r="BL261" s="28">
        <f>IFERROR((Table1[[#This Row],[MgO]]/40.344)/((Table1[[#This Row],[MgO]]/40.344)+(Table1[[#This Row],[FeOt]]/71.844))*100,0)</f>
        <v>37.760991202044295</v>
      </c>
    </row>
    <row r="262" spans="1:64" x14ac:dyDescent="0.25">
      <c r="A262" s="29" t="s">
        <v>257</v>
      </c>
      <c r="B262" s="29"/>
      <c r="C262" s="29"/>
      <c r="D262" s="30" t="s">
        <v>379</v>
      </c>
      <c r="E262" s="29" t="s">
        <v>321</v>
      </c>
      <c r="F262" s="16">
        <v>50.6</v>
      </c>
      <c r="G262" s="16">
        <v>1.68</v>
      </c>
      <c r="H262" s="16">
        <v>13.2</v>
      </c>
      <c r="I262" s="16">
        <v>14.5</v>
      </c>
      <c r="J262" s="16">
        <v>0.2</v>
      </c>
      <c r="K262" s="16">
        <v>5.85</v>
      </c>
      <c r="L262" s="16">
        <v>10.92</v>
      </c>
      <c r="M262" s="16">
        <v>1.45</v>
      </c>
      <c r="N262" s="16">
        <v>0.06</v>
      </c>
      <c r="O262" s="16">
        <v>0.14000000000000001</v>
      </c>
      <c r="P262" s="16">
        <v>101.06</v>
      </c>
      <c r="Q262" s="16">
        <v>0.04</v>
      </c>
      <c r="R262" s="16"/>
      <c r="S262" s="16">
        <v>61</v>
      </c>
      <c r="T262" s="16"/>
      <c r="U262" s="16">
        <v>146</v>
      </c>
      <c r="V262" s="16"/>
      <c r="W262" s="16"/>
      <c r="X262" s="16">
        <v>3</v>
      </c>
      <c r="Y262" s="16">
        <v>87</v>
      </c>
      <c r="Z262" s="16"/>
      <c r="AA262" s="16">
        <v>0</v>
      </c>
      <c r="AB262" s="16"/>
      <c r="AC262" s="16"/>
      <c r="AD262" s="16">
        <v>226</v>
      </c>
      <c r="AE262" s="16"/>
      <c r="AF262" s="16"/>
      <c r="AG262" s="16"/>
      <c r="AH262" s="16">
        <v>564</v>
      </c>
      <c r="AI262" s="16">
        <v>35</v>
      </c>
      <c r="AJ262" s="16">
        <v>70</v>
      </c>
      <c r="AK262" s="16">
        <v>87</v>
      </c>
      <c r="AL262" s="16">
        <v>5.6</v>
      </c>
      <c r="AM262" s="16">
        <v>14.4</v>
      </c>
      <c r="AN262" s="16"/>
      <c r="AO262" s="16">
        <v>11.2</v>
      </c>
      <c r="AP262" s="16">
        <v>4</v>
      </c>
      <c r="AQ262" s="16">
        <v>1.1000000000000001</v>
      </c>
      <c r="AR262" s="16">
        <v>4.8</v>
      </c>
      <c r="AS262" s="16"/>
      <c r="AT262" s="16">
        <v>5.2</v>
      </c>
      <c r="AU262" s="16"/>
      <c r="AV262" s="16">
        <v>3.3</v>
      </c>
      <c r="AW262" s="16"/>
      <c r="AX262" s="16">
        <v>2.8</v>
      </c>
      <c r="AY262" s="16">
        <v>0.38</v>
      </c>
      <c r="AZ262" s="16"/>
      <c r="BA262" s="16"/>
      <c r="BB262" s="16"/>
      <c r="BC262" s="17">
        <f>IFERROR(SUM(Table1[[#This Row],[Pd]:[Au]]),0)</f>
        <v>0</v>
      </c>
      <c r="BD262" s="17">
        <f>IFERROR(Table1[[#This Row],[Ni]]/Table1[[#This Row],[Cu]],0)</f>
        <v>0</v>
      </c>
      <c r="BE262" s="17">
        <f>IFERROR(Table1[[#This Row],[Pd]]/Table1[[#This Row],[Pt]],0)</f>
        <v>0</v>
      </c>
      <c r="BF262" s="17">
        <f>IFERROR(Table1[[#This Row],[Cr]]/Table1[[#This Row],[V]],0)</f>
        <v>0.25886524822695034</v>
      </c>
      <c r="BG262" s="32">
        <f>IFERROR(Table1[[#This Row],[Cu]]/Table1[[#This Row],[Pd]],0)</f>
        <v>0</v>
      </c>
      <c r="BH262" s="17">
        <f>IFERROR((Table1[[#This Row],[S]]*10000)/Table1[[#This Row],[Se]],0)</f>
        <v>0</v>
      </c>
      <c r="BI262" s="17">
        <f>IFERROR((Table1[[#This Row],[Th]]/0.085)/(Table1[[#This Row],[Yb]]/0.493),0)</f>
        <v>0</v>
      </c>
      <c r="BJ262" s="17">
        <f>IFERROR((Table1[[#This Row],[La]]/0.687)/(Table1[[#This Row],[Sm]]/0.444),0)</f>
        <v>0.9048034934497815</v>
      </c>
      <c r="BK262" s="17">
        <f>IFERROR((Table1[[#This Row],[La]]/0.687)/(Table1[[#This Row],[Nb]]/0.713),0)</f>
        <v>1.937311984473556</v>
      </c>
      <c r="BL262" s="28">
        <f>IFERROR((Table1[[#This Row],[MgO]]/40.344)/((Table1[[#This Row],[MgO]]/40.344)+(Table1[[#This Row],[FeOt]]/71.844))*100,0)</f>
        <v>41.808185100321758</v>
      </c>
    </row>
    <row r="263" spans="1:64" x14ac:dyDescent="0.25">
      <c r="A263" s="29" t="s">
        <v>253</v>
      </c>
      <c r="B263" s="29"/>
      <c r="C263" s="29"/>
      <c r="D263" s="30" t="s">
        <v>379</v>
      </c>
      <c r="E263" s="29" t="s">
        <v>321</v>
      </c>
      <c r="F263" s="16">
        <v>49.41</v>
      </c>
      <c r="G263" s="16">
        <v>1.51</v>
      </c>
      <c r="H263" s="16">
        <v>14.19</v>
      </c>
      <c r="I263" s="16">
        <v>13.56</v>
      </c>
      <c r="J263" s="16">
        <v>0.17</v>
      </c>
      <c r="K263" s="16">
        <v>5.84</v>
      </c>
      <c r="L263" s="16">
        <v>11.29</v>
      </c>
      <c r="M263" s="16">
        <v>2.4900000000000002</v>
      </c>
      <c r="N263" s="16">
        <v>0.23</v>
      </c>
      <c r="O263" s="16">
        <v>7.0000000000000007E-2</v>
      </c>
      <c r="P263" s="16">
        <v>100.81</v>
      </c>
      <c r="Q263" s="16">
        <v>0.04</v>
      </c>
      <c r="R263" s="16"/>
      <c r="S263" s="16">
        <v>111</v>
      </c>
      <c r="T263" s="16"/>
      <c r="U263" s="16">
        <v>231</v>
      </c>
      <c r="V263" s="16"/>
      <c r="W263" s="16"/>
      <c r="X263" s="16">
        <v>0</v>
      </c>
      <c r="Y263" s="16">
        <v>214</v>
      </c>
      <c r="Z263" s="16"/>
      <c r="AA263" s="16">
        <v>0</v>
      </c>
      <c r="AB263" s="16"/>
      <c r="AC263" s="16"/>
      <c r="AD263" s="16">
        <v>230</v>
      </c>
      <c r="AE263" s="16"/>
      <c r="AF263" s="16"/>
      <c r="AG263" s="16"/>
      <c r="AH263" s="16">
        <v>516</v>
      </c>
      <c r="AI263" s="16">
        <v>33</v>
      </c>
      <c r="AJ263" s="16">
        <v>44</v>
      </c>
      <c r="AK263" s="16">
        <v>73</v>
      </c>
      <c r="AL263" s="16">
        <v>6.9</v>
      </c>
      <c r="AM263" s="16">
        <v>15.9</v>
      </c>
      <c r="AN263" s="16"/>
      <c r="AO263" s="16">
        <v>11.6</v>
      </c>
      <c r="AP263" s="16">
        <v>4.2</v>
      </c>
      <c r="AQ263" s="16">
        <v>1.2</v>
      </c>
      <c r="AR263" s="16">
        <v>5.0999999999999996</v>
      </c>
      <c r="AS263" s="16"/>
      <c r="AT263" s="16">
        <v>5.5</v>
      </c>
      <c r="AU263" s="16"/>
      <c r="AV263" s="16">
        <v>3.4</v>
      </c>
      <c r="AW263" s="16"/>
      <c r="AX263" s="16">
        <v>2.9</v>
      </c>
      <c r="AY263" s="16">
        <v>0.38</v>
      </c>
      <c r="AZ263" s="16"/>
      <c r="BA263" s="16"/>
      <c r="BB263" s="16"/>
      <c r="BC263" s="17">
        <f>IFERROR(SUM(Table1[[#This Row],[Pd]:[Au]]),0)</f>
        <v>0</v>
      </c>
      <c r="BD263" s="17">
        <f>IFERROR(Table1[[#This Row],[Ni]]/Table1[[#This Row],[Cu]],0)</f>
        <v>0</v>
      </c>
      <c r="BE263" s="17">
        <f>IFERROR(Table1[[#This Row],[Pd]]/Table1[[#This Row],[Pt]],0)</f>
        <v>0</v>
      </c>
      <c r="BF263" s="17">
        <f>IFERROR(Table1[[#This Row],[Cr]]/Table1[[#This Row],[V]],0)</f>
        <v>0.44767441860465118</v>
      </c>
      <c r="BG263" s="32">
        <f>IFERROR(Table1[[#This Row],[Cu]]/Table1[[#This Row],[Pd]],0)</f>
        <v>0</v>
      </c>
      <c r="BH263" s="17">
        <f>IFERROR((Table1[[#This Row],[S]]*10000)/Table1[[#This Row],[Se]],0)</f>
        <v>0</v>
      </c>
      <c r="BI263" s="17">
        <f>IFERROR((Table1[[#This Row],[Th]]/0.085)/(Table1[[#This Row],[Yb]]/0.493),0)</f>
        <v>0</v>
      </c>
      <c r="BJ263" s="17">
        <f>IFERROR((Table1[[#This Row],[La]]/0.687)/(Table1[[#This Row],[Sm]]/0.444),0)</f>
        <v>1.0617592014971926</v>
      </c>
      <c r="BK263" s="17">
        <f>IFERROR((Table1[[#This Row],[La]]/0.687)/(Table1[[#This Row],[Nb]]/0.713),0)</f>
        <v>0</v>
      </c>
      <c r="BL263" s="28">
        <f>IFERROR((Table1[[#This Row],[MgO]]/40.344)/((Table1[[#This Row],[MgO]]/40.344)+(Table1[[#This Row],[FeOt]]/71.844))*100,0)</f>
        <v>43.405170273410725</v>
      </c>
    </row>
    <row r="264" spans="1:64" x14ac:dyDescent="0.25">
      <c r="A264" s="29" t="s">
        <v>281</v>
      </c>
      <c r="B264" s="29"/>
      <c r="C264" s="29"/>
      <c r="D264" s="30" t="s">
        <v>379</v>
      </c>
      <c r="E264" s="29" t="s">
        <v>319</v>
      </c>
      <c r="F264" s="16">
        <v>43.63</v>
      </c>
      <c r="G264" s="16">
        <v>4.68</v>
      </c>
      <c r="H264" s="16">
        <v>12.75</v>
      </c>
      <c r="I264" s="16">
        <v>16.260000000000002</v>
      </c>
      <c r="J264" s="16">
        <v>0.3</v>
      </c>
      <c r="K264" s="16">
        <v>5.83</v>
      </c>
      <c r="L264" s="16">
        <v>8.41</v>
      </c>
      <c r="M264" s="16">
        <v>1.9</v>
      </c>
      <c r="N264" s="16">
        <v>3.38</v>
      </c>
      <c r="O264" s="16">
        <v>0.44</v>
      </c>
      <c r="P264" s="16">
        <v>99.24</v>
      </c>
      <c r="Q264" s="16">
        <v>0.05</v>
      </c>
      <c r="R264" s="16"/>
      <c r="S264" s="16">
        <v>724</v>
      </c>
      <c r="T264" s="16"/>
      <c r="U264" s="16">
        <v>102</v>
      </c>
      <c r="V264" s="16"/>
      <c r="W264" s="16"/>
      <c r="X264" s="16">
        <v>54</v>
      </c>
      <c r="Y264" s="16">
        <v>117</v>
      </c>
      <c r="Z264" s="16"/>
      <c r="AA264" s="16">
        <v>100</v>
      </c>
      <c r="AB264" s="16"/>
      <c r="AC264" s="16"/>
      <c r="AD264" s="16">
        <v>1606</v>
      </c>
      <c r="AE264" s="16"/>
      <c r="AF264" s="16"/>
      <c r="AG264" s="16"/>
      <c r="AH264" s="16">
        <v>68</v>
      </c>
      <c r="AI264" s="16">
        <v>34</v>
      </c>
      <c r="AJ264" s="16">
        <v>131</v>
      </c>
      <c r="AK264" s="16">
        <v>292</v>
      </c>
      <c r="AL264" s="16">
        <v>43.1</v>
      </c>
      <c r="AM264" s="16">
        <v>97.2</v>
      </c>
      <c r="AN264" s="16"/>
      <c r="AO264" s="16">
        <v>47.7</v>
      </c>
      <c r="AP264" s="16">
        <v>11.1</v>
      </c>
      <c r="AQ264" s="16">
        <v>2.9</v>
      </c>
      <c r="AR264" s="16">
        <v>9.1999999999999993</v>
      </c>
      <c r="AS264" s="16"/>
      <c r="AT264" s="16">
        <v>6.6</v>
      </c>
      <c r="AU264" s="16"/>
      <c r="AV264" s="16">
        <v>2.5</v>
      </c>
      <c r="AW264" s="16"/>
      <c r="AX264" s="16">
        <v>2.1</v>
      </c>
      <c r="AY264" s="16">
        <v>0.32</v>
      </c>
      <c r="AZ264" s="16"/>
      <c r="BA264" s="16"/>
      <c r="BB264" s="16"/>
      <c r="BC264" s="17">
        <f>IFERROR(SUM(Table1[[#This Row],[Pd]:[Au]]),0)</f>
        <v>0</v>
      </c>
      <c r="BD264" s="17">
        <f>IFERROR(Table1[[#This Row],[Ni]]/Table1[[#This Row],[Cu]],0)</f>
        <v>0</v>
      </c>
      <c r="BE264" s="17">
        <f>IFERROR(Table1[[#This Row],[Pd]]/Table1[[#This Row],[Pt]],0)</f>
        <v>0</v>
      </c>
      <c r="BF264" s="17">
        <f>IFERROR(Table1[[#This Row],[Cr]]/Table1[[#This Row],[V]],0)</f>
        <v>1.5</v>
      </c>
      <c r="BG264" s="32">
        <f>IFERROR(Table1[[#This Row],[Cu]]/Table1[[#This Row],[Pd]],0)</f>
        <v>0</v>
      </c>
      <c r="BH264" s="17">
        <f>IFERROR((Table1[[#This Row],[S]]*10000)/Table1[[#This Row],[Se]],0)</f>
        <v>0</v>
      </c>
      <c r="BI264" s="17">
        <f>IFERROR((Table1[[#This Row],[Th]]/0.085)/(Table1[[#This Row],[Yb]]/0.493),0)</f>
        <v>0</v>
      </c>
      <c r="BJ264" s="17">
        <f>IFERROR((Table1[[#This Row],[La]]/0.687)/(Table1[[#This Row],[Sm]]/0.444),0)</f>
        <v>2.5094614264919941</v>
      </c>
      <c r="BK264" s="17">
        <f>IFERROR((Table1[[#This Row],[La]]/0.687)/(Table1[[#This Row],[Nb]]/0.713),0)</f>
        <v>0.82835462828184792</v>
      </c>
      <c r="BL264" s="28">
        <f>IFERROR((Table1[[#This Row],[MgO]]/40.344)/((Table1[[#This Row],[MgO]]/40.344)+(Table1[[#This Row],[FeOt]]/71.844))*100,0)</f>
        <v>38.968495482823386</v>
      </c>
    </row>
    <row r="265" spans="1:64" x14ac:dyDescent="0.25">
      <c r="A265" s="29" t="s">
        <v>102</v>
      </c>
      <c r="B265" s="29">
        <v>480710</v>
      </c>
      <c r="C265" s="29">
        <v>6459316</v>
      </c>
      <c r="D265" s="30" t="s">
        <v>378</v>
      </c>
      <c r="E265" s="29" t="s">
        <v>196</v>
      </c>
      <c r="F265" s="17">
        <v>56.404571799999999</v>
      </c>
      <c r="G265" s="17">
        <v>1.3344800000000001</v>
      </c>
      <c r="H265" s="17">
        <v>13.075339999999999</v>
      </c>
      <c r="I265" s="17">
        <v>11.642825</v>
      </c>
      <c r="J265" s="18">
        <v>0.17108399999999999</v>
      </c>
      <c r="K265" s="17">
        <v>5.8202819999999988</v>
      </c>
      <c r="L265" s="17">
        <v>8.6470559999999992</v>
      </c>
      <c r="M265" s="17">
        <v>2.6286</v>
      </c>
      <c r="N265" s="17">
        <v>0.15659799999999999</v>
      </c>
      <c r="O265" s="18">
        <v>0.11916319999999998</v>
      </c>
      <c r="P265" s="17">
        <f>SUM(F265:O265)</f>
        <v>100</v>
      </c>
      <c r="Q265" s="16">
        <v>5.0000000000000001E-3</v>
      </c>
      <c r="R265" s="16"/>
      <c r="S265" s="16">
        <v>30</v>
      </c>
      <c r="T265" s="16">
        <v>48</v>
      </c>
      <c r="U265" s="16">
        <v>170</v>
      </c>
      <c r="V265" s="16">
        <v>96</v>
      </c>
      <c r="W265" s="16"/>
      <c r="X265" s="16"/>
      <c r="Y265" s="16">
        <v>98</v>
      </c>
      <c r="Z265" s="16"/>
      <c r="AA265" s="16"/>
      <c r="AB265" s="16">
        <v>37</v>
      </c>
      <c r="AC265" s="16"/>
      <c r="AD265" s="16">
        <v>84</v>
      </c>
      <c r="AE265" s="16"/>
      <c r="AF265" s="19"/>
      <c r="AG265" s="16"/>
      <c r="AH265" s="16">
        <v>381</v>
      </c>
      <c r="AI265" s="16"/>
      <c r="AJ265" s="16">
        <v>107</v>
      </c>
      <c r="AK265" s="16">
        <v>6</v>
      </c>
      <c r="AL265" s="19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>
        <v>3.0000000000000001E-3</v>
      </c>
      <c r="BA265" s="16">
        <v>3.0000000000000001E-3</v>
      </c>
      <c r="BB265" s="16">
        <v>1E-3</v>
      </c>
      <c r="BC265" s="21">
        <f>IFERROR(SUM(Table1[[#This Row],[Pd]:[Au]]),0)</f>
        <v>7.0000000000000001E-3</v>
      </c>
      <c r="BD265" s="17">
        <f>IFERROR(Table1[[#This Row],[Ni]]/Table1[[#This Row],[Cu]],0)</f>
        <v>1.0208333333333333</v>
      </c>
      <c r="BE265" s="17">
        <f>IFERROR(Table1[[#This Row],[Pd]]/Table1[[#This Row],[Pt]],0)</f>
        <v>1</v>
      </c>
      <c r="BF265" s="17">
        <f>IFERROR(Table1[[#This Row],[Cr]]/Table1[[#This Row],[V]],0)</f>
        <v>0.4461942257217848</v>
      </c>
      <c r="BG265" s="32">
        <f>IFERROR(Table1[[#This Row],[Cu]]/Table1[[#This Row],[Pd]],0)</f>
        <v>32000</v>
      </c>
      <c r="BH265" s="17">
        <f>IFERROR((Table1[[#This Row],[S]]*10000)/Table1[[#This Row],[Se]],0)</f>
        <v>0</v>
      </c>
      <c r="BI265" s="17">
        <f>IFERROR((Table1[[#This Row],[Th]]/0.085)/(Table1[[#This Row],[Yb]]/0.493),0)</f>
        <v>0</v>
      </c>
      <c r="BJ265" s="17">
        <f>IFERROR((Table1[[#This Row],[La]]/0.687)/(Table1[[#This Row],[Sm]]/0.444),0)</f>
        <v>0</v>
      </c>
      <c r="BK265" s="17">
        <f>IFERROR((Table1[[#This Row],[La]]/0.687)/(Table1[[#This Row],[Nb]]/0.713),0)</f>
        <v>0</v>
      </c>
      <c r="BL265" s="28">
        <f>IFERROR((Table1[[#This Row],[MgO]]/40.344)/((Table1[[#This Row],[MgO]]/40.344)+(Table1[[#This Row],[FeOt]]/71.844))*100,0)</f>
        <v>47.096097154408398</v>
      </c>
    </row>
    <row r="266" spans="1:64" x14ac:dyDescent="0.25">
      <c r="A266" s="29" t="s">
        <v>295</v>
      </c>
      <c r="B266" s="29"/>
      <c r="C266" s="29"/>
      <c r="D266" s="30" t="s">
        <v>379</v>
      </c>
      <c r="E266" s="29" t="s">
        <v>320</v>
      </c>
      <c r="F266" s="16">
        <v>48.71</v>
      </c>
      <c r="G266" s="16">
        <v>1.53</v>
      </c>
      <c r="H266" s="16">
        <v>13.79</v>
      </c>
      <c r="I266" s="16">
        <v>14.44</v>
      </c>
      <c r="J266" s="16">
        <v>0.21</v>
      </c>
      <c r="K266" s="16">
        <v>5.81</v>
      </c>
      <c r="L266" s="16">
        <v>10.71</v>
      </c>
      <c r="M266" s="16">
        <v>1.78</v>
      </c>
      <c r="N266" s="16">
        <v>0.23</v>
      </c>
      <c r="O266" s="16">
        <v>0.12</v>
      </c>
      <c r="P266" s="16">
        <v>99.52</v>
      </c>
      <c r="Q266" s="16">
        <v>7.0000000000000007E-2</v>
      </c>
      <c r="R266" s="16"/>
      <c r="S266" s="16">
        <v>37</v>
      </c>
      <c r="T266" s="16"/>
      <c r="U266" s="16">
        <v>110</v>
      </c>
      <c r="V266" s="16"/>
      <c r="W266" s="16"/>
      <c r="X266" s="16">
        <v>3</v>
      </c>
      <c r="Y266" s="16">
        <v>76</v>
      </c>
      <c r="Z266" s="16"/>
      <c r="AA266" s="16">
        <v>3</v>
      </c>
      <c r="AB266" s="16"/>
      <c r="AC266" s="16"/>
      <c r="AD266" s="16">
        <v>101</v>
      </c>
      <c r="AE266" s="16"/>
      <c r="AF266" s="16"/>
      <c r="AG266" s="16"/>
      <c r="AH266" s="16">
        <v>492</v>
      </c>
      <c r="AI266" s="16">
        <v>32</v>
      </c>
      <c r="AJ266" s="16">
        <v>100</v>
      </c>
      <c r="AK266" s="16">
        <v>75</v>
      </c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7">
        <f>IFERROR(SUM(Table1[[#This Row],[Pd]:[Au]]),0)</f>
        <v>0</v>
      </c>
      <c r="BD266" s="17">
        <f>IFERROR(Table1[[#This Row],[Ni]]/Table1[[#This Row],[Cu]],0)</f>
        <v>0</v>
      </c>
      <c r="BE266" s="17">
        <f>IFERROR(Table1[[#This Row],[Pd]]/Table1[[#This Row],[Pt]],0)</f>
        <v>0</v>
      </c>
      <c r="BF266" s="17">
        <f>IFERROR(Table1[[#This Row],[Cr]]/Table1[[#This Row],[V]],0)</f>
        <v>0.22357723577235772</v>
      </c>
      <c r="BG266" s="32">
        <f>IFERROR(Table1[[#This Row],[Cu]]/Table1[[#This Row],[Pd]],0)</f>
        <v>0</v>
      </c>
      <c r="BH266" s="17">
        <f>IFERROR((Table1[[#This Row],[S]]*10000)/Table1[[#This Row],[Se]],0)</f>
        <v>0</v>
      </c>
      <c r="BI266" s="17">
        <f>IFERROR((Table1[[#This Row],[Th]]/0.085)/(Table1[[#This Row],[Yb]]/0.493),0)</f>
        <v>0</v>
      </c>
      <c r="BJ266" s="17">
        <f>IFERROR((Table1[[#This Row],[La]]/0.687)/(Table1[[#This Row],[Sm]]/0.444),0)</f>
        <v>0</v>
      </c>
      <c r="BK266" s="17">
        <f>IFERROR((Table1[[#This Row],[La]]/0.687)/(Table1[[#This Row],[Nb]]/0.713),0)</f>
        <v>0</v>
      </c>
      <c r="BL266" s="28">
        <f>IFERROR((Table1[[#This Row],[MgO]]/40.344)/((Table1[[#This Row],[MgO]]/40.344)+(Table1[[#This Row],[FeOt]]/71.844))*100,0)</f>
        <v>41.742157100984919</v>
      </c>
    </row>
    <row r="267" spans="1:64" x14ac:dyDescent="0.25">
      <c r="A267" s="29" t="s">
        <v>201</v>
      </c>
      <c r="B267" s="29"/>
      <c r="C267" s="29"/>
      <c r="D267" s="30" t="s">
        <v>382</v>
      </c>
      <c r="E267" s="29" t="s">
        <v>202</v>
      </c>
      <c r="F267" s="24">
        <v>46.7</v>
      </c>
      <c r="G267" s="24">
        <v>1.5</v>
      </c>
      <c r="H267" s="24">
        <v>13.2</v>
      </c>
      <c r="I267" s="24">
        <v>14</v>
      </c>
      <c r="J267" s="24">
        <v>0.26</v>
      </c>
      <c r="K267" s="24">
        <v>5.8</v>
      </c>
      <c r="L267" s="24">
        <v>8.68</v>
      </c>
      <c r="M267" s="24">
        <v>1.04</v>
      </c>
      <c r="N267" s="24">
        <v>0.01</v>
      </c>
      <c r="O267" s="24">
        <v>0.12</v>
      </c>
      <c r="P267" s="25">
        <v>98.92</v>
      </c>
      <c r="Q267" s="16"/>
      <c r="R267" s="16"/>
      <c r="S267" s="25">
        <v>23</v>
      </c>
      <c r="T267" s="16"/>
      <c r="U267" s="25">
        <v>131</v>
      </c>
      <c r="V267" s="16"/>
      <c r="W267" s="25">
        <v>2.6</v>
      </c>
      <c r="X267" s="16"/>
      <c r="Y267" s="25">
        <v>106</v>
      </c>
      <c r="Z267" s="16"/>
      <c r="AA267" s="25">
        <v>5</v>
      </c>
      <c r="AB267" s="25">
        <v>40.200000000000003</v>
      </c>
      <c r="AC267" s="16"/>
      <c r="AD267" s="25">
        <v>137</v>
      </c>
      <c r="AE267" s="25">
        <v>0.35</v>
      </c>
      <c r="AF267" s="16"/>
      <c r="AG267" s="16"/>
      <c r="AH267" s="25">
        <v>368</v>
      </c>
      <c r="AI267" s="25">
        <v>27</v>
      </c>
      <c r="AJ267" s="16"/>
      <c r="AK267" s="25">
        <v>78</v>
      </c>
      <c r="AL267" s="25">
        <v>5.2</v>
      </c>
      <c r="AM267" s="25">
        <v>13</v>
      </c>
      <c r="AN267" s="16"/>
      <c r="AO267" s="25" t="s">
        <v>207</v>
      </c>
      <c r="AP267" s="25">
        <v>3.37</v>
      </c>
      <c r="AQ267" s="25" t="s">
        <v>208</v>
      </c>
      <c r="AR267" s="16"/>
      <c r="AS267" s="25">
        <v>0.9</v>
      </c>
      <c r="AT267" s="16"/>
      <c r="AU267" s="25">
        <v>1.3</v>
      </c>
      <c r="AV267" s="16"/>
      <c r="AW267" s="25"/>
      <c r="AX267" s="25">
        <v>3.2</v>
      </c>
      <c r="AY267" s="25">
        <v>0.52</v>
      </c>
      <c r="AZ267" s="16"/>
      <c r="BA267" s="16"/>
      <c r="BB267" s="16"/>
      <c r="BC267" s="17">
        <f>IFERROR(SUM(Table1[[#This Row],[Pd]:[Au]]),0)</f>
        <v>0</v>
      </c>
      <c r="BD267" s="17">
        <f>IFERROR(Table1[[#This Row],[Ni]]/Table1[[#This Row],[Cu]],0)</f>
        <v>0</v>
      </c>
      <c r="BE267" s="17">
        <f>IFERROR(Table1[[#This Row],[Pd]]/Table1[[#This Row],[Pt]],0)</f>
        <v>0</v>
      </c>
      <c r="BF267" s="17">
        <f>IFERROR(Table1[[#This Row],[Cr]]/Table1[[#This Row],[V]],0)</f>
        <v>0.35597826086956524</v>
      </c>
      <c r="BG267" s="32">
        <f>IFERROR(Table1[[#This Row],[Cu]]/Table1[[#This Row],[Pd]],0)</f>
        <v>0</v>
      </c>
      <c r="BH267" s="17">
        <f>IFERROR((Table1[[#This Row],[S]]*10000)/Table1[[#This Row],[Se]],0)</f>
        <v>0</v>
      </c>
      <c r="BI267" s="17">
        <f>IFERROR((Table1[[#This Row],[Th]]/0.085)/(Table1[[#This Row],[Yb]]/0.493),0)</f>
        <v>0</v>
      </c>
      <c r="BJ267" s="17">
        <f>IFERROR((Table1[[#This Row],[La]]/0.687)/(Table1[[#This Row],[Sm]]/0.444),0)</f>
        <v>0.99723996734609255</v>
      </c>
      <c r="BK267" s="17">
        <f>IFERROR((Table1[[#This Row],[La]]/0.687)/(Table1[[#This Row],[Nb]]/0.713),0)</f>
        <v>0</v>
      </c>
      <c r="BL267" s="28">
        <f>IFERROR((Table1[[#This Row],[MgO]]/40.344)/((Table1[[#This Row],[MgO]]/40.344)+(Table1[[#This Row],[FeOt]]/71.844))*100,0)</f>
        <v>42.454451869729041</v>
      </c>
    </row>
    <row r="268" spans="1:64" x14ac:dyDescent="0.25">
      <c r="A268" s="29" t="s">
        <v>179</v>
      </c>
      <c r="B268" s="29"/>
      <c r="C268" s="29"/>
      <c r="D268" s="30" t="s">
        <v>382</v>
      </c>
      <c r="E268" s="29" t="s">
        <v>192</v>
      </c>
      <c r="F268" s="16">
        <v>49.1</v>
      </c>
      <c r="G268" s="16">
        <v>1.28</v>
      </c>
      <c r="H268" s="16">
        <v>15.1</v>
      </c>
      <c r="I268" s="16">
        <v>10.4</v>
      </c>
      <c r="J268" s="16">
        <v>0.18</v>
      </c>
      <c r="K268" s="16">
        <v>5.77</v>
      </c>
      <c r="L268" s="16">
        <v>11.5</v>
      </c>
      <c r="M268" s="16">
        <v>1.9</v>
      </c>
      <c r="N268" s="16">
        <v>0.16</v>
      </c>
      <c r="O268" s="16">
        <v>0.09</v>
      </c>
      <c r="P268" s="16">
        <v>99.4</v>
      </c>
      <c r="Q268" s="16"/>
      <c r="R268" s="16"/>
      <c r="S268" s="16">
        <v>22</v>
      </c>
      <c r="T268" s="16"/>
      <c r="U268" s="16">
        <v>170</v>
      </c>
      <c r="V268" s="16"/>
      <c r="W268" s="16">
        <v>1.65</v>
      </c>
      <c r="X268" s="16">
        <v>6</v>
      </c>
      <c r="Y268" s="16">
        <v>72</v>
      </c>
      <c r="Z268" s="16"/>
      <c r="AA268" s="16">
        <v>5</v>
      </c>
      <c r="AB268" s="16">
        <v>40</v>
      </c>
      <c r="AC268" s="16"/>
      <c r="AD268" s="16">
        <v>123</v>
      </c>
      <c r="AE268" s="16">
        <v>0.17</v>
      </c>
      <c r="AF268" s="16"/>
      <c r="AG268" s="16"/>
      <c r="AH268" s="16">
        <v>344</v>
      </c>
      <c r="AI268" s="16">
        <v>27</v>
      </c>
      <c r="AJ268" s="16"/>
      <c r="AK268" s="16">
        <v>71</v>
      </c>
      <c r="AL268" s="16">
        <v>4.2699999999999996</v>
      </c>
      <c r="AM268" s="16">
        <v>10.8</v>
      </c>
      <c r="AN268" s="16"/>
      <c r="AO268" s="16">
        <v>6.9</v>
      </c>
      <c r="AP268" s="16">
        <v>2.86</v>
      </c>
      <c r="AQ268" s="16">
        <v>0.94</v>
      </c>
      <c r="AR268" s="16"/>
      <c r="AS268" s="16">
        <v>0.59</v>
      </c>
      <c r="AT268" s="16"/>
      <c r="AU268" s="16">
        <v>1.1000000000000001</v>
      </c>
      <c r="AV268" s="16"/>
      <c r="AW268" s="16">
        <v>0.45</v>
      </c>
      <c r="AX268" s="16">
        <v>2.64</v>
      </c>
      <c r="AY268" s="16">
        <v>0.39</v>
      </c>
      <c r="AZ268" s="16"/>
      <c r="BA268" s="16"/>
      <c r="BB268" s="16"/>
      <c r="BC268" s="17">
        <f>IFERROR(SUM(Table1[[#This Row],[Pd]:[Au]]),0)</f>
        <v>0</v>
      </c>
      <c r="BD268" s="17">
        <f>IFERROR(Table1[[#This Row],[Ni]]/Table1[[#This Row],[Cu]],0)</f>
        <v>0</v>
      </c>
      <c r="BE268" s="17">
        <f>IFERROR(Table1[[#This Row],[Pd]]/Table1[[#This Row],[Pt]],0)</f>
        <v>0</v>
      </c>
      <c r="BF268" s="17">
        <f>IFERROR(Table1[[#This Row],[Cr]]/Table1[[#This Row],[V]],0)</f>
        <v>0.4941860465116279</v>
      </c>
      <c r="BG268" s="32">
        <f>IFERROR(Table1[[#This Row],[Cu]]/Table1[[#This Row],[Pd]],0)</f>
        <v>0</v>
      </c>
      <c r="BH268" s="17">
        <f>IFERROR((Table1[[#This Row],[S]]*10000)/Table1[[#This Row],[Se]],0)</f>
        <v>0</v>
      </c>
      <c r="BI268" s="17">
        <f>IFERROR((Table1[[#This Row],[Th]]/0.085)/(Table1[[#This Row],[Yb]]/0.493),0)</f>
        <v>0</v>
      </c>
      <c r="BJ268" s="17">
        <f>IFERROR((Table1[[#This Row],[La]]/0.687)/(Table1[[#This Row],[Sm]]/0.444),0)</f>
        <v>0.96491281644120064</v>
      </c>
      <c r="BK268" s="17">
        <f>IFERROR((Table1[[#This Row],[La]]/0.687)/(Table1[[#This Row],[Nb]]/0.713),0)</f>
        <v>0.73860019408054323</v>
      </c>
      <c r="BL268" s="28">
        <f>IFERROR((Table1[[#This Row],[MgO]]/40.344)/((Table1[[#This Row],[MgO]]/40.344)+(Table1[[#This Row],[FeOt]]/71.844))*100,0)</f>
        <v>49.698020955033812</v>
      </c>
    </row>
    <row r="269" spans="1:64" x14ac:dyDescent="0.25">
      <c r="A269" s="29" t="s">
        <v>235</v>
      </c>
      <c r="B269" s="29"/>
      <c r="C269" s="29"/>
      <c r="D269" s="30" t="s">
        <v>379</v>
      </c>
      <c r="E269" s="29" t="s">
        <v>320</v>
      </c>
      <c r="F269" s="16">
        <v>49.1</v>
      </c>
      <c r="G269" s="16">
        <v>1.28</v>
      </c>
      <c r="H269" s="16">
        <v>13.8</v>
      </c>
      <c r="I269" s="16">
        <v>13.33</v>
      </c>
      <c r="J269" s="16">
        <v>0.18</v>
      </c>
      <c r="K269" s="16">
        <v>5.77</v>
      </c>
      <c r="L269" s="16">
        <v>11.5</v>
      </c>
      <c r="M269" s="16">
        <v>1.9</v>
      </c>
      <c r="N269" s="16">
        <v>0.16</v>
      </c>
      <c r="O269" s="16">
        <v>0.09</v>
      </c>
      <c r="P269" s="16">
        <v>99.02</v>
      </c>
      <c r="Q269" s="16">
        <v>0.21</v>
      </c>
      <c r="R269" s="16"/>
      <c r="S269" s="16">
        <v>22</v>
      </c>
      <c r="T269" s="16"/>
      <c r="U269" s="16">
        <v>170</v>
      </c>
      <c r="V269" s="16"/>
      <c r="W269" s="16"/>
      <c r="X269" s="16">
        <v>6</v>
      </c>
      <c r="Y269" s="16">
        <v>72</v>
      </c>
      <c r="Z269" s="16"/>
      <c r="AA269" s="16">
        <v>5</v>
      </c>
      <c r="AB269" s="16"/>
      <c r="AC269" s="16"/>
      <c r="AD269" s="16">
        <v>123</v>
      </c>
      <c r="AE269" s="16"/>
      <c r="AF269" s="16"/>
      <c r="AG269" s="16"/>
      <c r="AH269" s="16">
        <v>344</v>
      </c>
      <c r="AI269" s="16">
        <v>27</v>
      </c>
      <c r="AJ269" s="16">
        <v>0</v>
      </c>
      <c r="AK269" s="16">
        <v>71</v>
      </c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7">
        <f>IFERROR(SUM(Table1[[#This Row],[Pd]:[Au]]),0)</f>
        <v>0</v>
      </c>
      <c r="BD269" s="17">
        <f>IFERROR(Table1[[#This Row],[Ni]]/Table1[[#This Row],[Cu]],0)</f>
        <v>0</v>
      </c>
      <c r="BE269" s="17">
        <f>IFERROR(Table1[[#This Row],[Pd]]/Table1[[#This Row],[Pt]],0)</f>
        <v>0</v>
      </c>
      <c r="BF269" s="17">
        <f>IFERROR(Table1[[#This Row],[Cr]]/Table1[[#This Row],[V]],0)</f>
        <v>0.4941860465116279</v>
      </c>
      <c r="BG269" s="32">
        <f>IFERROR(Table1[[#This Row],[Cu]]/Table1[[#This Row],[Pd]],0)</f>
        <v>0</v>
      </c>
      <c r="BH269" s="17">
        <f>IFERROR((Table1[[#This Row],[S]]*10000)/Table1[[#This Row],[Se]],0)</f>
        <v>0</v>
      </c>
      <c r="BI269" s="17">
        <f>IFERROR((Table1[[#This Row],[Th]]/0.085)/(Table1[[#This Row],[Yb]]/0.493),0)</f>
        <v>0</v>
      </c>
      <c r="BJ269" s="17">
        <f>IFERROR((Table1[[#This Row],[La]]/0.687)/(Table1[[#This Row],[Sm]]/0.444),0)</f>
        <v>0</v>
      </c>
      <c r="BK269" s="17">
        <f>IFERROR((Table1[[#This Row],[La]]/0.687)/(Table1[[#This Row],[Nb]]/0.713),0)</f>
        <v>0</v>
      </c>
      <c r="BL269" s="28">
        <f>IFERROR((Table1[[#This Row],[MgO]]/40.344)/((Table1[[#This Row],[MgO]]/40.344)+(Table1[[#This Row],[FeOt]]/71.844))*100,0)</f>
        <v>43.529226459779395</v>
      </c>
    </row>
    <row r="270" spans="1:64" x14ac:dyDescent="0.25">
      <c r="A270" s="29" t="s">
        <v>235</v>
      </c>
      <c r="B270" s="29"/>
      <c r="C270" s="29"/>
      <c r="D270" s="30" t="s">
        <v>379</v>
      </c>
      <c r="E270" s="29" t="s">
        <v>320</v>
      </c>
      <c r="F270" s="16">
        <v>49.1</v>
      </c>
      <c r="G270" s="16">
        <v>1.29</v>
      </c>
      <c r="H270" s="16">
        <v>13.8</v>
      </c>
      <c r="I270" s="16">
        <v>13.33</v>
      </c>
      <c r="J270" s="16">
        <v>0.18</v>
      </c>
      <c r="K270" s="16">
        <v>5.77</v>
      </c>
      <c r="L270" s="16">
        <v>11.5</v>
      </c>
      <c r="M270" s="16">
        <v>1.9</v>
      </c>
      <c r="N270" s="16">
        <v>0.16</v>
      </c>
      <c r="O270" s="16">
        <v>0.09</v>
      </c>
      <c r="P270" s="16">
        <v>99.02</v>
      </c>
      <c r="Q270" s="16">
        <v>0.21</v>
      </c>
      <c r="R270" s="16"/>
      <c r="S270" s="16">
        <v>22</v>
      </c>
      <c r="T270" s="16"/>
      <c r="U270" s="16">
        <v>170</v>
      </c>
      <c r="V270" s="16"/>
      <c r="W270" s="16"/>
      <c r="X270" s="16">
        <v>6</v>
      </c>
      <c r="Y270" s="16">
        <v>72</v>
      </c>
      <c r="Z270" s="16"/>
      <c r="AA270" s="16">
        <v>5</v>
      </c>
      <c r="AB270" s="16"/>
      <c r="AC270" s="16"/>
      <c r="AD270" s="16">
        <v>123</v>
      </c>
      <c r="AE270" s="16"/>
      <c r="AF270" s="16"/>
      <c r="AG270" s="16"/>
      <c r="AH270" s="16">
        <v>344</v>
      </c>
      <c r="AI270" s="16">
        <v>27</v>
      </c>
      <c r="AJ270" s="16">
        <v>0</v>
      </c>
      <c r="AK270" s="16">
        <v>71</v>
      </c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7">
        <f>IFERROR(SUM(Table1[[#This Row],[Pd]:[Au]]),0)</f>
        <v>0</v>
      </c>
      <c r="BD270" s="17">
        <f>IFERROR(Table1[[#This Row],[Ni]]/Table1[[#This Row],[Cu]],0)</f>
        <v>0</v>
      </c>
      <c r="BE270" s="17">
        <f>IFERROR(Table1[[#This Row],[Pd]]/Table1[[#This Row],[Pt]],0)</f>
        <v>0</v>
      </c>
      <c r="BF270" s="17">
        <f>IFERROR(Table1[[#This Row],[Cr]]/Table1[[#This Row],[V]],0)</f>
        <v>0.4941860465116279</v>
      </c>
      <c r="BG270" s="32">
        <f>IFERROR(Table1[[#This Row],[Cu]]/Table1[[#This Row],[Pd]],0)</f>
        <v>0</v>
      </c>
      <c r="BH270" s="17">
        <f>IFERROR((Table1[[#This Row],[S]]*10000)/Table1[[#This Row],[Se]],0)</f>
        <v>0</v>
      </c>
      <c r="BI270" s="17">
        <f>IFERROR((Table1[[#This Row],[Th]]/0.085)/(Table1[[#This Row],[Yb]]/0.493),0)</f>
        <v>0</v>
      </c>
      <c r="BJ270" s="17">
        <f>IFERROR((Table1[[#This Row],[La]]/0.687)/(Table1[[#This Row],[Sm]]/0.444),0)</f>
        <v>0</v>
      </c>
      <c r="BK270" s="17">
        <f>IFERROR((Table1[[#This Row],[La]]/0.687)/(Table1[[#This Row],[Nb]]/0.713),0)</f>
        <v>0</v>
      </c>
      <c r="BL270" s="28">
        <f>IFERROR((Table1[[#This Row],[MgO]]/40.344)/((Table1[[#This Row],[MgO]]/40.344)+(Table1[[#This Row],[FeOt]]/71.844))*100,0)</f>
        <v>43.529226459779395</v>
      </c>
    </row>
    <row r="271" spans="1:64" x14ac:dyDescent="0.25">
      <c r="A271" s="29" t="s">
        <v>305</v>
      </c>
      <c r="B271" s="29"/>
      <c r="C271" s="29"/>
      <c r="D271" s="30" t="s">
        <v>379</v>
      </c>
      <c r="E271" s="29" t="s">
        <v>320</v>
      </c>
      <c r="F271" s="16">
        <v>48.95</v>
      </c>
      <c r="G271" s="16">
        <v>1.46</v>
      </c>
      <c r="H271" s="16">
        <v>13.83</v>
      </c>
      <c r="I271" s="16">
        <v>14.16</v>
      </c>
      <c r="J271" s="16">
        <v>0.21</v>
      </c>
      <c r="K271" s="16">
        <v>5.76</v>
      </c>
      <c r="L271" s="16">
        <v>12.06</v>
      </c>
      <c r="M271" s="16">
        <v>1.27</v>
      </c>
      <c r="N271" s="16">
        <v>0.17</v>
      </c>
      <c r="O271" s="16">
        <v>0.11</v>
      </c>
      <c r="P271" s="16">
        <v>100.27</v>
      </c>
      <c r="Q271" s="16">
        <v>0.09</v>
      </c>
      <c r="R271" s="16"/>
      <c r="S271" s="16">
        <v>44</v>
      </c>
      <c r="T271" s="16"/>
      <c r="U271" s="16">
        <v>113</v>
      </c>
      <c r="V271" s="16"/>
      <c r="W271" s="16"/>
      <c r="X271" s="16">
        <v>0</v>
      </c>
      <c r="Y271" s="16">
        <v>51</v>
      </c>
      <c r="Z271" s="16"/>
      <c r="AA271" s="16">
        <v>0</v>
      </c>
      <c r="AB271" s="16"/>
      <c r="AC271" s="16"/>
      <c r="AD271" s="16">
        <v>126</v>
      </c>
      <c r="AE271" s="16"/>
      <c r="AF271" s="16"/>
      <c r="AG271" s="16"/>
      <c r="AH271" s="16">
        <v>430</v>
      </c>
      <c r="AI271" s="16">
        <v>32</v>
      </c>
      <c r="AJ271" s="16">
        <v>80</v>
      </c>
      <c r="AK271" s="16">
        <v>76</v>
      </c>
      <c r="AL271" s="16">
        <v>5.4</v>
      </c>
      <c r="AM271" s="16">
        <v>13.8</v>
      </c>
      <c r="AN271" s="16"/>
      <c r="AO271" s="16">
        <v>10.5</v>
      </c>
      <c r="AP271" s="16">
        <v>3.6</v>
      </c>
      <c r="AQ271" s="16">
        <v>1.2</v>
      </c>
      <c r="AR271" s="16">
        <v>4.7</v>
      </c>
      <c r="AS271" s="16"/>
      <c r="AT271" s="16">
        <v>5.2</v>
      </c>
      <c r="AU271" s="16"/>
      <c r="AV271" s="16">
        <v>3.4</v>
      </c>
      <c r="AW271" s="16"/>
      <c r="AX271" s="16">
        <v>3.1</v>
      </c>
      <c r="AY271" s="16">
        <v>0.46</v>
      </c>
      <c r="AZ271" s="16"/>
      <c r="BA271" s="16"/>
      <c r="BB271" s="16"/>
      <c r="BC271" s="17">
        <f>IFERROR(SUM(Table1[[#This Row],[Pd]:[Au]]),0)</f>
        <v>0</v>
      </c>
      <c r="BD271" s="17">
        <f>IFERROR(Table1[[#This Row],[Ni]]/Table1[[#This Row],[Cu]],0)</f>
        <v>0</v>
      </c>
      <c r="BE271" s="17">
        <f>IFERROR(Table1[[#This Row],[Pd]]/Table1[[#This Row],[Pt]],0)</f>
        <v>0</v>
      </c>
      <c r="BF271" s="17">
        <f>IFERROR(Table1[[#This Row],[Cr]]/Table1[[#This Row],[V]],0)</f>
        <v>0.26279069767441859</v>
      </c>
      <c r="BG271" s="32">
        <f>IFERROR(Table1[[#This Row],[Cu]]/Table1[[#This Row],[Pd]],0)</f>
        <v>0</v>
      </c>
      <c r="BH271" s="17">
        <f>IFERROR((Table1[[#This Row],[S]]*10000)/Table1[[#This Row],[Se]],0)</f>
        <v>0</v>
      </c>
      <c r="BI271" s="17">
        <f>IFERROR((Table1[[#This Row],[Th]]/0.085)/(Table1[[#This Row],[Yb]]/0.493),0)</f>
        <v>0</v>
      </c>
      <c r="BJ271" s="17">
        <f>IFERROR((Table1[[#This Row],[La]]/0.687)/(Table1[[#This Row],[Sm]]/0.444),0)</f>
        <v>0.96943231441048028</v>
      </c>
      <c r="BK271" s="17">
        <f>IFERROR((Table1[[#This Row],[La]]/0.687)/(Table1[[#This Row],[Nb]]/0.713),0)</f>
        <v>0</v>
      </c>
      <c r="BL271" s="28">
        <f>IFERROR((Table1[[#This Row],[MgO]]/40.344)/((Table1[[#This Row],[MgO]]/40.344)+(Table1[[#This Row],[FeOt]]/71.844))*100,0)</f>
        <v>42.008384837127167</v>
      </c>
    </row>
    <row r="272" spans="1:64" x14ac:dyDescent="0.25">
      <c r="A272" s="29" t="s">
        <v>139</v>
      </c>
      <c r="B272" s="29">
        <v>499480</v>
      </c>
      <c r="C272" s="29">
        <v>6366819</v>
      </c>
      <c r="D272" s="30" t="s">
        <v>378</v>
      </c>
      <c r="E272" s="29" t="s">
        <v>196</v>
      </c>
      <c r="F272" s="16">
        <v>47.8</v>
      </c>
      <c r="G272" s="16">
        <v>1.38</v>
      </c>
      <c r="H272" s="16">
        <v>13.55</v>
      </c>
      <c r="I272" s="16">
        <v>13.2</v>
      </c>
      <c r="J272" s="16">
        <v>0.18</v>
      </c>
      <c r="K272" s="16">
        <v>5.74</v>
      </c>
      <c r="L272" s="16">
        <v>10</v>
      </c>
      <c r="M272" s="16">
        <v>1.88</v>
      </c>
      <c r="N272" s="16">
        <v>0.11</v>
      </c>
      <c r="O272" s="16">
        <v>0.06</v>
      </c>
      <c r="P272" s="17">
        <f>SUM(F272:O272)</f>
        <v>93.9</v>
      </c>
      <c r="Q272" s="16">
        <v>0.05</v>
      </c>
      <c r="R272" s="16">
        <v>1.6</v>
      </c>
      <c r="S272" s="16">
        <v>16.5</v>
      </c>
      <c r="T272" s="16">
        <v>38</v>
      </c>
      <c r="U272" s="16">
        <v>130</v>
      </c>
      <c r="V272" s="16">
        <v>61</v>
      </c>
      <c r="W272" s="16">
        <v>3.3</v>
      </c>
      <c r="X272" s="16">
        <v>4.4000000000000004</v>
      </c>
      <c r="Y272" s="16">
        <v>64</v>
      </c>
      <c r="Z272" s="16">
        <v>3</v>
      </c>
      <c r="AA272" s="16">
        <v>1.4</v>
      </c>
      <c r="AB272" s="16">
        <v>39</v>
      </c>
      <c r="AC272" s="16">
        <v>0.3</v>
      </c>
      <c r="AD272" s="16">
        <v>145.5</v>
      </c>
      <c r="AE272" s="16">
        <v>0.3</v>
      </c>
      <c r="AF272" s="16">
        <v>0.54</v>
      </c>
      <c r="AG272" s="16">
        <v>0.18</v>
      </c>
      <c r="AH272" s="16">
        <v>391</v>
      </c>
      <c r="AI272" s="16">
        <v>26.9</v>
      </c>
      <c r="AJ272" s="16">
        <v>106</v>
      </c>
      <c r="AK272" s="16">
        <v>130</v>
      </c>
      <c r="AL272" s="16">
        <v>4.8</v>
      </c>
      <c r="AM272" s="16">
        <v>12.7</v>
      </c>
      <c r="AN272" s="16">
        <v>1.98</v>
      </c>
      <c r="AO272" s="16">
        <v>10.1</v>
      </c>
      <c r="AP272" s="16">
        <v>3.07</v>
      </c>
      <c r="AQ272" s="16">
        <v>1.1100000000000001</v>
      </c>
      <c r="AR272" s="16">
        <v>4.43</v>
      </c>
      <c r="AS272" s="16">
        <v>0.79</v>
      </c>
      <c r="AT272" s="16">
        <v>4.68</v>
      </c>
      <c r="AU272" s="16">
        <v>0.99</v>
      </c>
      <c r="AV272" s="16">
        <v>2.96</v>
      </c>
      <c r="AW272" s="16">
        <v>0.45</v>
      </c>
      <c r="AX272" s="16">
        <v>2.74</v>
      </c>
      <c r="AY272" s="16">
        <v>0.42</v>
      </c>
      <c r="AZ272" s="16"/>
      <c r="BA272" s="16"/>
      <c r="BB272" s="16">
        <v>3.0000000000000001E-3</v>
      </c>
      <c r="BC272" s="17">
        <f>IFERROR(SUM(Table1[[#This Row],[Pd]:[Au]]),0)</f>
        <v>3.0000000000000001E-3</v>
      </c>
      <c r="BD272" s="17">
        <f>IFERROR(Table1[[#This Row],[Ni]]/Table1[[#This Row],[Cu]],0)</f>
        <v>1.0491803278688525</v>
      </c>
      <c r="BE272" s="17">
        <f>IFERROR(Table1[[#This Row],[Pd]]/Table1[[#This Row],[Pt]],0)</f>
        <v>0</v>
      </c>
      <c r="BF272" s="17">
        <f>IFERROR(Table1[[#This Row],[Cr]]/Table1[[#This Row],[V]],0)</f>
        <v>0.33248081841432225</v>
      </c>
      <c r="BG272" s="32">
        <f>IFERROR(Table1[[#This Row],[Cu]]/Table1[[#This Row],[Pd]],0)</f>
        <v>0</v>
      </c>
      <c r="BH272" s="17">
        <f>IFERROR((Table1[[#This Row],[S]]*10000)/Table1[[#This Row],[Se]],0)</f>
        <v>1666.6666666666667</v>
      </c>
      <c r="BI272" s="17">
        <f>IFERROR((Table1[[#This Row],[Th]]/0.085)/(Table1[[#This Row],[Yb]]/0.493),0)</f>
        <v>1.1430656934306567</v>
      </c>
      <c r="BJ272" s="17">
        <f>IFERROR((Table1[[#This Row],[La]]/0.687)/(Table1[[#This Row],[Sm]]/0.444),0)</f>
        <v>1.0104831941737906</v>
      </c>
      <c r="BK272" s="17">
        <f>IFERROR((Table1[[#This Row],[La]]/0.687)/(Table1[[#This Row],[Nb]]/0.713),0)</f>
        <v>1.1321953156014288</v>
      </c>
      <c r="BL272" s="28">
        <f>IFERROR((Table1[[#This Row],[MgO]]/40.344)/((Table1[[#This Row],[MgO]]/40.344)+(Table1[[#This Row],[FeOt]]/71.844))*100,0)</f>
        <v>43.642024805006812</v>
      </c>
    </row>
    <row r="273" spans="1:64" x14ac:dyDescent="0.25">
      <c r="A273" s="29" t="s">
        <v>154</v>
      </c>
      <c r="B273" s="29">
        <v>659640.8199</v>
      </c>
      <c r="C273" s="29">
        <v>6179223.7750000004</v>
      </c>
      <c r="D273" s="30" t="s">
        <v>378</v>
      </c>
      <c r="E273" s="29" t="s">
        <v>63</v>
      </c>
      <c r="F273" s="17">
        <v>54.526823000000007</v>
      </c>
      <c r="G273" s="17">
        <v>1.234394</v>
      </c>
      <c r="H273" s="17">
        <v>14.227935</v>
      </c>
      <c r="I273" s="17">
        <v>11.81007</v>
      </c>
      <c r="J273" s="18">
        <v>0.18270479999999997</v>
      </c>
      <c r="K273" s="17">
        <v>5.7373719999999997</v>
      </c>
      <c r="L273" s="17">
        <v>9.5845199999999995</v>
      </c>
      <c r="M273" s="17">
        <v>2.4668400000000004</v>
      </c>
      <c r="N273" s="17">
        <v>0.14455199999999999</v>
      </c>
      <c r="O273" s="18">
        <v>8.4789199999999995E-2</v>
      </c>
      <c r="P273" s="17">
        <f>SUM(F273:O273)</f>
        <v>100</v>
      </c>
      <c r="Q273" s="16">
        <v>0.15</v>
      </c>
      <c r="R273" s="16"/>
      <c r="S273" s="16">
        <v>30</v>
      </c>
      <c r="T273" s="16">
        <v>47</v>
      </c>
      <c r="U273" s="16">
        <v>160</v>
      </c>
      <c r="V273" s="16">
        <v>102</v>
      </c>
      <c r="W273" s="16"/>
      <c r="X273" s="16"/>
      <c r="Y273" s="16">
        <v>98</v>
      </c>
      <c r="Z273" s="16"/>
      <c r="AA273" s="16"/>
      <c r="AB273" s="16">
        <v>44</v>
      </c>
      <c r="AC273" s="16"/>
      <c r="AD273" s="16">
        <v>115</v>
      </c>
      <c r="AE273" s="16"/>
      <c r="AF273" s="16"/>
      <c r="AG273" s="16"/>
      <c r="AH273" s="16">
        <v>365</v>
      </c>
      <c r="AI273" s="16"/>
      <c r="AJ273" s="16">
        <v>102</v>
      </c>
      <c r="AK273" s="16">
        <v>0</v>
      </c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>
        <v>3.0000000000000001E-3</v>
      </c>
      <c r="BA273" s="16">
        <v>3.3999999999999998E-3</v>
      </c>
      <c r="BB273" s="16">
        <v>1E-3</v>
      </c>
      <c r="BC273" s="17">
        <f>IFERROR(SUM(Table1[[#This Row],[Pd]:[Au]]),0)</f>
        <v>7.3999999999999995E-3</v>
      </c>
      <c r="BD273" s="17">
        <f>IFERROR(Table1[[#This Row],[Ni]]/Table1[[#This Row],[Cu]],0)</f>
        <v>0.96078431372549022</v>
      </c>
      <c r="BE273" s="17">
        <f>IFERROR(Table1[[#This Row],[Pd]]/Table1[[#This Row],[Pt]],0)</f>
        <v>0.88235294117647067</v>
      </c>
      <c r="BF273" s="17">
        <f>IFERROR(Table1[[#This Row],[Cr]]/Table1[[#This Row],[V]],0)</f>
        <v>0.43835616438356162</v>
      </c>
      <c r="BG273" s="32">
        <f>IFERROR(Table1[[#This Row],[Cu]]/Table1[[#This Row],[Pd]],0)</f>
        <v>34000</v>
      </c>
      <c r="BH273" s="17">
        <f>IFERROR((Table1[[#This Row],[S]]*10000)/Table1[[#This Row],[Se]],0)</f>
        <v>0</v>
      </c>
      <c r="BI273" s="17">
        <f>IFERROR((Table1[[#This Row],[Th]]/0.085)/(Table1[[#This Row],[Yb]]/0.493),0)</f>
        <v>0</v>
      </c>
      <c r="BJ273" s="17">
        <f>IFERROR((Table1[[#This Row],[La]]/0.687)/(Table1[[#This Row],[Sm]]/0.444),0)</f>
        <v>0</v>
      </c>
      <c r="BK273" s="17">
        <f>IFERROR((Table1[[#This Row],[La]]/0.687)/(Table1[[#This Row],[Nb]]/0.713),0)</f>
        <v>0</v>
      </c>
      <c r="BL273" s="28">
        <f>IFERROR((Table1[[#This Row],[MgO]]/40.344)/((Table1[[#This Row],[MgO]]/40.344)+(Table1[[#This Row],[FeOt]]/71.844))*100,0)</f>
        <v>46.383902616276394</v>
      </c>
    </row>
    <row r="274" spans="1:64" x14ac:dyDescent="0.25">
      <c r="A274" s="29" t="s">
        <v>261</v>
      </c>
      <c r="B274" s="29"/>
      <c r="C274" s="29"/>
      <c r="D274" s="30" t="s">
        <v>379</v>
      </c>
      <c r="E274" s="29" t="s">
        <v>320</v>
      </c>
      <c r="F274" s="16">
        <v>46.3</v>
      </c>
      <c r="G274" s="16">
        <v>1.51</v>
      </c>
      <c r="H274" s="16">
        <v>13.8</v>
      </c>
      <c r="I274" s="16">
        <v>13.9</v>
      </c>
      <c r="J274" s="16">
        <v>0.19</v>
      </c>
      <c r="K274" s="16">
        <v>5.73</v>
      </c>
      <c r="L274" s="16">
        <v>10.7</v>
      </c>
      <c r="M274" s="16">
        <v>1.89</v>
      </c>
      <c r="N274" s="16">
        <v>0.12</v>
      </c>
      <c r="O274" s="16">
        <v>0.12</v>
      </c>
      <c r="P274" s="16">
        <v>99.17</v>
      </c>
      <c r="Q274" s="16">
        <v>0.24</v>
      </c>
      <c r="R274" s="16"/>
      <c r="S274" s="16">
        <v>41</v>
      </c>
      <c r="T274" s="16"/>
      <c r="U274" s="16">
        <v>127</v>
      </c>
      <c r="V274" s="16"/>
      <c r="W274" s="16"/>
      <c r="X274" s="16">
        <v>0</v>
      </c>
      <c r="Y274" s="16">
        <v>60</v>
      </c>
      <c r="Z274" s="16"/>
      <c r="AA274" s="16">
        <v>0</v>
      </c>
      <c r="AB274" s="16"/>
      <c r="AC274" s="16"/>
      <c r="AD274" s="16">
        <v>121</v>
      </c>
      <c r="AE274" s="16"/>
      <c r="AF274" s="16"/>
      <c r="AG274" s="16"/>
      <c r="AH274" s="16">
        <v>365</v>
      </c>
      <c r="AI274" s="16">
        <v>34</v>
      </c>
      <c r="AJ274" s="16">
        <v>56</v>
      </c>
      <c r="AK274" s="16">
        <v>78</v>
      </c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7">
        <f>IFERROR(SUM(Table1[[#This Row],[Pd]:[Au]]),0)</f>
        <v>0</v>
      </c>
      <c r="BD274" s="17">
        <f>IFERROR(Table1[[#This Row],[Ni]]/Table1[[#This Row],[Cu]],0)</f>
        <v>0</v>
      </c>
      <c r="BE274" s="17">
        <f>IFERROR(Table1[[#This Row],[Pd]]/Table1[[#This Row],[Pt]],0)</f>
        <v>0</v>
      </c>
      <c r="BF274" s="17">
        <f>IFERROR(Table1[[#This Row],[Cr]]/Table1[[#This Row],[V]],0)</f>
        <v>0.34794520547945207</v>
      </c>
      <c r="BG274" s="32">
        <f>IFERROR(Table1[[#This Row],[Cu]]/Table1[[#This Row],[Pd]],0)</f>
        <v>0</v>
      </c>
      <c r="BH274" s="17">
        <f>IFERROR((Table1[[#This Row],[S]]*10000)/Table1[[#This Row],[Se]],0)</f>
        <v>0</v>
      </c>
      <c r="BI274" s="17">
        <f>IFERROR((Table1[[#This Row],[Th]]/0.085)/(Table1[[#This Row],[Yb]]/0.493),0)</f>
        <v>0</v>
      </c>
      <c r="BJ274" s="17">
        <f>IFERROR((Table1[[#This Row],[La]]/0.687)/(Table1[[#This Row],[Sm]]/0.444),0)</f>
        <v>0</v>
      </c>
      <c r="BK274" s="17">
        <f>IFERROR((Table1[[#This Row],[La]]/0.687)/(Table1[[#This Row],[Nb]]/0.713),0)</f>
        <v>0</v>
      </c>
      <c r="BL274" s="28">
        <f>IFERROR((Table1[[#This Row],[MgO]]/40.344)/((Table1[[#This Row],[MgO]]/40.344)+(Table1[[#This Row],[FeOt]]/71.844))*100,0)</f>
        <v>42.332982178209029</v>
      </c>
    </row>
    <row r="275" spans="1:64" x14ac:dyDescent="0.25">
      <c r="A275" s="29" t="s">
        <v>118</v>
      </c>
      <c r="B275" s="29">
        <v>629771</v>
      </c>
      <c r="C275" s="29">
        <v>6184958</v>
      </c>
      <c r="D275" s="30" t="s">
        <v>378</v>
      </c>
      <c r="E275" s="29" t="s">
        <v>197</v>
      </c>
      <c r="F275" s="17">
        <v>57.533880000000011</v>
      </c>
      <c r="G275" s="17">
        <v>1.6013759999999999</v>
      </c>
      <c r="H275" s="17">
        <v>14.152355</v>
      </c>
      <c r="I275" s="17">
        <v>15.583729999999999</v>
      </c>
      <c r="J275" s="17">
        <v>0.226606</v>
      </c>
      <c r="K275" s="17">
        <v>5.654121</v>
      </c>
      <c r="L275" s="17">
        <v>1.8466800000000001</v>
      </c>
      <c r="M275" s="17">
        <v>0.79532000000000003</v>
      </c>
      <c r="N275" s="17">
        <v>1.843038</v>
      </c>
      <c r="O275" s="17">
        <v>0.174146</v>
      </c>
      <c r="P275" s="17">
        <f>SUM(F275:O275)</f>
        <v>99.411252000000033</v>
      </c>
      <c r="Q275" s="16">
        <v>0.55000000000000004</v>
      </c>
      <c r="R275" s="16"/>
      <c r="S275" s="16">
        <v>170</v>
      </c>
      <c r="T275" s="16">
        <v>44</v>
      </c>
      <c r="U275" s="16">
        <v>106</v>
      </c>
      <c r="V275" s="16">
        <v>71</v>
      </c>
      <c r="W275" s="16"/>
      <c r="X275" s="16"/>
      <c r="Y275" s="16">
        <v>88</v>
      </c>
      <c r="Z275" s="16"/>
      <c r="AA275" s="16"/>
      <c r="AB275" s="16">
        <v>44</v>
      </c>
      <c r="AC275" s="16"/>
      <c r="AD275" s="16">
        <v>36</v>
      </c>
      <c r="AE275" s="16"/>
      <c r="AF275" s="16"/>
      <c r="AG275" s="16"/>
      <c r="AH275" s="16">
        <v>437</v>
      </c>
      <c r="AI275" s="16"/>
      <c r="AJ275" s="16">
        <v>121</v>
      </c>
      <c r="AK275" s="16">
        <v>0</v>
      </c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>
        <v>1E-3</v>
      </c>
      <c r="BA275" s="16">
        <v>1.1000000000000001E-3</v>
      </c>
      <c r="BB275" s="16">
        <v>1E-3</v>
      </c>
      <c r="BC275" s="17">
        <f>IFERROR(SUM(Table1[[#This Row],[Pd]:[Au]]),0)</f>
        <v>3.1000000000000003E-3</v>
      </c>
      <c r="BD275" s="17">
        <f>IFERROR(Table1[[#This Row],[Ni]]/Table1[[#This Row],[Cu]],0)</f>
        <v>1.2394366197183098</v>
      </c>
      <c r="BE275" s="17">
        <f>IFERROR(Table1[[#This Row],[Pd]]/Table1[[#This Row],[Pt]],0)</f>
        <v>0.90909090909090906</v>
      </c>
      <c r="BF275" s="17">
        <f>IFERROR(Table1[[#This Row],[Cr]]/Table1[[#This Row],[V]],0)</f>
        <v>0.24256292906178489</v>
      </c>
      <c r="BG275" s="32">
        <f>IFERROR(Table1[[#This Row],[Cu]]/Table1[[#This Row],[Pd]],0)</f>
        <v>71000</v>
      </c>
      <c r="BH275" s="17">
        <f>IFERROR((Table1[[#This Row],[S]]*10000)/Table1[[#This Row],[Se]],0)</f>
        <v>0</v>
      </c>
      <c r="BI275" s="17">
        <f>IFERROR((Table1[[#This Row],[Th]]/0.085)/(Table1[[#This Row],[Yb]]/0.493),0)</f>
        <v>0</v>
      </c>
      <c r="BJ275" s="17">
        <f>IFERROR((Table1[[#This Row],[La]]/0.687)/(Table1[[#This Row],[Sm]]/0.444),0)</f>
        <v>0</v>
      </c>
      <c r="BK275" s="17">
        <f>IFERROR((Table1[[#This Row],[La]]/0.687)/(Table1[[#This Row],[Nb]]/0.713),0)</f>
        <v>0</v>
      </c>
      <c r="BL275" s="28">
        <f>IFERROR((Table1[[#This Row],[MgO]]/40.344)/((Table1[[#This Row],[MgO]]/40.344)+(Table1[[#This Row],[FeOt]]/71.844))*100,0)</f>
        <v>39.250650797918986</v>
      </c>
    </row>
    <row r="276" spans="1:64" x14ac:dyDescent="0.25">
      <c r="A276" s="29" t="s">
        <v>240</v>
      </c>
      <c r="B276" s="29"/>
      <c r="C276" s="29"/>
      <c r="D276" s="30" t="s">
        <v>379</v>
      </c>
      <c r="E276" s="29" t="s">
        <v>320</v>
      </c>
      <c r="F276" s="16">
        <v>49.51</v>
      </c>
      <c r="G276" s="16">
        <v>1.57</v>
      </c>
      <c r="H276" s="16">
        <v>13.77</v>
      </c>
      <c r="I276" s="16">
        <v>14.56</v>
      </c>
      <c r="J276" s="16">
        <v>0.21</v>
      </c>
      <c r="K276" s="16">
        <v>5.65</v>
      </c>
      <c r="L276" s="16">
        <v>10.78</v>
      </c>
      <c r="M276" s="16">
        <v>1.97</v>
      </c>
      <c r="N276" s="16">
        <v>0.2</v>
      </c>
      <c r="O276" s="16">
        <v>0.11</v>
      </c>
      <c r="P276" s="16">
        <v>100.16</v>
      </c>
      <c r="Q276" s="16">
        <v>0.06</v>
      </c>
      <c r="R276" s="16"/>
      <c r="S276" s="16">
        <v>26</v>
      </c>
      <c r="T276" s="16"/>
      <c r="U276" s="16">
        <v>114</v>
      </c>
      <c r="V276" s="16"/>
      <c r="W276" s="16"/>
      <c r="X276" s="16">
        <v>0</v>
      </c>
      <c r="Y276" s="16">
        <v>82</v>
      </c>
      <c r="Z276" s="16"/>
      <c r="AA276" s="16">
        <v>0</v>
      </c>
      <c r="AB276" s="16"/>
      <c r="AC276" s="16"/>
      <c r="AD276" s="16">
        <v>114</v>
      </c>
      <c r="AE276" s="16"/>
      <c r="AF276" s="16"/>
      <c r="AG276" s="16"/>
      <c r="AH276" s="16">
        <v>512</v>
      </c>
      <c r="AI276" s="16">
        <v>35</v>
      </c>
      <c r="AJ276" s="16">
        <v>95</v>
      </c>
      <c r="AK276" s="16">
        <v>80</v>
      </c>
      <c r="AL276" s="16">
        <v>5.5</v>
      </c>
      <c r="AM276" s="16">
        <v>14.3</v>
      </c>
      <c r="AN276" s="16"/>
      <c r="AO276" s="16">
        <v>10.7</v>
      </c>
      <c r="AP276" s="16">
        <v>3.5</v>
      </c>
      <c r="AQ276" s="16">
        <v>1.2</v>
      </c>
      <c r="AR276" s="16">
        <v>4.9000000000000004</v>
      </c>
      <c r="AS276" s="16"/>
      <c r="AT276" s="16">
        <v>5.5</v>
      </c>
      <c r="AU276" s="16"/>
      <c r="AV276" s="16">
        <v>3.4</v>
      </c>
      <c r="AW276" s="16"/>
      <c r="AX276" s="16">
        <v>2.8</v>
      </c>
      <c r="AY276" s="16">
        <v>0.42</v>
      </c>
      <c r="AZ276" s="16"/>
      <c r="BA276" s="16"/>
      <c r="BB276" s="16"/>
      <c r="BC276" s="17">
        <f>IFERROR(SUM(Table1[[#This Row],[Pd]:[Au]]),0)</f>
        <v>0</v>
      </c>
      <c r="BD276" s="17">
        <f>IFERROR(Table1[[#This Row],[Ni]]/Table1[[#This Row],[Cu]],0)</f>
        <v>0</v>
      </c>
      <c r="BE276" s="17">
        <f>IFERROR(Table1[[#This Row],[Pd]]/Table1[[#This Row],[Pt]],0)</f>
        <v>0</v>
      </c>
      <c r="BF276" s="17">
        <f>IFERROR(Table1[[#This Row],[Cr]]/Table1[[#This Row],[V]],0)</f>
        <v>0.22265625</v>
      </c>
      <c r="BG276" s="32">
        <f>IFERROR(Table1[[#This Row],[Cu]]/Table1[[#This Row],[Pd]],0)</f>
        <v>0</v>
      </c>
      <c r="BH276" s="17">
        <f>IFERROR((Table1[[#This Row],[S]]*10000)/Table1[[#This Row],[Se]],0)</f>
        <v>0</v>
      </c>
      <c r="BI276" s="17">
        <f>IFERROR((Table1[[#This Row],[Th]]/0.085)/(Table1[[#This Row],[Yb]]/0.493),0)</f>
        <v>0</v>
      </c>
      <c r="BJ276" s="17">
        <f>IFERROR((Table1[[#This Row],[La]]/0.687)/(Table1[[#This Row],[Sm]]/0.444),0)</f>
        <v>1.0155957579538364</v>
      </c>
      <c r="BK276" s="17">
        <f>IFERROR((Table1[[#This Row],[La]]/0.687)/(Table1[[#This Row],[Nb]]/0.713),0)</f>
        <v>0</v>
      </c>
      <c r="BL276" s="28">
        <f>IFERROR((Table1[[#This Row],[MgO]]/40.344)/((Table1[[#This Row],[MgO]]/40.344)+(Table1[[#This Row],[FeOt]]/71.844))*100,0)</f>
        <v>40.864539263012659</v>
      </c>
    </row>
    <row r="277" spans="1:64" x14ac:dyDescent="0.25">
      <c r="A277" s="29" t="s">
        <v>240</v>
      </c>
      <c r="B277" s="29"/>
      <c r="C277" s="29"/>
      <c r="D277" s="30" t="s">
        <v>379</v>
      </c>
      <c r="E277" s="29" t="s">
        <v>320</v>
      </c>
      <c r="F277" s="16">
        <v>49.51</v>
      </c>
      <c r="G277" s="16">
        <v>1.57</v>
      </c>
      <c r="H277" s="16">
        <v>13.77</v>
      </c>
      <c r="I277" s="16">
        <v>14.56</v>
      </c>
      <c r="J277" s="16">
        <v>0.21</v>
      </c>
      <c r="K277" s="16">
        <v>5.65</v>
      </c>
      <c r="L277" s="16">
        <v>10.78</v>
      </c>
      <c r="M277" s="16">
        <v>1.97</v>
      </c>
      <c r="N277" s="16">
        <v>0.2</v>
      </c>
      <c r="O277" s="16">
        <v>0.11</v>
      </c>
      <c r="P277" s="16">
        <v>100.16</v>
      </c>
      <c r="Q277" s="16">
        <v>0.06</v>
      </c>
      <c r="R277" s="16"/>
      <c r="S277" s="16">
        <v>26</v>
      </c>
      <c r="T277" s="16"/>
      <c r="U277" s="16">
        <v>114</v>
      </c>
      <c r="V277" s="16"/>
      <c r="W277" s="16"/>
      <c r="X277" s="16">
        <v>0</v>
      </c>
      <c r="Y277" s="16">
        <v>82</v>
      </c>
      <c r="Z277" s="16"/>
      <c r="AA277" s="16">
        <v>0</v>
      </c>
      <c r="AB277" s="16"/>
      <c r="AC277" s="16"/>
      <c r="AD277" s="16">
        <v>114</v>
      </c>
      <c r="AE277" s="16"/>
      <c r="AF277" s="16"/>
      <c r="AG277" s="16"/>
      <c r="AH277" s="16">
        <v>512</v>
      </c>
      <c r="AI277" s="16">
        <v>35</v>
      </c>
      <c r="AJ277" s="16">
        <v>95</v>
      </c>
      <c r="AK277" s="16">
        <v>80</v>
      </c>
      <c r="AL277" s="16">
        <v>5.5</v>
      </c>
      <c r="AM277" s="16">
        <v>14.3</v>
      </c>
      <c r="AN277" s="16"/>
      <c r="AO277" s="16">
        <v>10.7</v>
      </c>
      <c r="AP277" s="16">
        <v>3.5</v>
      </c>
      <c r="AQ277" s="16">
        <v>1.2</v>
      </c>
      <c r="AR277" s="16">
        <v>4.9000000000000004</v>
      </c>
      <c r="AS277" s="16"/>
      <c r="AT277" s="16">
        <v>5.5</v>
      </c>
      <c r="AU277" s="16"/>
      <c r="AV277" s="16">
        <v>3.4</v>
      </c>
      <c r="AW277" s="16"/>
      <c r="AX277" s="16">
        <v>2.8</v>
      </c>
      <c r="AY277" s="16">
        <v>0.42</v>
      </c>
      <c r="AZ277" s="16"/>
      <c r="BA277" s="16"/>
      <c r="BB277" s="16"/>
      <c r="BC277" s="17">
        <f>IFERROR(SUM(Table1[[#This Row],[Pd]:[Au]]),0)</f>
        <v>0</v>
      </c>
      <c r="BD277" s="17">
        <f>IFERROR(Table1[[#This Row],[Ni]]/Table1[[#This Row],[Cu]],0)</f>
        <v>0</v>
      </c>
      <c r="BE277" s="17">
        <f>IFERROR(Table1[[#This Row],[Pd]]/Table1[[#This Row],[Pt]],0)</f>
        <v>0</v>
      </c>
      <c r="BF277" s="17">
        <f>IFERROR(Table1[[#This Row],[Cr]]/Table1[[#This Row],[V]],0)</f>
        <v>0.22265625</v>
      </c>
      <c r="BG277" s="32">
        <f>IFERROR(Table1[[#This Row],[Cu]]/Table1[[#This Row],[Pd]],0)</f>
        <v>0</v>
      </c>
      <c r="BH277" s="17">
        <f>IFERROR((Table1[[#This Row],[S]]*10000)/Table1[[#This Row],[Se]],0)</f>
        <v>0</v>
      </c>
      <c r="BI277" s="17">
        <f>IFERROR((Table1[[#This Row],[Th]]/0.085)/(Table1[[#This Row],[Yb]]/0.493),0)</f>
        <v>0</v>
      </c>
      <c r="BJ277" s="17">
        <f>IFERROR((Table1[[#This Row],[La]]/0.687)/(Table1[[#This Row],[Sm]]/0.444),0)</f>
        <v>1.0155957579538364</v>
      </c>
      <c r="BK277" s="17">
        <f>IFERROR((Table1[[#This Row],[La]]/0.687)/(Table1[[#This Row],[Nb]]/0.713),0)</f>
        <v>0</v>
      </c>
      <c r="BL277" s="28">
        <f>IFERROR((Table1[[#This Row],[MgO]]/40.344)/((Table1[[#This Row],[MgO]]/40.344)+(Table1[[#This Row],[FeOt]]/71.844))*100,0)</f>
        <v>40.864539263012659</v>
      </c>
    </row>
    <row r="278" spans="1:64" x14ac:dyDescent="0.25">
      <c r="A278" s="29" t="s">
        <v>125</v>
      </c>
      <c r="B278" s="29">
        <v>471753</v>
      </c>
      <c r="C278" s="29">
        <v>6487581</v>
      </c>
      <c r="D278" s="30" t="s">
        <v>378</v>
      </c>
      <c r="E278" s="29" t="s">
        <v>196</v>
      </c>
      <c r="F278" s="17">
        <v>56.533154800000005</v>
      </c>
      <c r="G278" s="17">
        <v>1.1343080000000001</v>
      </c>
      <c r="H278" s="17">
        <v>13.472135</v>
      </c>
      <c r="I278" s="17">
        <v>10.562165</v>
      </c>
      <c r="J278" s="18">
        <v>0.1407408</v>
      </c>
      <c r="K278" s="17">
        <v>5.5881340000000002</v>
      </c>
      <c r="L278" s="17">
        <v>10.07424</v>
      </c>
      <c r="M278" s="17">
        <v>2.34552</v>
      </c>
      <c r="N278" s="17">
        <v>6.0229999999999999E-2</v>
      </c>
      <c r="O278" s="18">
        <v>8.9372399999999991E-2</v>
      </c>
      <c r="P278" s="17">
        <f>SUM(F278:O278)</f>
        <v>100.00000000000001</v>
      </c>
      <c r="Q278" s="16">
        <v>1.59</v>
      </c>
      <c r="R278" s="16"/>
      <c r="S278" s="16">
        <v>60</v>
      </c>
      <c r="T278" s="16">
        <v>26</v>
      </c>
      <c r="U278" s="16">
        <v>132</v>
      </c>
      <c r="V278" s="16">
        <v>143</v>
      </c>
      <c r="W278" s="16"/>
      <c r="X278" s="16"/>
      <c r="Y278" s="16">
        <v>63</v>
      </c>
      <c r="Z278" s="16"/>
      <c r="AA278" s="16"/>
      <c r="AB278" s="16">
        <v>42</v>
      </c>
      <c r="AC278" s="16"/>
      <c r="AD278" s="16">
        <v>103</v>
      </c>
      <c r="AE278" s="16"/>
      <c r="AF278" s="19"/>
      <c r="AG278" s="16"/>
      <c r="AH278" s="16">
        <v>353</v>
      </c>
      <c r="AI278" s="16"/>
      <c r="AJ278" s="16">
        <v>213</v>
      </c>
      <c r="AK278" s="16">
        <v>14</v>
      </c>
      <c r="AL278" s="19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>
        <v>2E-3</v>
      </c>
      <c r="BA278" s="16">
        <v>2.3999999999999998E-3</v>
      </c>
      <c r="BB278" s="20"/>
      <c r="BC278" s="21">
        <f>IFERROR(SUM(Table1[[#This Row],[Pd]:[Au]]),0)</f>
        <v>4.3999999999999994E-3</v>
      </c>
      <c r="BD278" s="17">
        <f>IFERROR(Table1[[#This Row],[Ni]]/Table1[[#This Row],[Cu]],0)</f>
        <v>0.44055944055944057</v>
      </c>
      <c r="BE278" s="17">
        <f>IFERROR(Table1[[#This Row],[Pd]]/Table1[[#This Row],[Pt]],0)</f>
        <v>0.83333333333333337</v>
      </c>
      <c r="BF278" s="17">
        <f>IFERROR(Table1[[#This Row],[Cr]]/Table1[[#This Row],[V]],0)</f>
        <v>0.37393767705382436</v>
      </c>
      <c r="BG278" s="32">
        <f>IFERROR(Table1[[#This Row],[Cu]]/Table1[[#This Row],[Pd]],0)</f>
        <v>71500</v>
      </c>
      <c r="BH278" s="17">
        <f>IFERROR((Table1[[#This Row],[S]]*10000)/Table1[[#This Row],[Se]],0)</f>
        <v>0</v>
      </c>
      <c r="BI278" s="17">
        <f>IFERROR((Table1[[#This Row],[Th]]/0.085)/(Table1[[#This Row],[Yb]]/0.493),0)</f>
        <v>0</v>
      </c>
      <c r="BJ278" s="17">
        <f>IFERROR((Table1[[#This Row],[La]]/0.687)/(Table1[[#This Row],[Sm]]/0.444),0)</f>
        <v>0</v>
      </c>
      <c r="BK278" s="17">
        <f>IFERROR((Table1[[#This Row],[La]]/0.687)/(Table1[[#This Row],[Nb]]/0.713),0)</f>
        <v>0</v>
      </c>
      <c r="BL278" s="28">
        <f>IFERROR((Table1[[#This Row],[MgO]]/40.344)/((Table1[[#This Row],[MgO]]/40.344)+(Table1[[#This Row],[FeOt]]/71.844))*100,0)</f>
        <v>48.510979470439857</v>
      </c>
    </row>
    <row r="279" spans="1:64" x14ac:dyDescent="0.25">
      <c r="A279" s="29" t="s">
        <v>107</v>
      </c>
      <c r="B279" s="29">
        <v>475518</v>
      </c>
      <c r="C279" s="29">
        <v>6467379</v>
      </c>
      <c r="D279" s="30" t="s">
        <v>378</v>
      </c>
      <c r="E279" s="29" t="s">
        <v>63</v>
      </c>
      <c r="F279" s="17">
        <v>57.471257399999999</v>
      </c>
      <c r="G279" s="17">
        <v>1.1676699999999998</v>
      </c>
      <c r="H279" s="17">
        <v>14.492464999999999</v>
      </c>
      <c r="I279" s="17">
        <v>12.01591</v>
      </c>
      <c r="J279" s="18">
        <v>0.13170239999999997</v>
      </c>
      <c r="K279" s="17">
        <v>5.5383879999999994</v>
      </c>
      <c r="L279" s="17">
        <v>6.7161599999999995</v>
      </c>
      <c r="M279" s="17">
        <v>2.34552</v>
      </c>
      <c r="N279" s="17">
        <v>3.6137999999999997E-2</v>
      </c>
      <c r="O279" s="18">
        <v>8.4789199999999995E-2</v>
      </c>
      <c r="P279" s="17">
        <f>SUM(F279:O279)</f>
        <v>99.999999999999986</v>
      </c>
      <c r="Q279" s="16">
        <v>1</v>
      </c>
      <c r="R279" s="16"/>
      <c r="S279" s="16">
        <v>30</v>
      </c>
      <c r="T279" s="16">
        <v>37</v>
      </c>
      <c r="U279" s="16">
        <v>193</v>
      </c>
      <c r="V279" s="16">
        <v>183</v>
      </c>
      <c r="W279" s="16"/>
      <c r="X279" s="16"/>
      <c r="Y279" s="16">
        <v>85</v>
      </c>
      <c r="Z279" s="16"/>
      <c r="AA279" s="16"/>
      <c r="AB279" s="16">
        <v>47</v>
      </c>
      <c r="AC279" s="16"/>
      <c r="AD279" s="16">
        <v>60</v>
      </c>
      <c r="AE279" s="16"/>
      <c r="AF279" s="16"/>
      <c r="AG279" s="16"/>
      <c r="AH279" s="16">
        <v>339</v>
      </c>
      <c r="AI279" s="16"/>
      <c r="AJ279" s="16">
        <v>126</v>
      </c>
      <c r="AK279" s="16">
        <v>0</v>
      </c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>
        <v>1.0999999999999999E-2</v>
      </c>
      <c r="BA279" s="16">
        <v>1.3299999999999999E-2</v>
      </c>
      <c r="BB279" s="16">
        <v>1E-3</v>
      </c>
      <c r="BC279" s="17">
        <f>IFERROR(SUM(Table1[[#This Row],[Pd]:[Au]]),0)</f>
        <v>2.53E-2</v>
      </c>
      <c r="BD279" s="17">
        <f>IFERROR(Table1[[#This Row],[Ni]]/Table1[[#This Row],[Cu]],0)</f>
        <v>0.46448087431693991</v>
      </c>
      <c r="BE279" s="17">
        <f>IFERROR(Table1[[#This Row],[Pd]]/Table1[[#This Row],[Pt]],0)</f>
        <v>0.82706766917293228</v>
      </c>
      <c r="BF279" s="17">
        <f>IFERROR(Table1[[#This Row],[Cr]]/Table1[[#This Row],[V]],0)</f>
        <v>0.56932153392330387</v>
      </c>
      <c r="BG279" s="32">
        <f>IFERROR(Table1[[#This Row],[Cu]]/Table1[[#This Row],[Pd]],0)</f>
        <v>16636.363636363636</v>
      </c>
      <c r="BH279" s="17">
        <f>IFERROR((Table1[[#This Row],[S]]*10000)/Table1[[#This Row],[Se]],0)</f>
        <v>0</v>
      </c>
      <c r="BI279" s="17">
        <f>IFERROR((Table1[[#This Row],[Th]]/0.085)/(Table1[[#This Row],[Yb]]/0.493),0)</f>
        <v>0</v>
      </c>
      <c r="BJ279" s="17">
        <f>IFERROR((Table1[[#This Row],[La]]/0.687)/(Table1[[#This Row],[Sm]]/0.444),0)</f>
        <v>0</v>
      </c>
      <c r="BK279" s="17">
        <f>IFERROR((Table1[[#This Row],[La]]/0.687)/(Table1[[#This Row],[Nb]]/0.713),0)</f>
        <v>0</v>
      </c>
      <c r="BL279" s="28">
        <f>IFERROR((Table1[[#This Row],[MgO]]/40.344)/((Table1[[#This Row],[MgO]]/40.344)+(Table1[[#This Row],[FeOt]]/71.844))*100,0)</f>
        <v>45.079138113184243</v>
      </c>
    </row>
    <row r="280" spans="1:64" x14ac:dyDescent="0.25">
      <c r="A280" s="29" t="s">
        <v>180</v>
      </c>
      <c r="B280" s="29"/>
      <c r="C280" s="29"/>
      <c r="D280" s="30" t="s">
        <v>382</v>
      </c>
      <c r="E280" s="29" t="s">
        <v>193</v>
      </c>
      <c r="F280" s="16">
        <v>48.5</v>
      </c>
      <c r="G280" s="16">
        <v>1.39</v>
      </c>
      <c r="H280" s="16">
        <v>14.7</v>
      </c>
      <c r="I280" s="16">
        <v>10.3</v>
      </c>
      <c r="J280" s="16">
        <v>0.17</v>
      </c>
      <c r="K280" s="16">
        <v>5.53</v>
      </c>
      <c r="L280" s="16">
        <v>12.9</v>
      </c>
      <c r="M280" s="16">
        <v>1.54</v>
      </c>
      <c r="N280" s="16">
        <v>0.05</v>
      </c>
      <c r="O280" s="16">
        <v>0.11</v>
      </c>
      <c r="P280" s="16">
        <v>99.32</v>
      </c>
      <c r="Q280" s="16"/>
      <c r="R280" s="16"/>
      <c r="S280" s="16">
        <v>14</v>
      </c>
      <c r="T280" s="16"/>
      <c r="U280" s="16">
        <v>102</v>
      </c>
      <c r="V280" s="16"/>
      <c r="W280" s="16">
        <v>2.5</v>
      </c>
      <c r="X280" s="16">
        <v>4</v>
      </c>
      <c r="Y280" s="16">
        <v>56</v>
      </c>
      <c r="Z280" s="16"/>
      <c r="AA280" s="16">
        <v>6</v>
      </c>
      <c r="AB280" s="16">
        <v>37</v>
      </c>
      <c r="AC280" s="16"/>
      <c r="AD280" s="16">
        <v>248</v>
      </c>
      <c r="AE280" s="16">
        <v>0.4</v>
      </c>
      <c r="AF280" s="16"/>
      <c r="AG280" s="16"/>
      <c r="AH280" s="16">
        <v>371</v>
      </c>
      <c r="AI280" s="16">
        <v>26</v>
      </c>
      <c r="AJ280" s="16"/>
      <c r="AK280" s="16">
        <v>79</v>
      </c>
      <c r="AL280" s="16">
        <v>4.4000000000000004</v>
      </c>
      <c r="AM280" s="16">
        <v>12.5</v>
      </c>
      <c r="AN280" s="16"/>
      <c r="AO280" s="16">
        <v>9</v>
      </c>
      <c r="AP280" s="16">
        <v>3.08</v>
      </c>
      <c r="AQ280" s="16">
        <v>1.2</v>
      </c>
      <c r="AR280" s="16"/>
      <c r="AS280" s="16">
        <v>0.9</v>
      </c>
      <c r="AT280" s="16"/>
      <c r="AU280" s="16">
        <v>1.2</v>
      </c>
      <c r="AV280" s="16"/>
      <c r="AW280" s="16">
        <v>0.4</v>
      </c>
      <c r="AX280" s="16">
        <v>2.8</v>
      </c>
      <c r="AY280" s="16">
        <v>0.44</v>
      </c>
      <c r="AZ280" s="16"/>
      <c r="BA280" s="16"/>
      <c r="BB280" s="16"/>
      <c r="BC280" s="17">
        <f>IFERROR(SUM(Table1[[#This Row],[Pd]:[Au]]),0)</f>
        <v>0</v>
      </c>
      <c r="BD280" s="17">
        <f>IFERROR(Table1[[#This Row],[Ni]]/Table1[[#This Row],[Cu]],0)</f>
        <v>0</v>
      </c>
      <c r="BE280" s="17">
        <f>IFERROR(Table1[[#This Row],[Pd]]/Table1[[#This Row],[Pt]],0)</f>
        <v>0</v>
      </c>
      <c r="BF280" s="17">
        <f>IFERROR(Table1[[#This Row],[Cr]]/Table1[[#This Row],[V]],0)</f>
        <v>0.27493261455525608</v>
      </c>
      <c r="BG280" s="32">
        <f>IFERROR(Table1[[#This Row],[Cu]]/Table1[[#This Row],[Pd]],0)</f>
        <v>0</v>
      </c>
      <c r="BH280" s="17">
        <f>IFERROR((Table1[[#This Row],[S]]*10000)/Table1[[#This Row],[Se]],0)</f>
        <v>0</v>
      </c>
      <c r="BI280" s="17">
        <f>IFERROR((Table1[[#This Row],[Th]]/0.085)/(Table1[[#This Row],[Yb]]/0.493),0)</f>
        <v>0</v>
      </c>
      <c r="BJ280" s="17">
        <f>IFERROR((Table1[[#This Row],[La]]/0.687)/(Table1[[#This Row],[Sm]]/0.444),0)</f>
        <v>0.92326887086712417</v>
      </c>
      <c r="BK280" s="17">
        <f>IFERROR((Table1[[#This Row],[La]]/0.687)/(Table1[[#This Row],[Nb]]/0.713),0)</f>
        <v>1.1416302765647743</v>
      </c>
      <c r="BL280" s="28">
        <f>IFERROR((Table1[[#This Row],[MgO]]/40.344)/((Table1[[#This Row],[MgO]]/40.344)+(Table1[[#This Row],[FeOt]]/71.844))*100,0)</f>
        <v>48.877646995255603</v>
      </c>
    </row>
    <row r="281" spans="1:64" x14ac:dyDescent="0.25">
      <c r="A281" s="29" t="s">
        <v>312</v>
      </c>
      <c r="B281" s="29"/>
      <c r="C281" s="29"/>
      <c r="D281" s="30" t="s">
        <v>379</v>
      </c>
      <c r="E281" s="29" t="s">
        <v>320</v>
      </c>
      <c r="F281" s="16">
        <v>48.57</v>
      </c>
      <c r="G281" s="16">
        <v>1.38</v>
      </c>
      <c r="H281" s="16">
        <v>14.07</v>
      </c>
      <c r="I281" s="16">
        <v>13.87</v>
      </c>
      <c r="J281" s="16">
        <v>0.23</v>
      </c>
      <c r="K281" s="16">
        <v>5.53</v>
      </c>
      <c r="L281" s="16">
        <v>12.91</v>
      </c>
      <c r="M281" s="16">
        <v>1.54</v>
      </c>
      <c r="N281" s="16">
        <v>0.05</v>
      </c>
      <c r="O281" s="16">
        <v>0.11</v>
      </c>
      <c r="P281" s="16">
        <v>100.4</v>
      </c>
      <c r="Q281" s="16">
        <v>0.03</v>
      </c>
      <c r="R281" s="16"/>
      <c r="S281" s="16">
        <v>14</v>
      </c>
      <c r="T281" s="16"/>
      <c r="U281" s="16">
        <v>142</v>
      </c>
      <c r="V281" s="16"/>
      <c r="W281" s="16"/>
      <c r="X281" s="16">
        <v>4</v>
      </c>
      <c r="Y281" s="16">
        <v>76</v>
      </c>
      <c r="Z281" s="16"/>
      <c r="AA281" s="16">
        <v>6</v>
      </c>
      <c r="AB281" s="16"/>
      <c r="AC281" s="16"/>
      <c r="AD281" s="16">
        <v>248</v>
      </c>
      <c r="AE281" s="16"/>
      <c r="AF281" s="16"/>
      <c r="AG281" s="16"/>
      <c r="AH281" s="16">
        <v>371</v>
      </c>
      <c r="AI281" s="16">
        <v>29</v>
      </c>
      <c r="AJ281" s="16">
        <v>0</v>
      </c>
      <c r="AK281" s="16">
        <v>69</v>
      </c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7">
        <f>IFERROR(SUM(Table1[[#This Row],[Pd]:[Au]]),0)</f>
        <v>0</v>
      </c>
      <c r="BD281" s="17">
        <f>IFERROR(Table1[[#This Row],[Ni]]/Table1[[#This Row],[Cu]],0)</f>
        <v>0</v>
      </c>
      <c r="BE281" s="17">
        <f>IFERROR(Table1[[#This Row],[Pd]]/Table1[[#This Row],[Pt]],0)</f>
        <v>0</v>
      </c>
      <c r="BF281" s="17">
        <f>IFERROR(Table1[[#This Row],[Cr]]/Table1[[#This Row],[V]],0)</f>
        <v>0.38274932614555257</v>
      </c>
      <c r="BG281" s="32">
        <f>IFERROR(Table1[[#This Row],[Cu]]/Table1[[#This Row],[Pd]],0)</f>
        <v>0</v>
      </c>
      <c r="BH281" s="17">
        <f>IFERROR((Table1[[#This Row],[S]]*10000)/Table1[[#This Row],[Se]],0)</f>
        <v>0</v>
      </c>
      <c r="BI281" s="17">
        <f>IFERROR((Table1[[#This Row],[Th]]/0.085)/(Table1[[#This Row],[Yb]]/0.493),0)</f>
        <v>0</v>
      </c>
      <c r="BJ281" s="17">
        <f>IFERROR((Table1[[#This Row],[La]]/0.687)/(Table1[[#This Row],[Sm]]/0.444),0)</f>
        <v>0</v>
      </c>
      <c r="BK281" s="17">
        <f>IFERROR((Table1[[#This Row],[La]]/0.687)/(Table1[[#This Row],[Nb]]/0.713),0)</f>
        <v>0</v>
      </c>
      <c r="BL281" s="28">
        <f>IFERROR((Table1[[#This Row],[MgO]]/40.344)/((Table1[[#This Row],[MgO]]/40.344)+(Table1[[#This Row],[FeOt]]/71.844))*100,0)</f>
        <v>41.520572417153204</v>
      </c>
    </row>
    <row r="282" spans="1:64" x14ac:dyDescent="0.25">
      <c r="A282" s="29" t="s">
        <v>98</v>
      </c>
      <c r="B282" s="29">
        <v>631087</v>
      </c>
      <c r="C282" s="29">
        <v>6182556</v>
      </c>
      <c r="D282" s="30" t="s">
        <v>378</v>
      </c>
      <c r="E282" s="29" t="s">
        <v>195</v>
      </c>
      <c r="F282" s="17">
        <v>51.2</v>
      </c>
      <c r="G282" s="17">
        <v>1.47</v>
      </c>
      <c r="H282" s="17">
        <v>13.75</v>
      </c>
      <c r="I282" s="17">
        <v>14.85</v>
      </c>
      <c r="J282" s="17">
        <v>0.23</v>
      </c>
      <c r="K282" s="17">
        <v>5.51</v>
      </c>
      <c r="L282" s="17">
        <v>9.02</v>
      </c>
      <c r="M282" s="17">
        <v>1.62</v>
      </c>
      <c r="N282" s="17">
        <v>0.31</v>
      </c>
      <c r="O282" s="17">
        <v>0.13</v>
      </c>
      <c r="P282" s="16">
        <v>100.87</v>
      </c>
      <c r="Q282" s="16">
        <v>0.24</v>
      </c>
      <c r="R282" s="16">
        <v>0.3</v>
      </c>
      <c r="S282" s="16">
        <v>37.1</v>
      </c>
      <c r="T282" s="16">
        <v>43</v>
      </c>
      <c r="U282" s="16">
        <v>120</v>
      </c>
      <c r="V282" s="16">
        <v>99</v>
      </c>
      <c r="W282" s="16">
        <v>2.9</v>
      </c>
      <c r="X282" s="16">
        <v>6</v>
      </c>
      <c r="Y282" s="16">
        <v>48</v>
      </c>
      <c r="Z282" s="16">
        <v>3</v>
      </c>
      <c r="AA282" s="16">
        <v>10.199999999999999</v>
      </c>
      <c r="AB282" s="16">
        <v>40</v>
      </c>
      <c r="AC282" s="16">
        <v>0.6</v>
      </c>
      <c r="AD282" s="16">
        <v>147</v>
      </c>
      <c r="AE282" s="16">
        <v>0.3</v>
      </c>
      <c r="AF282" s="16">
        <v>1.63</v>
      </c>
      <c r="AG282" s="16">
        <v>0.55000000000000004</v>
      </c>
      <c r="AH282" s="16">
        <v>433</v>
      </c>
      <c r="AI282" s="16">
        <v>26.8</v>
      </c>
      <c r="AJ282" s="16">
        <v>97</v>
      </c>
      <c r="AK282" s="16">
        <v>95</v>
      </c>
      <c r="AL282" s="16">
        <v>8.1999999999999993</v>
      </c>
      <c r="AM282" s="16">
        <v>18.8</v>
      </c>
      <c r="AN282" s="16">
        <v>2.84</v>
      </c>
      <c r="AO282" s="16">
        <v>13.6</v>
      </c>
      <c r="AP282" s="16">
        <v>3.66</v>
      </c>
      <c r="AQ282" s="16">
        <v>1.17</v>
      </c>
      <c r="AR282" s="16">
        <v>4.8099999999999996</v>
      </c>
      <c r="AS282" s="16">
        <v>0.82</v>
      </c>
      <c r="AT282" s="16">
        <v>5.43</v>
      </c>
      <c r="AU282" s="16">
        <v>1.06</v>
      </c>
      <c r="AV282" s="16">
        <v>3.32</v>
      </c>
      <c r="AW282" s="16">
        <v>0.46</v>
      </c>
      <c r="AX282" s="16">
        <v>3.06</v>
      </c>
      <c r="AY282" s="16">
        <v>0.44</v>
      </c>
      <c r="AZ282" s="16">
        <v>1E-3</v>
      </c>
      <c r="BA282" s="16">
        <v>1.1000000000000001E-3</v>
      </c>
      <c r="BB282" s="16">
        <v>1E-3</v>
      </c>
      <c r="BC282" s="17">
        <f>IFERROR(SUM(Table1[[#This Row],[Pd]:[Au]]),0)</f>
        <v>3.1000000000000003E-3</v>
      </c>
      <c r="BD282" s="17">
        <f>IFERROR(Table1[[#This Row],[Ni]]/Table1[[#This Row],[Cu]],0)</f>
        <v>0.48484848484848486</v>
      </c>
      <c r="BE282" s="17">
        <f>IFERROR(Table1[[#This Row],[Pd]]/Table1[[#This Row],[Pt]],0)</f>
        <v>0.90909090909090906</v>
      </c>
      <c r="BF282" s="17">
        <f>IFERROR(Table1[[#This Row],[Cr]]/Table1[[#This Row],[V]],0)</f>
        <v>0.27713625866050806</v>
      </c>
      <c r="BG282" s="32">
        <f>IFERROR(Table1[[#This Row],[Cu]]/Table1[[#This Row],[Pd]],0)</f>
        <v>99000</v>
      </c>
      <c r="BH282" s="17">
        <f>IFERROR((Table1[[#This Row],[S]]*10000)/Table1[[#This Row],[Se]],0)</f>
        <v>4000</v>
      </c>
      <c r="BI282" s="17">
        <f>IFERROR((Table1[[#This Row],[Th]]/0.085)/(Table1[[#This Row],[Yb]]/0.493),0)</f>
        <v>3.08954248366013</v>
      </c>
      <c r="BJ282" s="17">
        <f>IFERROR((Table1[[#This Row],[La]]/0.687)/(Table1[[#This Row],[Sm]]/0.444),0)</f>
        <v>1.4479681198845058</v>
      </c>
      <c r="BK282" s="17">
        <f>IFERROR((Table1[[#This Row],[La]]/0.687)/(Table1[[#This Row],[Nb]]/0.713),0)</f>
        <v>1.4183891314895676</v>
      </c>
      <c r="BL282" s="28">
        <f>IFERROR((Table1[[#This Row],[MgO]]/40.344)/((Table1[[#This Row],[MgO]]/40.344)+(Table1[[#This Row],[FeOt]]/71.844))*100,0)</f>
        <v>39.786214812516143</v>
      </c>
    </row>
    <row r="283" spans="1:64" x14ac:dyDescent="0.25">
      <c r="A283" s="29" t="s">
        <v>183</v>
      </c>
      <c r="B283" s="29"/>
      <c r="C283" s="29"/>
      <c r="D283" s="30" t="s">
        <v>382</v>
      </c>
      <c r="E283" s="29" t="s">
        <v>193</v>
      </c>
      <c r="F283" s="16">
        <v>50.7</v>
      </c>
      <c r="G283" s="16">
        <v>1.53</v>
      </c>
      <c r="H283" s="16">
        <v>13.7</v>
      </c>
      <c r="I283" s="16">
        <v>11.1</v>
      </c>
      <c r="J283" s="16">
        <v>0.19</v>
      </c>
      <c r="K283" s="16">
        <v>5.51</v>
      </c>
      <c r="L283" s="16">
        <v>11</v>
      </c>
      <c r="M283" s="16">
        <v>1.59</v>
      </c>
      <c r="N283" s="16">
        <v>0.06</v>
      </c>
      <c r="O283" s="16">
        <v>0.13</v>
      </c>
      <c r="P283" s="16">
        <v>99.88</v>
      </c>
      <c r="Q283" s="16"/>
      <c r="R283" s="16"/>
      <c r="S283" s="16">
        <v>10</v>
      </c>
      <c r="T283" s="16"/>
      <c r="U283" s="16">
        <v>126</v>
      </c>
      <c r="V283" s="16"/>
      <c r="W283" s="16">
        <v>2.39</v>
      </c>
      <c r="X283" s="16">
        <v>7</v>
      </c>
      <c r="Y283" s="16">
        <v>67</v>
      </c>
      <c r="Z283" s="16"/>
      <c r="AA283" s="16">
        <v>5</v>
      </c>
      <c r="AB283" s="16">
        <v>40.6</v>
      </c>
      <c r="AC283" s="16"/>
      <c r="AD283" s="16">
        <v>119</v>
      </c>
      <c r="AE283" s="16">
        <v>0.28000000000000003</v>
      </c>
      <c r="AF283" s="16"/>
      <c r="AG283" s="16"/>
      <c r="AH283" s="16">
        <v>395</v>
      </c>
      <c r="AI283" s="16">
        <v>30</v>
      </c>
      <c r="AJ283" s="16"/>
      <c r="AK283" s="16">
        <v>85</v>
      </c>
      <c r="AL283" s="16">
        <v>5.41</v>
      </c>
      <c r="AM283" s="16">
        <v>12.6</v>
      </c>
      <c r="AN283" s="16"/>
      <c r="AO283" s="16">
        <v>9.35</v>
      </c>
      <c r="AP283" s="16">
        <v>3.52</v>
      </c>
      <c r="AQ283" s="16">
        <v>1.07</v>
      </c>
      <c r="AR283" s="16"/>
      <c r="AS283" s="16">
        <v>0.65</v>
      </c>
      <c r="AT283" s="16"/>
      <c r="AU283" s="16">
        <v>1.28</v>
      </c>
      <c r="AV283" s="16"/>
      <c r="AW283" s="16">
        <v>0.48</v>
      </c>
      <c r="AX283" s="16">
        <v>2.88</v>
      </c>
      <c r="AY283" s="16">
        <v>0.48</v>
      </c>
      <c r="AZ283" s="16"/>
      <c r="BA283" s="16"/>
      <c r="BB283" s="16"/>
      <c r="BC283" s="17">
        <f>IFERROR(SUM(Table1[[#This Row],[Pd]:[Au]]),0)</f>
        <v>0</v>
      </c>
      <c r="BD283" s="17">
        <f>IFERROR(Table1[[#This Row],[Ni]]/Table1[[#This Row],[Cu]],0)</f>
        <v>0</v>
      </c>
      <c r="BE283" s="17">
        <f>IFERROR(Table1[[#This Row],[Pd]]/Table1[[#This Row],[Pt]],0)</f>
        <v>0</v>
      </c>
      <c r="BF283" s="17">
        <f>IFERROR(Table1[[#This Row],[Cr]]/Table1[[#This Row],[V]],0)</f>
        <v>0.31898734177215188</v>
      </c>
      <c r="BG283" s="32">
        <f>IFERROR(Table1[[#This Row],[Cu]]/Table1[[#This Row],[Pd]],0)</f>
        <v>0</v>
      </c>
      <c r="BH283" s="17">
        <f>IFERROR((Table1[[#This Row],[S]]*10000)/Table1[[#This Row],[Se]],0)</f>
        <v>0</v>
      </c>
      <c r="BI283" s="17">
        <f>IFERROR((Table1[[#This Row],[Th]]/0.085)/(Table1[[#This Row],[Yb]]/0.493),0)</f>
        <v>0</v>
      </c>
      <c r="BJ283" s="17">
        <f>IFERROR((Table1[[#This Row],[La]]/0.687)/(Table1[[#This Row],[Sm]]/0.444),0)</f>
        <v>0.99330091306073831</v>
      </c>
      <c r="BK283" s="17">
        <f>IFERROR((Table1[[#This Row],[La]]/0.687)/(Table1[[#This Row],[Nb]]/0.713),0)</f>
        <v>0.80210646704096478</v>
      </c>
      <c r="BL283" s="28">
        <f>IFERROR((Table1[[#This Row],[MgO]]/40.344)/((Table1[[#This Row],[MgO]]/40.344)+(Table1[[#This Row],[FeOt]]/71.844))*100,0)</f>
        <v>46.920750080682353</v>
      </c>
    </row>
    <row r="284" spans="1:64" x14ac:dyDescent="0.25">
      <c r="A284" s="29" t="s">
        <v>230</v>
      </c>
      <c r="B284" s="29"/>
      <c r="C284" s="29"/>
      <c r="D284" s="30" t="s">
        <v>379</v>
      </c>
      <c r="E284" s="29" t="s">
        <v>320</v>
      </c>
      <c r="F284" s="16">
        <v>49.7</v>
      </c>
      <c r="G284" s="16">
        <v>1.53</v>
      </c>
      <c r="H284" s="16">
        <v>13.71</v>
      </c>
      <c r="I284" s="16">
        <v>14.52</v>
      </c>
      <c r="J284" s="16">
        <v>0.26</v>
      </c>
      <c r="K284" s="16">
        <v>5.51</v>
      </c>
      <c r="L284" s="16">
        <v>11</v>
      </c>
      <c r="M284" s="16">
        <v>1.59</v>
      </c>
      <c r="N284" s="16">
        <v>0.06</v>
      </c>
      <c r="O284" s="16">
        <v>0.13</v>
      </c>
      <c r="P284" s="16">
        <v>100.16</v>
      </c>
      <c r="Q284" s="16">
        <v>0.06</v>
      </c>
      <c r="R284" s="16"/>
      <c r="S284" s="16">
        <v>10</v>
      </c>
      <c r="T284" s="16"/>
      <c r="U284" s="16">
        <v>126</v>
      </c>
      <c r="V284" s="16"/>
      <c r="W284" s="16"/>
      <c r="X284" s="16">
        <v>7</v>
      </c>
      <c r="Y284" s="16">
        <v>67</v>
      </c>
      <c r="Z284" s="16"/>
      <c r="AA284" s="16">
        <v>5</v>
      </c>
      <c r="AB284" s="16"/>
      <c r="AC284" s="16"/>
      <c r="AD284" s="16">
        <v>119</v>
      </c>
      <c r="AE284" s="16"/>
      <c r="AF284" s="16"/>
      <c r="AG284" s="16"/>
      <c r="AH284" s="16">
        <v>3.95</v>
      </c>
      <c r="AI284" s="16">
        <v>35</v>
      </c>
      <c r="AJ284" s="16">
        <v>0</v>
      </c>
      <c r="AK284" s="16">
        <v>85</v>
      </c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7">
        <f>IFERROR(SUM(Table1[[#This Row],[Pd]:[Au]]),0)</f>
        <v>0</v>
      </c>
      <c r="BD284" s="17">
        <f>IFERROR(Table1[[#This Row],[Ni]]/Table1[[#This Row],[Cu]],0)</f>
        <v>0</v>
      </c>
      <c r="BE284" s="17">
        <f>IFERROR(Table1[[#This Row],[Pd]]/Table1[[#This Row],[Pt]],0)</f>
        <v>0</v>
      </c>
      <c r="BF284" s="17">
        <f>IFERROR(Table1[[#This Row],[Cr]]/Table1[[#This Row],[V]],0)</f>
        <v>31.898734177215189</v>
      </c>
      <c r="BG284" s="32">
        <f>IFERROR(Table1[[#This Row],[Cu]]/Table1[[#This Row],[Pd]],0)</f>
        <v>0</v>
      </c>
      <c r="BH284" s="17">
        <f>IFERROR((Table1[[#This Row],[S]]*10000)/Table1[[#This Row],[Se]],0)</f>
        <v>0</v>
      </c>
      <c r="BI284" s="17">
        <f>IFERROR((Table1[[#This Row],[Th]]/0.085)/(Table1[[#This Row],[Yb]]/0.493),0)</f>
        <v>0</v>
      </c>
      <c r="BJ284" s="17">
        <f>IFERROR((Table1[[#This Row],[La]]/0.687)/(Table1[[#This Row],[Sm]]/0.444),0)</f>
        <v>0</v>
      </c>
      <c r="BK284" s="17">
        <f>IFERROR((Table1[[#This Row],[La]]/0.687)/(Table1[[#This Row],[Nb]]/0.713),0)</f>
        <v>0</v>
      </c>
      <c r="BL284" s="28">
        <f>IFERROR((Table1[[#This Row],[MgO]]/40.344)/((Table1[[#This Row],[MgO]]/40.344)+(Table1[[#This Row],[FeOt]]/71.844))*100,0)</f>
        <v>40.325808044314371</v>
      </c>
    </row>
    <row r="285" spans="1:64" x14ac:dyDescent="0.25">
      <c r="A285" s="29">
        <v>424101</v>
      </c>
      <c r="B285" s="29">
        <v>631132</v>
      </c>
      <c r="C285" s="29">
        <v>6180148</v>
      </c>
      <c r="D285" s="30" t="s">
        <v>378</v>
      </c>
      <c r="E285" s="29" t="s">
        <v>196</v>
      </c>
      <c r="F285" s="17">
        <v>55.189650600000007</v>
      </c>
      <c r="G285" s="17">
        <v>1.2177129999999998</v>
      </c>
      <c r="H285" s="17">
        <v>14.001194999999999</v>
      </c>
      <c r="I285" s="17">
        <v>12.543374999999999</v>
      </c>
      <c r="J285" s="18">
        <v>0.21692159999999999</v>
      </c>
      <c r="K285" s="17">
        <v>5.4886419999999996</v>
      </c>
      <c r="L285" s="17">
        <v>8.7449999999999992</v>
      </c>
      <c r="M285" s="17">
        <v>2.0894000000000004</v>
      </c>
      <c r="N285" s="17">
        <v>0.40956399999999998</v>
      </c>
      <c r="O285" s="18">
        <v>9.8538799999999982E-2</v>
      </c>
      <c r="P285" s="17">
        <f>SUM(F285:O285)</f>
        <v>100.00000000000001</v>
      </c>
      <c r="Q285" s="16">
        <v>0.48</v>
      </c>
      <c r="R285" s="16"/>
      <c r="S285" s="16">
        <v>40</v>
      </c>
      <c r="T285" s="16">
        <v>53</v>
      </c>
      <c r="U285" s="16">
        <v>151</v>
      </c>
      <c r="V285" s="16">
        <v>177</v>
      </c>
      <c r="W285" s="16"/>
      <c r="X285" s="16"/>
      <c r="Y285" s="16">
        <v>121</v>
      </c>
      <c r="Z285" s="16"/>
      <c r="AA285" s="16"/>
      <c r="AB285" s="16">
        <v>44</v>
      </c>
      <c r="AC285" s="16"/>
      <c r="AD285" s="16">
        <v>88</v>
      </c>
      <c r="AE285" s="16"/>
      <c r="AF285" s="16"/>
      <c r="AG285" s="16"/>
      <c r="AH285" s="16">
        <v>369</v>
      </c>
      <c r="AI285" s="16"/>
      <c r="AJ285" s="16">
        <v>113</v>
      </c>
      <c r="AK285" s="16">
        <v>65</v>
      </c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>
        <v>3.0000000000000001E-3</v>
      </c>
      <c r="BA285" s="16">
        <v>3.0000000000000001E-3</v>
      </c>
      <c r="BB285" s="16">
        <v>1E-3</v>
      </c>
      <c r="BC285" s="17">
        <f>IFERROR(SUM(Table1[[#This Row],[Pd]:[Au]]),0)</f>
        <v>7.0000000000000001E-3</v>
      </c>
      <c r="BD285" s="17">
        <f>IFERROR(Table1[[#This Row],[Ni]]/Table1[[#This Row],[Cu]],0)</f>
        <v>0.68361581920903958</v>
      </c>
      <c r="BE285" s="17">
        <f>IFERROR(Table1[[#This Row],[Pd]]/Table1[[#This Row],[Pt]],0)</f>
        <v>1</v>
      </c>
      <c r="BF285" s="17">
        <f>IFERROR(Table1[[#This Row],[Cr]]/Table1[[#This Row],[V]],0)</f>
        <v>0.40921409214092141</v>
      </c>
      <c r="BG285" s="32">
        <f>IFERROR(Table1[[#This Row],[Cu]]/Table1[[#This Row],[Pd]],0)</f>
        <v>59000</v>
      </c>
      <c r="BH285" s="17">
        <f>IFERROR((Table1[[#This Row],[S]]*10000)/Table1[[#This Row],[Se]],0)</f>
        <v>0</v>
      </c>
      <c r="BI285" s="17">
        <f>IFERROR((Table1[[#This Row],[Th]]/0.085)/(Table1[[#This Row],[Yb]]/0.493),0)</f>
        <v>0</v>
      </c>
      <c r="BJ285" s="17">
        <f>IFERROR((Table1[[#This Row],[La]]/0.687)/(Table1[[#This Row],[Sm]]/0.444),0)</f>
        <v>0</v>
      </c>
      <c r="BK285" s="17">
        <f>IFERROR((Table1[[#This Row],[La]]/0.687)/(Table1[[#This Row],[Nb]]/0.713),0)</f>
        <v>0</v>
      </c>
      <c r="BL285" s="28">
        <f>IFERROR((Table1[[#This Row],[MgO]]/40.344)/((Table1[[#This Row],[MgO]]/40.344)+(Table1[[#This Row],[FeOt]]/71.844))*100,0)</f>
        <v>43.795706711974333</v>
      </c>
    </row>
    <row r="286" spans="1:64" x14ac:dyDescent="0.25">
      <c r="A286" s="29" t="s">
        <v>181</v>
      </c>
      <c r="B286" s="29"/>
      <c r="C286" s="29"/>
      <c r="D286" s="30" t="s">
        <v>382</v>
      </c>
      <c r="E286" s="29" t="s">
        <v>193</v>
      </c>
      <c r="F286" s="16">
        <v>51.5</v>
      </c>
      <c r="G286" s="16">
        <v>1.58</v>
      </c>
      <c r="H286" s="16">
        <v>14</v>
      </c>
      <c r="I286" s="16">
        <v>10.4</v>
      </c>
      <c r="J286" s="16">
        <v>0.18</v>
      </c>
      <c r="K286" s="16">
        <v>5.18</v>
      </c>
      <c r="L286" s="16">
        <v>10.3</v>
      </c>
      <c r="M286" s="16">
        <v>2.15</v>
      </c>
      <c r="N286" s="16">
        <v>0.04</v>
      </c>
      <c r="O286" s="16">
        <v>0.12</v>
      </c>
      <c r="P286" s="16">
        <v>99.96</v>
      </c>
      <c r="Q286" s="16"/>
      <c r="R286" s="16"/>
      <c r="S286" s="16">
        <v>9</v>
      </c>
      <c r="T286" s="16"/>
      <c r="U286" s="16">
        <v>120</v>
      </c>
      <c r="V286" s="16"/>
      <c r="W286" s="16">
        <v>3.2</v>
      </c>
      <c r="X286" s="16">
        <v>6</v>
      </c>
      <c r="Y286" s="16">
        <v>69</v>
      </c>
      <c r="Z286" s="16"/>
      <c r="AA286" s="16">
        <v>5</v>
      </c>
      <c r="AB286" s="16">
        <v>41.6</v>
      </c>
      <c r="AC286" s="16"/>
      <c r="AD286" s="16">
        <v>126</v>
      </c>
      <c r="AE286" s="16">
        <v>0.5</v>
      </c>
      <c r="AF286" s="16"/>
      <c r="AG286" s="16"/>
      <c r="AH286" s="16">
        <v>399</v>
      </c>
      <c r="AI286" s="16">
        <v>32</v>
      </c>
      <c r="AJ286" s="16"/>
      <c r="AK286" s="16">
        <v>88</v>
      </c>
      <c r="AL286" s="16">
        <v>5.0999999999999996</v>
      </c>
      <c r="AM286" s="16">
        <v>12.7</v>
      </c>
      <c r="AN286" s="16"/>
      <c r="AO286" s="16">
        <v>10</v>
      </c>
      <c r="AP286" s="16">
        <v>3.2</v>
      </c>
      <c r="AQ286" s="16">
        <v>1.03</v>
      </c>
      <c r="AR286" s="16"/>
      <c r="AS286" s="16">
        <v>0.8</v>
      </c>
      <c r="AT286" s="16"/>
      <c r="AU286" s="16">
        <v>1.3</v>
      </c>
      <c r="AV286" s="16"/>
      <c r="AW286" s="16" t="s">
        <v>188</v>
      </c>
      <c r="AX286" s="16">
        <v>3</v>
      </c>
      <c r="AY286" s="16">
        <v>0.51</v>
      </c>
      <c r="AZ286" s="16"/>
      <c r="BA286" s="16"/>
      <c r="BB286" s="16"/>
      <c r="BC286" s="17">
        <f>IFERROR(SUM(Table1[[#This Row],[Pd]:[Au]]),0)</f>
        <v>0</v>
      </c>
      <c r="BD286" s="17">
        <f>IFERROR(Table1[[#This Row],[Ni]]/Table1[[#This Row],[Cu]],0)</f>
        <v>0</v>
      </c>
      <c r="BE286" s="17">
        <f>IFERROR(Table1[[#This Row],[Pd]]/Table1[[#This Row],[Pt]],0)</f>
        <v>0</v>
      </c>
      <c r="BF286" s="17">
        <f>IFERROR(Table1[[#This Row],[Cr]]/Table1[[#This Row],[V]],0)</f>
        <v>0.3007518796992481</v>
      </c>
      <c r="BG286" s="32">
        <f>IFERROR(Table1[[#This Row],[Cu]]/Table1[[#This Row],[Pd]],0)</f>
        <v>0</v>
      </c>
      <c r="BH286" s="17">
        <f>IFERROR((Table1[[#This Row],[S]]*10000)/Table1[[#This Row],[Se]],0)</f>
        <v>0</v>
      </c>
      <c r="BI286" s="17">
        <f>IFERROR((Table1[[#This Row],[Th]]/0.085)/(Table1[[#This Row],[Yb]]/0.493),0)</f>
        <v>0</v>
      </c>
      <c r="BJ286" s="17">
        <f>IFERROR((Table1[[#This Row],[La]]/0.687)/(Table1[[#This Row],[Sm]]/0.444),0)</f>
        <v>1.0300218340611351</v>
      </c>
      <c r="BK286" s="17">
        <f>IFERROR((Table1[[#This Row],[La]]/0.687)/(Table1[[#This Row],[Nb]]/0.713),0)</f>
        <v>0.88216885007278001</v>
      </c>
      <c r="BL286" s="28">
        <f>IFERROR((Table1[[#This Row],[MgO]]/40.344)/((Table1[[#This Row],[MgO]]/40.344)+(Table1[[#This Row],[FeOt]]/71.844))*100,0)</f>
        <v>47.004931684244895</v>
      </c>
    </row>
    <row r="287" spans="1:64" x14ac:dyDescent="0.25">
      <c r="A287" s="29" t="s">
        <v>228</v>
      </c>
      <c r="B287" s="29"/>
      <c r="C287" s="29"/>
      <c r="D287" s="30" t="s">
        <v>379</v>
      </c>
      <c r="E287" s="29" t="s">
        <v>320</v>
      </c>
      <c r="F287" s="16">
        <v>50.49</v>
      </c>
      <c r="G287" s="16">
        <v>1.58</v>
      </c>
      <c r="H287" s="16">
        <v>13.89</v>
      </c>
      <c r="I287" s="16">
        <v>13.61</v>
      </c>
      <c r="J287" s="16">
        <v>0.21</v>
      </c>
      <c r="K287" s="16">
        <v>5.18</v>
      </c>
      <c r="L287" s="16">
        <v>10.29</v>
      </c>
      <c r="M287" s="16">
        <v>2.15</v>
      </c>
      <c r="N287" s="16">
        <v>0.04</v>
      </c>
      <c r="O287" s="16">
        <v>0.12</v>
      </c>
      <c r="P287" s="16">
        <v>9.9600000000000009</v>
      </c>
      <c r="Q287" s="16">
        <v>0.06</v>
      </c>
      <c r="R287" s="16"/>
      <c r="S287" s="16">
        <v>9</v>
      </c>
      <c r="T287" s="16"/>
      <c r="U287" s="16">
        <v>120</v>
      </c>
      <c r="V287" s="16"/>
      <c r="W287" s="16"/>
      <c r="X287" s="16">
        <v>6</v>
      </c>
      <c r="Y287" s="16">
        <v>69</v>
      </c>
      <c r="Z287" s="16"/>
      <c r="AA287" s="16">
        <v>5</v>
      </c>
      <c r="AB287" s="16"/>
      <c r="AC287" s="16"/>
      <c r="AD287" s="16">
        <v>126</v>
      </c>
      <c r="AE287" s="16"/>
      <c r="AF287" s="16"/>
      <c r="AG287" s="16"/>
      <c r="AH287" s="16">
        <v>399</v>
      </c>
      <c r="AI287" s="16">
        <v>38</v>
      </c>
      <c r="AJ287" s="16">
        <v>0</v>
      </c>
      <c r="AK287" s="16">
        <v>88</v>
      </c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7">
        <f>IFERROR(SUM(Table1[[#This Row],[Pd]:[Au]]),0)</f>
        <v>0</v>
      </c>
      <c r="BD287" s="17">
        <f>IFERROR(Table1[[#This Row],[Ni]]/Table1[[#This Row],[Cu]],0)</f>
        <v>0</v>
      </c>
      <c r="BE287" s="17">
        <f>IFERROR(Table1[[#This Row],[Pd]]/Table1[[#This Row],[Pt]],0)</f>
        <v>0</v>
      </c>
      <c r="BF287" s="17">
        <f>IFERROR(Table1[[#This Row],[Cr]]/Table1[[#This Row],[V]],0)</f>
        <v>0.3007518796992481</v>
      </c>
      <c r="BG287" s="32">
        <f>IFERROR(Table1[[#This Row],[Cu]]/Table1[[#This Row],[Pd]],0)</f>
        <v>0</v>
      </c>
      <c r="BH287" s="17">
        <f>IFERROR((Table1[[#This Row],[S]]*10000)/Table1[[#This Row],[Se]],0)</f>
        <v>0</v>
      </c>
      <c r="BI287" s="17">
        <f>IFERROR((Table1[[#This Row],[Th]]/0.085)/(Table1[[#This Row],[Yb]]/0.493),0)</f>
        <v>0</v>
      </c>
      <c r="BJ287" s="17">
        <f>IFERROR((Table1[[#This Row],[La]]/0.687)/(Table1[[#This Row],[Sm]]/0.444),0)</f>
        <v>0</v>
      </c>
      <c r="BK287" s="17">
        <f>IFERROR((Table1[[#This Row],[La]]/0.687)/(Table1[[#This Row],[Nb]]/0.713),0)</f>
        <v>0</v>
      </c>
      <c r="BL287" s="28">
        <f>IFERROR((Table1[[#This Row],[MgO]]/40.344)/((Table1[[#This Row],[MgO]]/40.344)+(Table1[[#This Row],[FeOt]]/71.844))*100,0)</f>
        <v>40.39712135603888</v>
      </c>
    </row>
    <row r="288" spans="1:64" x14ac:dyDescent="0.25">
      <c r="A288" s="29" t="s">
        <v>123</v>
      </c>
      <c r="B288" s="29">
        <v>631149</v>
      </c>
      <c r="C288" s="29">
        <v>6179590</v>
      </c>
      <c r="D288" s="30" t="s">
        <v>378</v>
      </c>
      <c r="E288" s="29" t="s">
        <v>196</v>
      </c>
      <c r="F288" s="17">
        <v>55.624302333059909</v>
      </c>
      <c r="G288" s="17">
        <v>2.0183216904528378</v>
      </c>
      <c r="H288" s="17">
        <v>11.771352345106576</v>
      </c>
      <c r="I288" s="17">
        <v>16.656348785373297</v>
      </c>
      <c r="J288" s="17">
        <v>0.21498934091886318</v>
      </c>
      <c r="K288" s="17">
        <v>4.9748273734901396</v>
      </c>
      <c r="L288" s="17">
        <v>7.4016966535656161</v>
      </c>
      <c r="M288" s="17">
        <v>0.79530152037387247</v>
      </c>
      <c r="N288" s="17">
        <v>0.12046059312386843</v>
      </c>
      <c r="O288" s="17">
        <v>0.1741437740163741</v>
      </c>
      <c r="P288" s="17">
        <f>SUM(F288:O288)</f>
        <v>99.751744409481347</v>
      </c>
      <c r="Q288" s="16">
        <v>0.22</v>
      </c>
      <c r="R288" s="16"/>
      <c r="S288" s="16">
        <v>30</v>
      </c>
      <c r="T288" s="16">
        <v>45</v>
      </c>
      <c r="U288" s="16">
        <v>28</v>
      </c>
      <c r="V288" s="16">
        <v>177</v>
      </c>
      <c r="W288" s="16"/>
      <c r="X288" s="16"/>
      <c r="Y288" s="16">
        <v>43</v>
      </c>
      <c r="Z288" s="16"/>
      <c r="AA288" s="16"/>
      <c r="AB288" s="16">
        <v>41</v>
      </c>
      <c r="AC288" s="16"/>
      <c r="AD288" s="16">
        <v>176</v>
      </c>
      <c r="AE288" s="16"/>
      <c r="AF288" s="16"/>
      <c r="AG288" s="16"/>
      <c r="AH288" s="16">
        <v>489</v>
      </c>
      <c r="AI288" s="16"/>
      <c r="AJ288" s="16">
        <v>92</v>
      </c>
      <c r="AK288" s="16">
        <v>105</v>
      </c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7">
        <f>IFERROR(SUM(Table1[[#This Row],[Pd]:[Au]]),0)</f>
        <v>0</v>
      </c>
      <c r="BD288" s="17">
        <f>IFERROR(Table1[[#This Row],[Ni]]/Table1[[#This Row],[Cu]],0)</f>
        <v>0.24293785310734464</v>
      </c>
      <c r="BE288" s="17">
        <f>IFERROR(Table1[[#This Row],[Pd]]/Table1[[#This Row],[Pt]],0)</f>
        <v>0</v>
      </c>
      <c r="BF288" s="17">
        <f>IFERROR(Table1[[#This Row],[Cr]]/Table1[[#This Row],[V]],0)</f>
        <v>5.7259713701431493E-2</v>
      </c>
      <c r="BG288" s="32">
        <f>IFERROR(Table1[[#This Row],[Cu]]/Table1[[#This Row],[Pd]],0)</f>
        <v>0</v>
      </c>
      <c r="BH288" s="17">
        <f>IFERROR((Table1[[#This Row],[S]]*10000)/Table1[[#This Row],[Se]],0)</f>
        <v>0</v>
      </c>
      <c r="BI288" s="17">
        <f>IFERROR((Table1[[#This Row],[Th]]/0.085)/(Table1[[#This Row],[Yb]]/0.493),0)</f>
        <v>0</v>
      </c>
      <c r="BJ288" s="17">
        <f>IFERROR((Table1[[#This Row],[La]]/0.687)/(Table1[[#This Row],[Sm]]/0.444),0)</f>
        <v>0</v>
      </c>
      <c r="BK288" s="17">
        <f>IFERROR((Table1[[#This Row],[La]]/0.687)/(Table1[[#This Row],[Nb]]/0.713),0)</f>
        <v>0</v>
      </c>
      <c r="BL288" s="28">
        <f>IFERROR((Table1[[#This Row],[MgO]]/40.344)/((Table1[[#This Row],[MgO]]/40.344)+(Table1[[#This Row],[FeOt]]/71.844))*100,0)</f>
        <v>34.720531656599498</v>
      </c>
    </row>
    <row r="289" spans="1:64" x14ac:dyDescent="0.25">
      <c r="A289" s="29" t="s">
        <v>256</v>
      </c>
      <c r="B289" s="29"/>
      <c r="C289" s="29"/>
      <c r="D289" s="30" t="s">
        <v>379</v>
      </c>
      <c r="E289" s="29" t="s">
        <v>321</v>
      </c>
      <c r="F289" s="16">
        <v>51.39</v>
      </c>
      <c r="G289" s="16">
        <v>1.98</v>
      </c>
      <c r="H289" s="16">
        <v>15.78</v>
      </c>
      <c r="I289" s="16">
        <v>13.33</v>
      </c>
      <c r="J289" s="16">
        <v>0.18</v>
      </c>
      <c r="K289" s="16">
        <v>4.97</v>
      </c>
      <c r="L289" s="16">
        <v>5.92</v>
      </c>
      <c r="M289" s="16">
        <v>4.09</v>
      </c>
      <c r="N289" s="16">
        <v>0.08</v>
      </c>
      <c r="O289" s="16">
        <v>0.16</v>
      </c>
      <c r="P289" s="16">
        <v>101.17</v>
      </c>
      <c r="Q289" s="16">
        <v>0.01</v>
      </c>
      <c r="R289" s="16"/>
      <c r="S289" s="16">
        <v>23</v>
      </c>
      <c r="T289" s="16"/>
      <c r="U289" s="16">
        <v>160</v>
      </c>
      <c r="V289" s="16"/>
      <c r="W289" s="16"/>
      <c r="X289" s="16">
        <v>3</v>
      </c>
      <c r="Y289" s="16">
        <v>54</v>
      </c>
      <c r="Z289" s="16"/>
      <c r="AA289" s="16">
        <v>0</v>
      </c>
      <c r="AB289" s="16"/>
      <c r="AC289" s="16"/>
      <c r="AD289" s="16">
        <v>100</v>
      </c>
      <c r="AE289" s="16"/>
      <c r="AF289" s="16"/>
      <c r="AG289" s="16"/>
      <c r="AH289" s="16">
        <v>651</v>
      </c>
      <c r="AI289" s="16">
        <v>28</v>
      </c>
      <c r="AJ289" s="16">
        <v>70</v>
      </c>
      <c r="AK289" s="16">
        <v>103</v>
      </c>
      <c r="AL289" s="16">
        <v>7.3</v>
      </c>
      <c r="AM289" s="16">
        <v>18.600000000000001</v>
      </c>
      <c r="AN289" s="16"/>
      <c r="AO289" s="16">
        <v>14.3</v>
      </c>
      <c r="AP289" s="16">
        <v>5.2</v>
      </c>
      <c r="AQ289" s="16">
        <v>1.5</v>
      </c>
      <c r="AR289" s="16">
        <v>5.7</v>
      </c>
      <c r="AS289" s="16"/>
      <c r="AT289" s="16">
        <v>6.2</v>
      </c>
      <c r="AU289" s="16"/>
      <c r="AV289" s="16">
        <v>3.5</v>
      </c>
      <c r="AW289" s="16"/>
      <c r="AX289" s="16">
        <v>3</v>
      </c>
      <c r="AY289" s="16">
        <v>0.38</v>
      </c>
      <c r="AZ289" s="16"/>
      <c r="BA289" s="16"/>
      <c r="BB289" s="16"/>
      <c r="BC289" s="17">
        <f>IFERROR(SUM(Table1[[#This Row],[Pd]:[Au]]),0)</f>
        <v>0</v>
      </c>
      <c r="BD289" s="17">
        <f>IFERROR(Table1[[#This Row],[Ni]]/Table1[[#This Row],[Cu]],0)</f>
        <v>0</v>
      </c>
      <c r="BE289" s="17">
        <f>IFERROR(Table1[[#This Row],[Pd]]/Table1[[#This Row],[Pt]],0)</f>
        <v>0</v>
      </c>
      <c r="BF289" s="17">
        <f>IFERROR(Table1[[#This Row],[Cr]]/Table1[[#This Row],[V]],0)</f>
        <v>0.24577572964669739</v>
      </c>
      <c r="BG289" s="32">
        <f>IFERROR(Table1[[#This Row],[Cu]]/Table1[[#This Row],[Pd]],0)</f>
        <v>0</v>
      </c>
      <c r="BH289" s="17">
        <f>IFERROR((Table1[[#This Row],[S]]*10000)/Table1[[#This Row],[Se]],0)</f>
        <v>0</v>
      </c>
      <c r="BI289" s="17">
        <f>IFERROR((Table1[[#This Row],[Th]]/0.085)/(Table1[[#This Row],[Yb]]/0.493),0)</f>
        <v>0</v>
      </c>
      <c r="BJ289" s="17">
        <f>IFERROR((Table1[[#This Row],[La]]/0.687)/(Table1[[#This Row],[Sm]]/0.444),0)</f>
        <v>0.90728921733288548</v>
      </c>
      <c r="BK289" s="17">
        <f>IFERROR((Table1[[#This Row],[La]]/0.687)/(Table1[[#This Row],[Nb]]/0.713),0)</f>
        <v>2.5254245511887428</v>
      </c>
      <c r="BL289" s="28">
        <f>IFERROR((Table1[[#This Row],[MgO]]/40.344)/((Table1[[#This Row],[MgO]]/40.344)+(Table1[[#This Row],[FeOt]]/71.844))*100,0)</f>
        <v>39.902173570503749</v>
      </c>
    </row>
    <row r="290" spans="1:64" x14ac:dyDescent="0.25">
      <c r="A290" s="29">
        <v>424120</v>
      </c>
      <c r="B290" s="29">
        <v>631121</v>
      </c>
      <c r="C290" s="29">
        <v>6180132</v>
      </c>
      <c r="D290" s="30" t="s">
        <v>378</v>
      </c>
      <c r="E290" s="29" t="s">
        <v>196</v>
      </c>
      <c r="F290" s="17">
        <v>57.400722200000004</v>
      </c>
      <c r="G290" s="17">
        <v>1.5513330000000001</v>
      </c>
      <c r="H290" s="17">
        <v>12.773019999999999</v>
      </c>
      <c r="I290" s="17">
        <v>12.29894</v>
      </c>
      <c r="J290" s="18">
        <v>0.26727839999999997</v>
      </c>
      <c r="K290" s="17">
        <v>4.8585260000000003</v>
      </c>
      <c r="L290" s="17">
        <v>7.9894319999999999</v>
      </c>
      <c r="M290" s="17">
        <v>1.9546000000000001</v>
      </c>
      <c r="N290" s="17">
        <v>0.77094399999999996</v>
      </c>
      <c r="O290" s="18">
        <v>0.13520439999999997</v>
      </c>
      <c r="P290" s="17">
        <f t="shared" ref="P290:P312" si="0">SUM(F290:O290)</f>
        <v>100</v>
      </c>
      <c r="Q290" s="16">
        <v>0.3</v>
      </c>
      <c r="R290" s="16"/>
      <c r="S290" s="16">
        <v>100</v>
      </c>
      <c r="T290" s="16">
        <v>47</v>
      </c>
      <c r="U290" s="16">
        <v>78</v>
      </c>
      <c r="V290" s="16">
        <v>131</v>
      </c>
      <c r="W290" s="16"/>
      <c r="X290" s="16"/>
      <c r="Y290" s="16">
        <v>70</v>
      </c>
      <c r="Z290" s="16"/>
      <c r="AA290" s="16"/>
      <c r="AB290" s="16">
        <v>40</v>
      </c>
      <c r="AC290" s="16"/>
      <c r="AD290" s="16">
        <v>149</v>
      </c>
      <c r="AE290" s="16"/>
      <c r="AF290" s="16"/>
      <c r="AG290" s="16"/>
      <c r="AH290" s="16">
        <v>413</v>
      </c>
      <c r="AI290" s="16"/>
      <c r="AJ290" s="16">
        <v>102</v>
      </c>
      <c r="AK290" s="16">
        <v>90</v>
      </c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>
        <v>1E-3</v>
      </c>
      <c r="BA290" s="16">
        <v>8.9999999999999998E-4</v>
      </c>
      <c r="BB290" s="16"/>
      <c r="BC290" s="17">
        <f>IFERROR(SUM(Table1[[#This Row],[Pd]:[Au]]),0)</f>
        <v>1.9E-3</v>
      </c>
      <c r="BD290" s="17">
        <f>IFERROR(Table1[[#This Row],[Ni]]/Table1[[#This Row],[Cu]],0)</f>
        <v>0.53435114503816794</v>
      </c>
      <c r="BE290" s="17">
        <f>IFERROR(Table1[[#This Row],[Pd]]/Table1[[#This Row],[Pt]],0)</f>
        <v>1.1111111111111112</v>
      </c>
      <c r="BF290" s="17">
        <f>IFERROR(Table1[[#This Row],[Cr]]/Table1[[#This Row],[V]],0)</f>
        <v>0.18886198547215496</v>
      </c>
      <c r="BG290" s="32">
        <f>IFERROR(Table1[[#This Row],[Cu]]/Table1[[#This Row],[Pd]],0)</f>
        <v>131000</v>
      </c>
      <c r="BH290" s="17">
        <f>IFERROR((Table1[[#This Row],[S]]*10000)/Table1[[#This Row],[Se]],0)</f>
        <v>0</v>
      </c>
      <c r="BI290" s="17">
        <f>IFERROR((Table1[[#This Row],[Th]]/0.085)/(Table1[[#This Row],[Yb]]/0.493),0)</f>
        <v>0</v>
      </c>
      <c r="BJ290" s="17">
        <f>IFERROR((Table1[[#This Row],[La]]/0.687)/(Table1[[#This Row],[Sm]]/0.444),0)</f>
        <v>0</v>
      </c>
      <c r="BK290" s="17">
        <f>IFERROR((Table1[[#This Row],[La]]/0.687)/(Table1[[#This Row],[Nb]]/0.713),0)</f>
        <v>0</v>
      </c>
      <c r="BL290" s="28">
        <f>IFERROR((Table1[[#This Row],[MgO]]/40.344)/((Table1[[#This Row],[MgO]]/40.344)+(Table1[[#This Row],[FeOt]]/71.844))*100,0)</f>
        <v>41.296452400825459</v>
      </c>
    </row>
    <row r="291" spans="1:64" x14ac:dyDescent="0.25">
      <c r="A291" s="29">
        <v>424200</v>
      </c>
      <c r="B291" s="29">
        <v>630338</v>
      </c>
      <c r="C291" s="29">
        <v>6183633</v>
      </c>
      <c r="D291" s="30" t="s">
        <v>378</v>
      </c>
      <c r="E291" s="29" t="s">
        <v>196</v>
      </c>
      <c r="F291" s="17">
        <v>54.312382000000007</v>
      </c>
      <c r="G291" s="17">
        <v>0.88409300000000002</v>
      </c>
      <c r="H291" s="17">
        <v>10.864625</v>
      </c>
      <c r="I291" s="17">
        <v>22.256450000000001</v>
      </c>
      <c r="J291" s="18">
        <v>0.18141360000000001</v>
      </c>
      <c r="K291" s="17">
        <v>4.5103039999999996</v>
      </c>
      <c r="L291" s="17">
        <v>4.2535680000000005</v>
      </c>
      <c r="M291" s="17">
        <v>1.3480000000000001</v>
      </c>
      <c r="N291" s="17">
        <v>1.2768759999999999</v>
      </c>
      <c r="O291" s="18">
        <v>0.1122884</v>
      </c>
      <c r="P291" s="17">
        <f t="shared" si="0"/>
        <v>100.00000000000001</v>
      </c>
      <c r="Q291" s="16">
        <v>5.44</v>
      </c>
      <c r="R291" s="16"/>
      <c r="S291" s="16">
        <v>270</v>
      </c>
      <c r="T291" s="16">
        <v>286</v>
      </c>
      <c r="U291" s="16">
        <v>124</v>
      </c>
      <c r="V291" s="16">
        <v>360</v>
      </c>
      <c r="W291" s="16"/>
      <c r="X291" s="16"/>
      <c r="Y291" s="16">
        <v>158</v>
      </c>
      <c r="Z291" s="16"/>
      <c r="AA291" s="16"/>
      <c r="AB291" s="16">
        <v>32</v>
      </c>
      <c r="AC291" s="16"/>
      <c r="AD291" s="16">
        <v>25</v>
      </c>
      <c r="AE291" s="16"/>
      <c r="AF291" s="16"/>
      <c r="AG291" s="16"/>
      <c r="AH291" s="16">
        <v>328</v>
      </c>
      <c r="AI291" s="16"/>
      <c r="AJ291" s="16">
        <v>123</v>
      </c>
      <c r="AK291" s="16">
        <v>75</v>
      </c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>
        <v>6.0000000000000001E-3</v>
      </c>
      <c r="BA291" s="16">
        <v>3.7000000000000002E-3</v>
      </c>
      <c r="BB291" s="16">
        <v>1.4999999999999999E-2</v>
      </c>
      <c r="BC291" s="17">
        <f>IFERROR(SUM(Table1[[#This Row],[Pd]:[Au]]),0)</f>
        <v>2.47E-2</v>
      </c>
      <c r="BD291" s="17">
        <f>IFERROR(Table1[[#This Row],[Ni]]/Table1[[#This Row],[Cu]],0)</f>
        <v>0.43888888888888888</v>
      </c>
      <c r="BE291" s="17">
        <f>IFERROR(Table1[[#This Row],[Pd]]/Table1[[#This Row],[Pt]],0)</f>
        <v>1.6216216216216215</v>
      </c>
      <c r="BF291" s="17">
        <f>IFERROR(Table1[[#This Row],[Cr]]/Table1[[#This Row],[V]],0)</f>
        <v>0.37804878048780488</v>
      </c>
      <c r="BG291" s="32">
        <f>IFERROR(Table1[[#This Row],[Cu]]/Table1[[#This Row],[Pd]],0)</f>
        <v>60000</v>
      </c>
      <c r="BH291" s="17">
        <f>IFERROR((Table1[[#This Row],[S]]*10000)/Table1[[#This Row],[Se]],0)</f>
        <v>0</v>
      </c>
      <c r="BI291" s="17">
        <f>IFERROR((Table1[[#This Row],[Th]]/0.085)/(Table1[[#This Row],[Yb]]/0.493),0)</f>
        <v>0</v>
      </c>
      <c r="BJ291" s="17">
        <f>IFERROR((Table1[[#This Row],[La]]/0.687)/(Table1[[#This Row],[Sm]]/0.444),0)</f>
        <v>0</v>
      </c>
      <c r="BK291" s="17">
        <f>IFERROR((Table1[[#This Row],[La]]/0.687)/(Table1[[#This Row],[Nb]]/0.713),0)</f>
        <v>0</v>
      </c>
      <c r="BL291" s="28">
        <f>IFERROR((Table1[[#This Row],[MgO]]/40.344)/((Table1[[#This Row],[MgO]]/40.344)+(Table1[[#This Row],[FeOt]]/71.844))*100,0)</f>
        <v>26.51807502676845</v>
      </c>
    </row>
    <row r="292" spans="1:64" x14ac:dyDescent="0.25">
      <c r="A292" s="29" t="s">
        <v>135</v>
      </c>
      <c r="B292" s="29">
        <v>519471</v>
      </c>
      <c r="C292" s="29">
        <v>6334504</v>
      </c>
      <c r="D292" s="30" t="s">
        <v>378</v>
      </c>
      <c r="E292" s="29" t="s">
        <v>196</v>
      </c>
      <c r="F292" s="17">
        <v>50.821242999999988</v>
      </c>
      <c r="G292" s="17">
        <v>3.886673</v>
      </c>
      <c r="H292" s="17">
        <v>15.947379999999999</v>
      </c>
      <c r="I292" s="17">
        <v>12.865</v>
      </c>
      <c r="J292" s="18">
        <v>0.18916079999999996</v>
      </c>
      <c r="K292" s="17">
        <v>4.3776479999999998</v>
      </c>
      <c r="L292" s="17">
        <v>7.0519680000000005</v>
      </c>
      <c r="M292" s="17">
        <v>3.9361600000000001</v>
      </c>
      <c r="N292" s="17">
        <v>0.54206999999999994</v>
      </c>
      <c r="O292" s="18">
        <v>0.38269720000000002</v>
      </c>
      <c r="P292" s="17">
        <f t="shared" si="0"/>
        <v>99.999999999999972</v>
      </c>
      <c r="Q292" s="16">
        <v>0.23</v>
      </c>
      <c r="R292" s="16"/>
      <c r="S292" s="16">
        <v>390</v>
      </c>
      <c r="T292" s="16">
        <v>45</v>
      </c>
      <c r="U292" s="16">
        <v>48</v>
      </c>
      <c r="V292" s="16">
        <v>219</v>
      </c>
      <c r="W292" s="16"/>
      <c r="X292" s="16"/>
      <c r="Y292" s="16">
        <v>60</v>
      </c>
      <c r="Z292" s="16"/>
      <c r="AA292" s="16"/>
      <c r="AB292" s="16">
        <v>27</v>
      </c>
      <c r="AC292" s="16"/>
      <c r="AD292" s="16">
        <v>631</v>
      </c>
      <c r="AE292" s="16"/>
      <c r="AF292" s="19"/>
      <c r="AG292" s="16"/>
      <c r="AH292" s="16">
        <v>367</v>
      </c>
      <c r="AI292" s="16"/>
      <c r="AJ292" s="16">
        <v>126</v>
      </c>
      <c r="AK292" s="16">
        <v>220</v>
      </c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>
        <v>5.0000000000000001E-3</v>
      </c>
      <c r="BA292" s="16">
        <v>4.7999999999999996E-3</v>
      </c>
      <c r="BB292" s="16">
        <v>2E-3</v>
      </c>
      <c r="BC292" s="21">
        <f>IFERROR(SUM(Table1[[#This Row],[Pd]:[Au]]),0)</f>
        <v>1.18E-2</v>
      </c>
      <c r="BD292" s="17">
        <f>IFERROR(Table1[[#This Row],[Ni]]/Table1[[#This Row],[Cu]],0)</f>
        <v>0.27397260273972601</v>
      </c>
      <c r="BE292" s="17">
        <f>IFERROR(Table1[[#This Row],[Pd]]/Table1[[#This Row],[Pt]],0)</f>
        <v>1.0416666666666667</v>
      </c>
      <c r="BF292" s="17">
        <f>IFERROR(Table1[[#This Row],[Cr]]/Table1[[#This Row],[V]],0)</f>
        <v>0.13079019073569481</v>
      </c>
      <c r="BG292" s="32">
        <f>IFERROR(Table1[[#This Row],[Cu]]/Table1[[#This Row],[Pd]],0)</f>
        <v>43800</v>
      </c>
      <c r="BH292" s="17">
        <f>IFERROR((Table1[[#This Row],[S]]*10000)/Table1[[#This Row],[Se]],0)</f>
        <v>0</v>
      </c>
      <c r="BI292" s="17">
        <f>IFERROR((Table1[[#This Row],[Th]]/0.085)/(Table1[[#This Row],[Yb]]/0.493),0)</f>
        <v>0</v>
      </c>
      <c r="BJ292" s="17">
        <f>IFERROR((Table1[[#This Row],[La]]/0.687)/(Table1[[#This Row],[Sm]]/0.444),0)</f>
        <v>0</v>
      </c>
      <c r="BK292" s="17">
        <f>IFERROR((Table1[[#This Row],[La]]/0.687)/(Table1[[#This Row],[Nb]]/0.713),0)</f>
        <v>0</v>
      </c>
      <c r="BL292" s="28">
        <f>IFERROR((Table1[[#This Row],[MgO]]/40.344)/((Table1[[#This Row],[MgO]]/40.344)+(Table1[[#This Row],[FeOt]]/71.844))*100,0)</f>
        <v>37.731874876894274</v>
      </c>
    </row>
    <row r="293" spans="1:64" x14ac:dyDescent="0.25">
      <c r="A293" s="29" t="s">
        <v>124</v>
      </c>
      <c r="B293" s="29">
        <v>631149</v>
      </c>
      <c r="C293" s="29">
        <v>6179590</v>
      </c>
      <c r="D293" s="30" t="s">
        <v>378</v>
      </c>
      <c r="E293" s="29" t="s">
        <v>196</v>
      </c>
      <c r="F293" s="17">
        <v>61.521307680402906</v>
      </c>
      <c r="G293" s="17">
        <v>1.4178292866817459</v>
      </c>
      <c r="H293" s="17">
        <v>13.528552614921843</v>
      </c>
      <c r="I293" s="17">
        <v>11.280565829750669</v>
      </c>
      <c r="J293" s="17">
        <v>0.15042797727956495</v>
      </c>
      <c r="K293" s="17">
        <v>4.1125239620851817</v>
      </c>
      <c r="L293" s="17">
        <v>3.9177222362918194</v>
      </c>
      <c r="M293" s="17">
        <v>3.5990763718614232</v>
      </c>
      <c r="N293" s="17">
        <v>0.30115148280967108</v>
      </c>
      <c r="O293" s="17">
        <v>0.12602509961711283</v>
      </c>
      <c r="P293" s="17">
        <f t="shared" si="0"/>
        <v>99.955182541701944</v>
      </c>
      <c r="Q293" s="16">
        <v>0.01</v>
      </c>
      <c r="R293" s="16"/>
      <c r="S293" s="16">
        <v>90</v>
      </c>
      <c r="T293" s="16">
        <v>35</v>
      </c>
      <c r="U293" s="16">
        <v>57</v>
      </c>
      <c r="V293" s="16">
        <v>114</v>
      </c>
      <c r="W293" s="16"/>
      <c r="X293" s="16"/>
      <c r="Y293" s="16">
        <v>50</v>
      </c>
      <c r="Z293" s="16"/>
      <c r="AA293" s="16"/>
      <c r="AB293" s="16">
        <v>33</v>
      </c>
      <c r="AC293" s="16"/>
      <c r="AD293" s="16">
        <v>139</v>
      </c>
      <c r="AE293" s="16"/>
      <c r="AF293" s="16"/>
      <c r="AG293" s="16"/>
      <c r="AH293" s="16">
        <v>358</v>
      </c>
      <c r="AI293" s="16"/>
      <c r="AJ293" s="16">
        <v>79</v>
      </c>
      <c r="AK293" s="16">
        <v>101</v>
      </c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>
        <v>1E-3</v>
      </c>
      <c r="BA293" s="16">
        <v>5.9999999999999995E-4</v>
      </c>
      <c r="BB293" s="16"/>
      <c r="BC293" s="17">
        <f>IFERROR(SUM(Table1[[#This Row],[Pd]:[Au]]),0)</f>
        <v>1.5999999999999999E-3</v>
      </c>
      <c r="BD293" s="17">
        <f>IFERROR(Table1[[#This Row],[Ni]]/Table1[[#This Row],[Cu]],0)</f>
        <v>0.43859649122807015</v>
      </c>
      <c r="BE293" s="17">
        <f>IFERROR(Table1[[#This Row],[Pd]]/Table1[[#This Row],[Pt]],0)</f>
        <v>1.6666666666666667</v>
      </c>
      <c r="BF293" s="17">
        <f>IFERROR(Table1[[#This Row],[Cr]]/Table1[[#This Row],[V]],0)</f>
        <v>0.15921787709497207</v>
      </c>
      <c r="BG293" s="32">
        <f>IFERROR(Table1[[#This Row],[Cu]]/Table1[[#This Row],[Pd]],0)</f>
        <v>114000</v>
      </c>
      <c r="BH293" s="17">
        <f>IFERROR((Table1[[#This Row],[S]]*10000)/Table1[[#This Row],[Se]],0)</f>
        <v>0</v>
      </c>
      <c r="BI293" s="17">
        <f>IFERROR((Table1[[#This Row],[Th]]/0.085)/(Table1[[#This Row],[Yb]]/0.493),0)</f>
        <v>0</v>
      </c>
      <c r="BJ293" s="17">
        <f>IFERROR((Table1[[#This Row],[La]]/0.687)/(Table1[[#This Row],[Sm]]/0.444),0)</f>
        <v>0</v>
      </c>
      <c r="BK293" s="17">
        <f>IFERROR((Table1[[#This Row],[La]]/0.687)/(Table1[[#This Row],[Nb]]/0.713),0)</f>
        <v>0</v>
      </c>
      <c r="BL293" s="28">
        <f>IFERROR((Table1[[#This Row],[MgO]]/40.344)/((Table1[[#This Row],[MgO]]/40.344)+(Table1[[#This Row],[FeOt]]/71.844))*100,0)</f>
        <v>39.365122689585831</v>
      </c>
    </row>
    <row r="294" spans="1:64" x14ac:dyDescent="0.25">
      <c r="A294" s="29">
        <v>422848</v>
      </c>
      <c r="B294" s="29">
        <v>631080</v>
      </c>
      <c r="C294" s="29">
        <v>6182561</v>
      </c>
      <c r="D294" s="30" t="s">
        <v>378</v>
      </c>
      <c r="E294" s="29" t="s">
        <v>196</v>
      </c>
      <c r="F294" s="17">
        <v>60.978204360000007</v>
      </c>
      <c r="G294" s="17">
        <v>0.7840069999999999</v>
      </c>
      <c r="H294" s="17">
        <v>16.533124999999998</v>
      </c>
      <c r="I294" s="17">
        <v>7.6546750000000001</v>
      </c>
      <c r="J294" s="18">
        <v>0.10290863999999998</v>
      </c>
      <c r="K294" s="17">
        <v>3.73095</v>
      </c>
      <c r="L294" s="17">
        <v>6.4922879999999994</v>
      </c>
      <c r="M294" s="17">
        <v>1.8602399999999999</v>
      </c>
      <c r="N294" s="17">
        <v>1.7948539999999997</v>
      </c>
      <c r="O294" s="18">
        <v>6.874799999999999E-2</v>
      </c>
      <c r="P294" s="17">
        <f t="shared" si="0"/>
        <v>100.00000000000001</v>
      </c>
      <c r="Q294" s="16">
        <v>0.15</v>
      </c>
      <c r="R294" s="16"/>
      <c r="S294" s="16">
        <v>1470</v>
      </c>
      <c r="T294" s="16">
        <v>29</v>
      </c>
      <c r="U294" s="16">
        <v>60</v>
      </c>
      <c r="V294" s="16">
        <v>305</v>
      </c>
      <c r="W294" s="16"/>
      <c r="X294" s="16"/>
      <c r="Y294" s="16">
        <v>105</v>
      </c>
      <c r="Z294" s="16"/>
      <c r="AA294" s="16"/>
      <c r="AB294" s="16">
        <v>19</v>
      </c>
      <c r="AC294" s="16"/>
      <c r="AD294" s="16">
        <v>267</v>
      </c>
      <c r="AE294" s="16"/>
      <c r="AF294" s="16"/>
      <c r="AG294" s="16"/>
      <c r="AH294" s="16">
        <v>216</v>
      </c>
      <c r="AI294" s="16"/>
      <c r="AJ294" s="16">
        <v>108</v>
      </c>
      <c r="AK294" s="16">
        <v>0</v>
      </c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>
        <v>5.0000000000000001E-3</v>
      </c>
      <c r="BA294" s="16">
        <v>1.9E-3</v>
      </c>
      <c r="BB294" s="16">
        <v>1E-3</v>
      </c>
      <c r="BC294" s="17">
        <f>IFERROR(SUM(Table1[[#This Row],[Pd]:[Au]]),0)</f>
        <v>7.9000000000000008E-3</v>
      </c>
      <c r="BD294" s="17">
        <f>IFERROR(Table1[[#This Row],[Ni]]/Table1[[#This Row],[Cu]],0)</f>
        <v>0.34426229508196721</v>
      </c>
      <c r="BE294" s="17">
        <f>IFERROR(Table1[[#This Row],[Pd]]/Table1[[#This Row],[Pt]],0)</f>
        <v>2.6315789473684212</v>
      </c>
      <c r="BF294" s="17">
        <f>IFERROR(Table1[[#This Row],[Cr]]/Table1[[#This Row],[V]],0)</f>
        <v>0.27777777777777779</v>
      </c>
      <c r="BG294" s="32">
        <f>IFERROR(Table1[[#This Row],[Cu]]/Table1[[#This Row],[Pd]],0)</f>
        <v>61000</v>
      </c>
      <c r="BH294" s="17">
        <f>IFERROR((Table1[[#This Row],[S]]*10000)/Table1[[#This Row],[Se]],0)</f>
        <v>0</v>
      </c>
      <c r="BI294" s="17">
        <f>IFERROR((Table1[[#This Row],[Th]]/0.085)/(Table1[[#This Row],[Yb]]/0.493),0)</f>
        <v>0</v>
      </c>
      <c r="BJ294" s="17">
        <f>IFERROR((Table1[[#This Row],[La]]/0.687)/(Table1[[#This Row],[Sm]]/0.444),0)</f>
        <v>0</v>
      </c>
      <c r="BK294" s="17">
        <f>IFERROR((Table1[[#This Row],[La]]/0.687)/(Table1[[#This Row],[Nb]]/0.713),0)</f>
        <v>0</v>
      </c>
      <c r="BL294" s="28">
        <f>IFERROR((Table1[[#This Row],[MgO]]/40.344)/((Table1[[#This Row],[MgO]]/40.344)+(Table1[[#This Row],[FeOt]]/71.844))*100,0)</f>
        <v>46.465921426753475</v>
      </c>
    </row>
    <row r="295" spans="1:64" x14ac:dyDescent="0.25">
      <c r="A295" s="29" t="s">
        <v>155</v>
      </c>
      <c r="B295" s="29">
        <v>509397</v>
      </c>
      <c r="C295" s="29">
        <v>6350705</v>
      </c>
      <c r="D295" s="30" t="s">
        <v>378</v>
      </c>
      <c r="E295" s="29" t="s">
        <v>196</v>
      </c>
      <c r="F295" s="17">
        <v>59.640925000000003</v>
      </c>
      <c r="G295" s="17">
        <v>2.9191750000000001</v>
      </c>
      <c r="H295" s="17">
        <v>13.358765</v>
      </c>
      <c r="I295" s="17">
        <v>10.279135</v>
      </c>
      <c r="J295" s="18">
        <v>0.14848800000000001</v>
      </c>
      <c r="K295" s="17">
        <v>3.6148760000000002</v>
      </c>
      <c r="L295" s="17">
        <v>5.540832</v>
      </c>
      <c r="M295" s="17">
        <v>3.7474400000000001</v>
      </c>
      <c r="N295" s="17">
        <v>0.34933399999999992</v>
      </c>
      <c r="O295" s="18">
        <v>0.40102999999999994</v>
      </c>
      <c r="P295" s="17">
        <f t="shared" si="0"/>
        <v>100</v>
      </c>
      <c r="Q295" s="16">
        <v>0.23</v>
      </c>
      <c r="R295" s="16"/>
      <c r="S295" s="16">
        <v>200</v>
      </c>
      <c r="T295" s="16">
        <v>46</v>
      </c>
      <c r="U295" s="16">
        <v>141</v>
      </c>
      <c r="V295" s="16">
        <v>261</v>
      </c>
      <c r="W295" s="16"/>
      <c r="X295" s="16"/>
      <c r="Y295" s="16">
        <v>105</v>
      </c>
      <c r="Z295" s="16"/>
      <c r="AA295" s="16"/>
      <c r="AB295" s="16">
        <v>22</v>
      </c>
      <c r="AC295" s="16"/>
      <c r="AD295" s="16">
        <v>371</v>
      </c>
      <c r="AE295" s="16"/>
      <c r="AF295" s="19"/>
      <c r="AG295" s="16"/>
      <c r="AH295" s="16">
        <v>242</v>
      </c>
      <c r="AI295" s="16"/>
      <c r="AJ295" s="16">
        <v>102</v>
      </c>
      <c r="AK295" s="16">
        <v>224</v>
      </c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>
        <v>6.0000000000000001E-3</v>
      </c>
      <c r="BA295" s="16">
        <v>4.8999999999999998E-3</v>
      </c>
      <c r="BB295" s="16">
        <v>2E-3</v>
      </c>
      <c r="BC295" s="21">
        <f>IFERROR(SUM(Table1[[#This Row],[Pd]:[Au]]),0)</f>
        <v>1.29E-2</v>
      </c>
      <c r="BD295" s="17">
        <f>IFERROR(Table1[[#This Row],[Ni]]/Table1[[#This Row],[Cu]],0)</f>
        <v>0.40229885057471265</v>
      </c>
      <c r="BE295" s="17">
        <f>IFERROR(Table1[[#This Row],[Pd]]/Table1[[#This Row],[Pt]],0)</f>
        <v>1.2244897959183674</v>
      </c>
      <c r="BF295" s="17">
        <f>IFERROR(Table1[[#This Row],[Cr]]/Table1[[#This Row],[V]],0)</f>
        <v>0.5826446280991735</v>
      </c>
      <c r="BG295" s="32">
        <f>IFERROR(Table1[[#This Row],[Cu]]/Table1[[#This Row],[Pd]],0)</f>
        <v>43500</v>
      </c>
      <c r="BH295" s="17">
        <f>IFERROR((Table1[[#This Row],[S]]*10000)/Table1[[#This Row],[Se]],0)</f>
        <v>0</v>
      </c>
      <c r="BI295" s="17">
        <f>IFERROR((Table1[[#This Row],[Th]]/0.085)/(Table1[[#This Row],[Yb]]/0.493),0)</f>
        <v>0</v>
      </c>
      <c r="BJ295" s="17">
        <f>IFERROR((Table1[[#This Row],[La]]/0.687)/(Table1[[#This Row],[Sm]]/0.444),0)</f>
        <v>0</v>
      </c>
      <c r="BK295" s="17">
        <f>IFERROR((Table1[[#This Row],[La]]/0.687)/(Table1[[#This Row],[Nb]]/0.713),0)</f>
        <v>0</v>
      </c>
      <c r="BL295" s="28">
        <f>IFERROR((Table1[[#This Row],[MgO]]/40.344)/((Table1[[#This Row],[MgO]]/40.344)+(Table1[[#This Row],[FeOt]]/71.844))*100,0)</f>
        <v>38.508874507158794</v>
      </c>
    </row>
    <row r="296" spans="1:64" x14ac:dyDescent="0.25">
      <c r="A296" s="29">
        <v>424121</v>
      </c>
      <c r="B296" s="29">
        <v>631121</v>
      </c>
      <c r="C296" s="29">
        <v>6180131</v>
      </c>
      <c r="D296" s="30" t="s">
        <v>378</v>
      </c>
      <c r="E296" s="29" t="s">
        <v>196</v>
      </c>
      <c r="F296" s="17">
        <v>64.200767399999989</v>
      </c>
      <c r="G296" s="17">
        <v>0.91745500000000002</v>
      </c>
      <c r="H296" s="17">
        <v>12.073905</v>
      </c>
      <c r="I296" s="17">
        <v>12.388995000000001</v>
      </c>
      <c r="J296" s="18">
        <v>0.15688079999999999</v>
      </c>
      <c r="K296" s="17">
        <v>3.4490560000000001</v>
      </c>
      <c r="L296" s="17">
        <v>4.1276400000000004</v>
      </c>
      <c r="M296" s="17">
        <v>0.52572000000000008</v>
      </c>
      <c r="N296" s="17">
        <v>2.083958</v>
      </c>
      <c r="O296" s="18">
        <v>7.5622800000000004E-2</v>
      </c>
      <c r="P296" s="17">
        <f t="shared" si="0"/>
        <v>100</v>
      </c>
      <c r="Q296" s="16">
        <v>0.73</v>
      </c>
      <c r="R296" s="16"/>
      <c r="S296" s="16">
        <v>190</v>
      </c>
      <c r="T296" s="16">
        <v>23</v>
      </c>
      <c r="U296" s="16">
        <v>69</v>
      </c>
      <c r="V296" s="16">
        <v>84</v>
      </c>
      <c r="W296" s="16"/>
      <c r="X296" s="16"/>
      <c r="Y296" s="16">
        <v>56</v>
      </c>
      <c r="Z296" s="16"/>
      <c r="AA296" s="16"/>
      <c r="AB296" s="16">
        <v>24</v>
      </c>
      <c r="AC296" s="16"/>
      <c r="AD296" s="16">
        <v>22</v>
      </c>
      <c r="AE296" s="16"/>
      <c r="AF296" s="16"/>
      <c r="AG296" s="16"/>
      <c r="AH296" s="16">
        <v>312</v>
      </c>
      <c r="AI296" s="16"/>
      <c r="AJ296" s="16">
        <v>66</v>
      </c>
      <c r="AK296" s="16">
        <v>79</v>
      </c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>
        <v>2E-3</v>
      </c>
      <c r="BA296" s="16">
        <v>1.4E-3</v>
      </c>
      <c r="BB296" s="16">
        <v>1E-3</v>
      </c>
      <c r="BC296" s="17">
        <f>IFERROR(SUM(Table1[[#This Row],[Pd]:[Au]]),0)</f>
        <v>4.4000000000000003E-3</v>
      </c>
      <c r="BD296" s="17">
        <f>IFERROR(Table1[[#This Row],[Ni]]/Table1[[#This Row],[Cu]],0)</f>
        <v>0.66666666666666663</v>
      </c>
      <c r="BE296" s="17">
        <f>IFERROR(Table1[[#This Row],[Pd]]/Table1[[#This Row],[Pt]],0)</f>
        <v>1.4285714285714286</v>
      </c>
      <c r="BF296" s="17">
        <f>IFERROR(Table1[[#This Row],[Cr]]/Table1[[#This Row],[V]],0)</f>
        <v>0.22115384615384615</v>
      </c>
      <c r="BG296" s="32">
        <f>IFERROR(Table1[[#This Row],[Cu]]/Table1[[#This Row],[Pd]],0)</f>
        <v>42000</v>
      </c>
      <c r="BH296" s="17">
        <f>IFERROR((Table1[[#This Row],[S]]*10000)/Table1[[#This Row],[Se]],0)</f>
        <v>0</v>
      </c>
      <c r="BI296" s="17">
        <f>IFERROR((Table1[[#This Row],[Th]]/0.085)/(Table1[[#This Row],[Yb]]/0.493),0)</f>
        <v>0</v>
      </c>
      <c r="BJ296" s="17">
        <f>IFERROR((Table1[[#This Row],[La]]/0.687)/(Table1[[#This Row],[Sm]]/0.444),0)</f>
        <v>0</v>
      </c>
      <c r="BK296" s="17">
        <f>IFERROR((Table1[[#This Row],[La]]/0.687)/(Table1[[#This Row],[Nb]]/0.713),0)</f>
        <v>0</v>
      </c>
      <c r="BL296" s="28">
        <f>IFERROR((Table1[[#This Row],[MgO]]/40.344)/((Table1[[#This Row],[MgO]]/40.344)+(Table1[[#This Row],[FeOt]]/71.844))*100,0)</f>
        <v>33.144570739804443</v>
      </c>
    </row>
    <row r="297" spans="1:64" x14ac:dyDescent="0.25">
      <c r="A297" s="29">
        <v>424199</v>
      </c>
      <c r="B297" s="29">
        <v>630338</v>
      </c>
      <c r="C297" s="29">
        <v>6183633</v>
      </c>
      <c r="D297" s="30" t="s">
        <v>378</v>
      </c>
      <c r="E297" s="29" t="s">
        <v>196</v>
      </c>
      <c r="F297" s="17">
        <v>57.628070519999994</v>
      </c>
      <c r="G297" s="17">
        <v>0.56715400000000005</v>
      </c>
      <c r="H297" s="17">
        <v>7.9925850000000009</v>
      </c>
      <c r="I297" s="17">
        <v>25.987299999999998</v>
      </c>
      <c r="J297" s="18">
        <v>0.11672447999999998</v>
      </c>
      <c r="K297" s="17">
        <v>3.4490560000000001</v>
      </c>
      <c r="L297" s="17">
        <v>1.8469440000000001</v>
      </c>
      <c r="M297" s="17">
        <v>0.55267999999999995</v>
      </c>
      <c r="N297" s="17">
        <v>1.7105319999999997</v>
      </c>
      <c r="O297" s="18">
        <v>0.148954</v>
      </c>
      <c r="P297" s="17">
        <f t="shared" si="0"/>
        <v>100</v>
      </c>
      <c r="Q297" s="16">
        <v>8.5299999999999994</v>
      </c>
      <c r="R297" s="16"/>
      <c r="S297" s="16">
        <v>70</v>
      </c>
      <c r="T297" s="16">
        <v>458</v>
      </c>
      <c r="U297" s="16">
        <v>82</v>
      </c>
      <c r="V297" s="16">
        <v>2500</v>
      </c>
      <c r="W297" s="16"/>
      <c r="X297" s="16"/>
      <c r="Y297" s="16">
        <v>261</v>
      </c>
      <c r="Z297" s="16"/>
      <c r="AA297" s="16"/>
      <c r="AB297" s="16">
        <v>16</v>
      </c>
      <c r="AC297" s="16"/>
      <c r="AD297" s="16">
        <v>27</v>
      </c>
      <c r="AE297" s="16"/>
      <c r="AF297" s="16"/>
      <c r="AG297" s="16"/>
      <c r="AH297" s="16">
        <v>269</v>
      </c>
      <c r="AI297" s="16"/>
      <c r="AJ297" s="16">
        <v>820</v>
      </c>
      <c r="AK297" s="16">
        <v>96</v>
      </c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>
        <v>5.0000000000000001E-3</v>
      </c>
      <c r="BA297" s="16">
        <v>4.4000000000000003E-3</v>
      </c>
      <c r="BB297" s="16">
        <v>1.6E-2</v>
      </c>
      <c r="BC297" s="17">
        <f>IFERROR(SUM(Table1[[#This Row],[Pd]:[Au]]),0)</f>
        <v>2.5399999999999999E-2</v>
      </c>
      <c r="BD297" s="17">
        <f>IFERROR(Table1[[#This Row],[Ni]]/Table1[[#This Row],[Cu]],0)</f>
        <v>0.10440000000000001</v>
      </c>
      <c r="BE297" s="17">
        <f>IFERROR(Table1[[#This Row],[Pd]]/Table1[[#This Row],[Pt]],0)</f>
        <v>1.1363636363636362</v>
      </c>
      <c r="BF297" s="17">
        <f>IFERROR(Table1[[#This Row],[Cr]]/Table1[[#This Row],[V]],0)</f>
        <v>0.30483271375464682</v>
      </c>
      <c r="BG297" s="32">
        <f>IFERROR(Table1[[#This Row],[Cu]]/Table1[[#This Row],[Pd]],0)</f>
        <v>500000</v>
      </c>
      <c r="BH297" s="17">
        <f>IFERROR((Table1[[#This Row],[S]]*10000)/Table1[[#This Row],[Se]],0)</f>
        <v>0</v>
      </c>
      <c r="BI297" s="17">
        <f>IFERROR((Table1[[#This Row],[Th]]/0.085)/(Table1[[#This Row],[Yb]]/0.493),0)</f>
        <v>0</v>
      </c>
      <c r="BJ297" s="17">
        <f>IFERROR((Table1[[#This Row],[La]]/0.687)/(Table1[[#This Row],[Sm]]/0.444),0)</f>
        <v>0</v>
      </c>
      <c r="BK297" s="17">
        <f>IFERROR((Table1[[#This Row],[La]]/0.687)/(Table1[[#This Row],[Nb]]/0.713),0)</f>
        <v>0</v>
      </c>
      <c r="BL297" s="28">
        <f>IFERROR((Table1[[#This Row],[MgO]]/40.344)/((Table1[[#This Row],[MgO]]/40.344)+(Table1[[#This Row],[FeOt]]/71.844))*100,0)</f>
        <v>19.1165779524522</v>
      </c>
    </row>
    <row r="298" spans="1:64" x14ac:dyDescent="0.25">
      <c r="A298" s="29">
        <v>424116</v>
      </c>
      <c r="B298" s="29">
        <v>631124</v>
      </c>
      <c r="C298" s="29">
        <v>6180136</v>
      </c>
      <c r="D298" s="30" t="s">
        <v>378</v>
      </c>
      <c r="E298" s="29" t="s">
        <v>196</v>
      </c>
      <c r="F298" s="17">
        <v>57.529518600000003</v>
      </c>
      <c r="G298" s="17">
        <v>1.234394</v>
      </c>
      <c r="H298" s="17">
        <v>11.733794999999999</v>
      </c>
      <c r="I298" s="17">
        <v>11.835799999999999</v>
      </c>
      <c r="J298" s="18">
        <v>0.29568479999999997</v>
      </c>
      <c r="K298" s="17">
        <v>3.2334899999999998</v>
      </c>
      <c r="L298" s="17">
        <v>11.249567999999998</v>
      </c>
      <c r="M298" s="17">
        <v>0.90316000000000007</v>
      </c>
      <c r="N298" s="17">
        <v>1.879176</v>
      </c>
      <c r="O298" s="18">
        <v>0.1054136</v>
      </c>
      <c r="P298" s="17">
        <f t="shared" si="0"/>
        <v>100</v>
      </c>
      <c r="Q298" s="16">
        <v>0.15</v>
      </c>
      <c r="R298" s="16"/>
      <c r="S298" s="16">
        <v>220</v>
      </c>
      <c r="T298" s="16">
        <v>35</v>
      </c>
      <c r="U298" s="16">
        <v>70</v>
      </c>
      <c r="V298" s="16">
        <v>107</v>
      </c>
      <c r="W298" s="16"/>
      <c r="X298" s="16"/>
      <c r="Y298" s="16">
        <v>57</v>
      </c>
      <c r="Z298" s="16"/>
      <c r="AA298" s="16"/>
      <c r="AB298" s="16">
        <v>32</v>
      </c>
      <c r="AC298" s="16"/>
      <c r="AD298" s="16">
        <v>40</v>
      </c>
      <c r="AE298" s="16"/>
      <c r="AF298" s="16"/>
      <c r="AG298" s="16"/>
      <c r="AH298" s="16">
        <v>350</v>
      </c>
      <c r="AI298" s="16"/>
      <c r="AJ298" s="16">
        <v>241</v>
      </c>
      <c r="AK298" s="16">
        <v>82</v>
      </c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>
        <v>1E-3</v>
      </c>
      <c r="BA298" s="16">
        <v>1.1000000000000001E-3</v>
      </c>
      <c r="BB298" s="16">
        <v>3.0000000000000001E-3</v>
      </c>
      <c r="BC298" s="17">
        <f>IFERROR(SUM(Table1[[#This Row],[Pd]:[Au]]),0)</f>
        <v>5.1000000000000004E-3</v>
      </c>
      <c r="BD298" s="17">
        <f>IFERROR(Table1[[#This Row],[Ni]]/Table1[[#This Row],[Cu]],0)</f>
        <v>0.53271028037383172</v>
      </c>
      <c r="BE298" s="17">
        <f>IFERROR(Table1[[#This Row],[Pd]]/Table1[[#This Row],[Pt]],0)</f>
        <v>0.90909090909090906</v>
      </c>
      <c r="BF298" s="17">
        <f>IFERROR(Table1[[#This Row],[Cr]]/Table1[[#This Row],[V]],0)</f>
        <v>0.2</v>
      </c>
      <c r="BG298" s="32">
        <f>IFERROR(Table1[[#This Row],[Cu]]/Table1[[#This Row],[Pd]],0)</f>
        <v>107000</v>
      </c>
      <c r="BH298" s="17">
        <f>IFERROR((Table1[[#This Row],[S]]*10000)/Table1[[#This Row],[Se]],0)</f>
        <v>0</v>
      </c>
      <c r="BI298" s="17">
        <f>IFERROR((Table1[[#This Row],[Th]]/0.085)/(Table1[[#This Row],[Yb]]/0.493),0)</f>
        <v>0</v>
      </c>
      <c r="BJ298" s="17">
        <f>IFERROR((Table1[[#This Row],[La]]/0.687)/(Table1[[#This Row],[Sm]]/0.444),0)</f>
        <v>0</v>
      </c>
      <c r="BK298" s="17">
        <f>IFERROR((Table1[[#This Row],[La]]/0.687)/(Table1[[#This Row],[Nb]]/0.713),0)</f>
        <v>0</v>
      </c>
      <c r="BL298" s="28">
        <f>IFERROR((Table1[[#This Row],[MgO]]/40.344)/((Table1[[#This Row],[MgO]]/40.344)+(Table1[[#This Row],[FeOt]]/71.844))*100,0)</f>
        <v>32.728016542117736</v>
      </c>
    </row>
    <row r="299" spans="1:64" x14ac:dyDescent="0.25">
      <c r="A299" s="29">
        <v>423665</v>
      </c>
      <c r="B299" s="29">
        <v>630442</v>
      </c>
      <c r="C299" s="29">
        <v>6184660</v>
      </c>
      <c r="D299" s="30" t="s">
        <v>378</v>
      </c>
      <c r="E299" s="29" t="s">
        <v>196</v>
      </c>
      <c r="F299" s="17">
        <v>67.119557640000011</v>
      </c>
      <c r="G299" s="17">
        <v>0.66724000000000006</v>
      </c>
      <c r="H299" s="17">
        <v>16.400859999999998</v>
      </c>
      <c r="I299" s="17">
        <v>6.2395249999999995</v>
      </c>
      <c r="J299" s="18">
        <v>7.527695999999999E-2</v>
      </c>
      <c r="K299" s="17">
        <v>2.9515959999999999</v>
      </c>
      <c r="L299" s="17">
        <v>1.525128</v>
      </c>
      <c r="M299" s="17">
        <v>0.59312000000000009</v>
      </c>
      <c r="N299" s="17">
        <v>4.3726979999999998</v>
      </c>
      <c r="O299" s="18">
        <v>5.4998399999999996E-2</v>
      </c>
      <c r="P299" s="17">
        <f t="shared" si="0"/>
        <v>100</v>
      </c>
      <c r="Q299" s="16">
        <v>0.1</v>
      </c>
      <c r="R299" s="16"/>
      <c r="S299" s="16">
        <v>740</v>
      </c>
      <c r="T299" s="16">
        <v>13</v>
      </c>
      <c r="U299" s="16">
        <v>93</v>
      </c>
      <c r="V299" s="16">
        <v>26</v>
      </c>
      <c r="W299" s="16"/>
      <c r="X299" s="16"/>
      <c r="Y299" s="16">
        <v>37</v>
      </c>
      <c r="Z299" s="16"/>
      <c r="AA299" s="16"/>
      <c r="AB299" s="16">
        <v>12</v>
      </c>
      <c r="AC299" s="16"/>
      <c r="AD299" s="16">
        <v>71</v>
      </c>
      <c r="AE299" s="16"/>
      <c r="AF299" s="16"/>
      <c r="AG299" s="16"/>
      <c r="AH299" s="16">
        <v>85</v>
      </c>
      <c r="AI299" s="16"/>
      <c r="AJ299" s="16">
        <v>56</v>
      </c>
      <c r="AK299" s="16">
        <v>193</v>
      </c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>
        <v>1E-3</v>
      </c>
      <c r="BA299" s="16">
        <v>8.0000000000000004E-4</v>
      </c>
      <c r="BB299" s="16">
        <v>3.0000000000000001E-3</v>
      </c>
      <c r="BC299" s="17">
        <f>IFERROR(SUM(Table1[[#This Row],[Pd]:[Au]]),0)</f>
        <v>4.8000000000000004E-3</v>
      </c>
      <c r="BD299" s="17">
        <f>IFERROR(Table1[[#This Row],[Ni]]/Table1[[#This Row],[Cu]],0)</f>
        <v>1.4230769230769231</v>
      </c>
      <c r="BE299" s="17">
        <f>IFERROR(Table1[[#This Row],[Pd]]/Table1[[#This Row],[Pt]],0)</f>
        <v>1.25</v>
      </c>
      <c r="BF299" s="17">
        <f>IFERROR(Table1[[#This Row],[Cr]]/Table1[[#This Row],[V]],0)</f>
        <v>1.0941176470588236</v>
      </c>
      <c r="BG299" s="32">
        <f>IFERROR(Table1[[#This Row],[Cu]]/Table1[[#This Row],[Pd]],0)</f>
        <v>26000</v>
      </c>
      <c r="BH299" s="17">
        <f>IFERROR((Table1[[#This Row],[S]]*10000)/Table1[[#This Row],[Se]],0)</f>
        <v>0</v>
      </c>
      <c r="BI299" s="17">
        <f>IFERROR((Table1[[#This Row],[Th]]/0.085)/(Table1[[#This Row],[Yb]]/0.493),0)</f>
        <v>0</v>
      </c>
      <c r="BJ299" s="17">
        <f>IFERROR((Table1[[#This Row],[La]]/0.687)/(Table1[[#This Row],[Sm]]/0.444),0)</f>
        <v>0</v>
      </c>
      <c r="BK299" s="17">
        <f>IFERROR((Table1[[#This Row],[La]]/0.687)/(Table1[[#This Row],[Nb]]/0.713),0)</f>
        <v>0</v>
      </c>
      <c r="BL299" s="28">
        <f>IFERROR((Table1[[#This Row],[MgO]]/40.344)/((Table1[[#This Row],[MgO]]/40.344)+(Table1[[#This Row],[FeOt]]/71.844))*100,0)</f>
        <v>45.722888600239351</v>
      </c>
    </row>
    <row r="300" spans="1:64" x14ac:dyDescent="0.25">
      <c r="A300" s="29" t="s">
        <v>143</v>
      </c>
      <c r="B300" s="29">
        <v>566659</v>
      </c>
      <c r="C300" s="29">
        <v>6267500</v>
      </c>
      <c r="D300" s="30" t="s">
        <v>378</v>
      </c>
      <c r="E300" s="29" t="s">
        <v>63</v>
      </c>
      <c r="F300" s="17">
        <v>52.657109600000005</v>
      </c>
      <c r="G300" s="17">
        <v>1.9516769999999999</v>
      </c>
      <c r="H300" s="17">
        <v>14.435779999999999</v>
      </c>
      <c r="I300" s="17">
        <v>9.3013950000000012</v>
      </c>
      <c r="J300" s="18">
        <v>0.13493039999999998</v>
      </c>
      <c r="K300" s="17">
        <v>2.8852679999999999</v>
      </c>
      <c r="L300" s="17">
        <v>16.58052</v>
      </c>
      <c r="M300" s="17">
        <v>1.7254400000000001</v>
      </c>
      <c r="N300" s="17">
        <v>0.14455199999999999</v>
      </c>
      <c r="O300" s="18">
        <v>0.18332799999999999</v>
      </c>
      <c r="P300" s="17">
        <f t="shared" si="0"/>
        <v>100</v>
      </c>
      <c r="Q300" s="16" t="s">
        <v>164</v>
      </c>
      <c r="R300" s="16"/>
      <c r="S300" s="16">
        <v>90</v>
      </c>
      <c r="T300" s="16">
        <v>30</v>
      </c>
      <c r="U300" s="16">
        <v>82</v>
      </c>
      <c r="V300" s="16">
        <v>23</v>
      </c>
      <c r="W300" s="16"/>
      <c r="X300" s="16"/>
      <c r="Y300" s="16">
        <v>128</v>
      </c>
      <c r="Z300" s="16"/>
      <c r="AA300" s="16"/>
      <c r="AB300" s="16">
        <v>27</v>
      </c>
      <c r="AC300" s="16"/>
      <c r="AD300" s="16">
        <v>5000</v>
      </c>
      <c r="AE300" s="16"/>
      <c r="AF300" s="19"/>
      <c r="AG300" s="16"/>
      <c r="AH300" s="16">
        <v>299</v>
      </c>
      <c r="AI300" s="16"/>
      <c r="AJ300" s="16">
        <v>34</v>
      </c>
      <c r="AK300" s="16">
        <v>73</v>
      </c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>
        <v>2E-3</v>
      </c>
      <c r="BA300" s="16">
        <v>8.9999999999999998E-4</v>
      </c>
      <c r="BB300" s="16">
        <v>1E-3</v>
      </c>
      <c r="BC300" s="17">
        <f>IFERROR(SUM(Table1[[#This Row],[Pd]:[Au]]),0)</f>
        <v>3.8999999999999998E-3</v>
      </c>
      <c r="BD300" s="17">
        <f>IFERROR(Table1[[#This Row],[Ni]]/Table1[[#This Row],[Cu]],0)</f>
        <v>5.5652173913043477</v>
      </c>
      <c r="BE300" s="17">
        <f>IFERROR(Table1[[#This Row],[Pd]]/Table1[[#This Row],[Pt]],0)</f>
        <v>2.2222222222222223</v>
      </c>
      <c r="BF300" s="17">
        <f>IFERROR(Table1[[#This Row],[Cr]]/Table1[[#This Row],[V]],0)</f>
        <v>0.27424749163879597</v>
      </c>
      <c r="BG300" s="32">
        <f>IFERROR(Table1[[#This Row],[Cu]]/Table1[[#This Row],[Pd]],0)</f>
        <v>11500</v>
      </c>
      <c r="BH300" s="17">
        <f>IFERROR((Table1[[#This Row],[S]]*10000)/Table1[[#This Row],[Se]],0)</f>
        <v>0</v>
      </c>
      <c r="BI300" s="17">
        <f>IFERROR((Table1[[#This Row],[Th]]/0.085)/(Table1[[#This Row],[Yb]]/0.493),0)</f>
        <v>0</v>
      </c>
      <c r="BJ300" s="17">
        <f>IFERROR((Table1[[#This Row],[La]]/0.687)/(Table1[[#This Row],[Sm]]/0.444),0)</f>
        <v>0</v>
      </c>
      <c r="BK300" s="17">
        <f>IFERROR((Table1[[#This Row],[La]]/0.687)/(Table1[[#This Row],[Nb]]/0.713),0)</f>
        <v>0</v>
      </c>
      <c r="BL300" s="28">
        <f>IFERROR((Table1[[#This Row],[MgO]]/40.344)/((Table1[[#This Row],[MgO]]/40.344)+(Table1[[#This Row],[FeOt]]/71.844))*100,0)</f>
        <v>35.583398736279563</v>
      </c>
    </row>
    <row r="301" spans="1:64" x14ac:dyDescent="0.25">
      <c r="A301" s="29">
        <v>423672</v>
      </c>
      <c r="B301" s="29">
        <v>630440</v>
      </c>
      <c r="C301" s="29">
        <v>6184658</v>
      </c>
      <c r="D301" s="30" t="s">
        <v>378</v>
      </c>
      <c r="E301" s="29" t="s">
        <v>196</v>
      </c>
      <c r="F301" s="17">
        <v>69.125671199999999</v>
      </c>
      <c r="G301" s="17">
        <v>0.650559</v>
      </c>
      <c r="H301" s="17">
        <v>16.022960000000001</v>
      </c>
      <c r="I301" s="17">
        <v>5.3647049999999998</v>
      </c>
      <c r="J301" s="18">
        <v>5.7458399999999993E-2</v>
      </c>
      <c r="K301" s="17">
        <v>2.4872999999999998</v>
      </c>
      <c r="L301" s="17">
        <v>1.0493999999999999</v>
      </c>
      <c r="M301" s="17">
        <v>0.63356000000000001</v>
      </c>
      <c r="N301" s="17">
        <v>4.5533879999999991</v>
      </c>
      <c r="O301" s="18">
        <v>5.4998399999999996E-2</v>
      </c>
      <c r="P301" s="17">
        <f t="shared" si="0"/>
        <v>100.00000000000001</v>
      </c>
      <c r="Q301" s="16">
        <v>0.03</v>
      </c>
      <c r="R301" s="16"/>
      <c r="S301" s="16">
        <v>640</v>
      </c>
      <c r="T301" s="16">
        <v>12</v>
      </c>
      <c r="U301" s="16">
        <v>90</v>
      </c>
      <c r="V301" s="16">
        <v>22</v>
      </c>
      <c r="W301" s="16"/>
      <c r="X301" s="16"/>
      <c r="Y301" s="16">
        <v>35</v>
      </c>
      <c r="Z301" s="16"/>
      <c r="AA301" s="16"/>
      <c r="AB301" s="16">
        <v>12</v>
      </c>
      <c r="AC301" s="16"/>
      <c r="AD301" s="16">
        <v>43</v>
      </c>
      <c r="AE301" s="16"/>
      <c r="AF301" s="16"/>
      <c r="AG301" s="16"/>
      <c r="AH301" s="16">
        <v>84</v>
      </c>
      <c r="AI301" s="16"/>
      <c r="AJ301" s="16">
        <v>42</v>
      </c>
      <c r="AK301" s="16">
        <v>192</v>
      </c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>
        <v>1E-3</v>
      </c>
      <c r="BA301" s="16">
        <v>6.9999999999999999E-4</v>
      </c>
      <c r="BB301" s="16">
        <v>1E-3</v>
      </c>
      <c r="BC301" s="17">
        <f>IFERROR(SUM(Table1[[#This Row],[Pd]:[Au]]),0)</f>
        <v>2.7000000000000001E-3</v>
      </c>
      <c r="BD301" s="17">
        <f>IFERROR(Table1[[#This Row],[Ni]]/Table1[[#This Row],[Cu]],0)</f>
        <v>1.5909090909090908</v>
      </c>
      <c r="BE301" s="17">
        <f>IFERROR(Table1[[#This Row],[Pd]]/Table1[[#This Row],[Pt]],0)</f>
        <v>1.4285714285714286</v>
      </c>
      <c r="BF301" s="17">
        <f>IFERROR(Table1[[#This Row],[Cr]]/Table1[[#This Row],[V]],0)</f>
        <v>1.0714285714285714</v>
      </c>
      <c r="BG301" s="32">
        <f>IFERROR(Table1[[#This Row],[Cu]]/Table1[[#This Row],[Pd]],0)</f>
        <v>22000</v>
      </c>
      <c r="BH301" s="17">
        <f>IFERROR((Table1[[#This Row],[S]]*10000)/Table1[[#This Row],[Se]],0)</f>
        <v>0</v>
      </c>
      <c r="BI301" s="17">
        <f>IFERROR((Table1[[#This Row],[Th]]/0.085)/(Table1[[#This Row],[Yb]]/0.493),0)</f>
        <v>0</v>
      </c>
      <c r="BJ301" s="17">
        <f>IFERROR((Table1[[#This Row],[La]]/0.687)/(Table1[[#This Row],[Sm]]/0.444),0)</f>
        <v>0</v>
      </c>
      <c r="BK301" s="17">
        <f>IFERROR((Table1[[#This Row],[La]]/0.687)/(Table1[[#This Row],[Nb]]/0.713),0)</f>
        <v>0</v>
      </c>
      <c r="BL301" s="28">
        <f>IFERROR((Table1[[#This Row],[MgO]]/40.344)/((Table1[[#This Row],[MgO]]/40.344)+(Table1[[#This Row],[FeOt]]/71.844))*100,0)</f>
        <v>45.224867901264808</v>
      </c>
    </row>
    <row r="302" spans="1:64" x14ac:dyDescent="0.25">
      <c r="A302" s="29" t="s">
        <v>137</v>
      </c>
      <c r="B302" s="29">
        <v>498901</v>
      </c>
      <c r="C302" s="29">
        <v>6367879</v>
      </c>
      <c r="D302" s="30" t="s">
        <v>378</v>
      </c>
      <c r="E302" s="29" t="s">
        <v>63</v>
      </c>
      <c r="F302" s="17">
        <v>59.401034000000003</v>
      </c>
      <c r="G302" s="17">
        <v>8.3405000000000007E-2</v>
      </c>
      <c r="H302" s="17">
        <v>0.69911499999999993</v>
      </c>
      <c r="I302" s="17">
        <v>33.320349999999998</v>
      </c>
      <c r="J302" s="18">
        <v>1.9367999999999999</v>
      </c>
      <c r="K302" s="17">
        <v>2.4872999999999998</v>
      </c>
      <c r="L302" s="17">
        <v>1.9169040000000002</v>
      </c>
      <c r="M302" s="17">
        <v>1.3480000000000001E-2</v>
      </c>
      <c r="N302" s="17">
        <v>8.4321999999999994E-2</v>
      </c>
      <c r="O302" s="18">
        <v>5.7290000000000001E-2</v>
      </c>
      <c r="P302" s="17">
        <f t="shared" si="0"/>
        <v>100.00000000000001</v>
      </c>
      <c r="Q302" s="16" t="s">
        <v>164</v>
      </c>
      <c r="R302" s="16"/>
      <c r="S302" s="16">
        <v>20</v>
      </c>
      <c r="T302" s="16">
        <v>3</v>
      </c>
      <c r="U302" s="16">
        <v>25</v>
      </c>
      <c r="V302" s="16" t="s">
        <v>163</v>
      </c>
      <c r="W302" s="16"/>
      <c r="X302" s="16"/>
      <c r="Y302" s="16">
        <v>5</v>
      </c>
      <c r="Z302" s="16"/>
      <c r="AA302" s="16"/>
      <c r="AB302" s="16">
        <v>2</v>
      </c>
      <c r="AC302" s="16"/>
      <c r="AD302" s="16">
        <v>13</v>
      </c>
      <c r="AE302" s="16"/>
      <c r="AF302" s="19"/>
      <c r="AG302" s="16"/>
      <c r="AH302" s="16">
        <v>74</v>
      </c>
      <c r="AI302" s="16"/>
      <c r="AJ302" s="16">
        <v>111</v>
      </c>
      <c r="AK302" s="16">
        <v>35</v>
      </c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>
        <v>5.9999999999999995E-4</v>
      </c>
      <c r="BB302" s="16">
        <v>1E-3</v>
      </c>
      <c r="BC302" s="21">
        <f>IFERROR(SUM(Table1[[#This Row],[Pd]:[Au]]),0)</f>
        <v>1.5999999999999999E-3</v>
      </c>
      <c r="BD302" s="17">
        <f>IFERROR(Table1[[#This Row],[Ni]]/Table1[[#This Row],[Cu]],0)</f>
        <v>0</v>
      </c>
      <c r="BE302" s="17">
        <f>IFERROR(Table1[[#This Row],[Pd]]/Table1[[#This Row],[Pt]],0)</f>
        <v>0</v>
      </c>
      <c r="BF302" s="17">
        <f>IFERROR(Table1[[#This Row],[Cr]]/Table1[[#This Row],[V]],0)</f>
        <v>0.33783783783783783</v>
      </c>
      <c r="BG302" s="32">
        <f>IFERROR(Table1[[#This Row],[Cu]]/Table1[[#This Row],[Pd]],0)</f>
        <v>0</v>
      </c>
      <c r="BH302" s="17">
        <f>IFERROR((Table1[[#This Row],[S]]*10000)/Table1[[#This Row],[Se]],0)</f>
        <v>0</v>
      </c>
      <c r="BI302" s="17">
        <f>IFERROR((Table1[[#This Row],[Th]]/0.085)/(Table1[[#This Row],[Yb]]/0.493),0)</f>
        <v>0</v>
      </c>
      <c r="BJ302" s="17">
        <f>IFERROR((Table1[[#This Row],[La]]/0.687)/(Table1[[#This Row],[Sm]]/0.444),0)</f>
        <v>0</v>
      </c>
      <c r="BK302" s="17">
        <f>IFERROR((Table1[[#This Row],[La]]/0.687)/(Table1[[#This Row],[Nb]]/0.713),0)</f>
        <v>0</v>
      </c>
      <c r="BL302" s="28">
        <f>IFERROR((Table1[[#This Row],[MgO]]/40.344)/((Table1[[#This Row],[MgO]]/40.344)+(Table1[[#This Row],[FeOt]]/71.844))*100,0)</f>
        <v>11.73346405295727</v>
      </c>
    </row>
    <row r="303" spans="1:64" x14ac:dyDescent="0.25">
      <c r="A303" s="29" t="s">
        <v>115</v>
      </c>
      <c r="B303" s="29">
        <v>629910</v>
      </c>
      <c r="C303" s="29">
        <v>6184870</v>
      </c>
      <c r="D303" s="30" t="s">
        <v>378</v>
      </c>
      <c r="E303" s="29" t="s">
        <v>197</v>
      </c>
      <c r="F303" s="17">
        <v>55.616357840000006</v>
      </c>
      <c r="G303" s="17">
        <v>0.48374899999999993</v>
      </c>
      <c r="H303" s="17">
        <v>8.3326949999999993</v>
      </c>
      <c r="I303" s="17">
        <v>30.104099999999999</v>
      </c>
      <c r="J303" s="18">
        <v>6.3010559999999993E-2</v>
      </c>
      <c r="K303" s="17">
        <v>2.3712259999999996</v>
      </c>
      <c r="L303" s="17">
        <v>0.20987999999999998</v>
      </c>
      <c r="M303" s="17">
        <v>2.4938000000000002</v>
      </c>
      <c r="N303" s="17">
        <v>0.27705799999999997</v>
      </c>
      <c r="O303" s="18">
        <v>4.8123600000000002E-2</v>
      </c>
      <c r="P303" s="17">
        <f t="shared" si="0"/>
        <v>99.999999999999986</v>
      </c>
      <c r="Q303" s="16">
        <v>15.3</v>
      </c>
      <c r="R303" s="16"/>
      <c r="S303" s="16">
        <v>50</v>
      </c>
      <c r="T303" s="16">
        <v>61</v>
      </c>
      <c r="U303" s="16">
        <v>114</v>
      </c>
      <c r="V303" s="16">
        <v>426</v>
      </c>
      <c r="W303" s="16"/>
      <c r="X303" s="16"/>
      <c r="Y303" s="16">
        <v>230</v>
      </c>
      <c r="Z303" s="16"/>
      <c r="AA303" s="16"/>
      <c r="AB303" s="16">
        <v>15</v>
      </c>
      <c r="AC303" s="16"/>
      <c r="AD303" s="16">
        <v>21</v>
      </c>
      <c r="AE303" s="16"/>
      <c r="AF303" s="16"/>
      <c r="AG303" s="16"/>
      <c r="AH303" s="16">
        <v>256</v>
      </c>
      <c r="AI303" s="16"/>
      <c r="AJ303" s="16">
        <v>32</v>
      </c>
      <c r="AK303" s="16">
        <v>0</v>
      </c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>
        <v>0.01</v>
      </c>
      <c r="BA303" s="16">
        <v>5.1000000000000004E-3</v>
      </c>
      <c r="BB303" s="16">
        <v>4.0000000000000001E-3</v>
      </c>
      <c r="BC303" s="17">
        <f>IFERROR(SUM(Table1[[#This Row],[Pd]:[Au]]),0)</f>
        <v>1.9099999999999999E-2</v>
      </c>
      <c r="BD303" s="17">
        <f>IFERROR(Table1[[#This Row],[Ni]]/Table1[[#This Row],[Cu]],0)</f>
        <v>0.539906103286385</v>
      </c>
      <c r="BE303" s="17">
        <f>IFERROR(Table1[[#This Row],[Pd]]/Table1[[#This Row],[Pt]],0)</f>
        <v>1.9607843137254901</v>
      </c>
      <c r="BF303" s="17">
        <f>IFERROR(Table1[[#This Row],[Cr]]/Table1[[#This Row],[V]],0)</f>
        <v>0.4453125</v>
      </c>
      <c r="BG303" s="32">
        <f>IFERROR(Table1[[#This Row],[Cu]]/Table1[[#This Row],[Pd]],0)</f>
        <v>42600</v>
      </c>
      <c r="BH303" s="17">
        <f>IFERROR((Table1[[#This Row],[S]]*10000)/Table1[[#This Row],[Se]],0)</f>
        <v>0</v>
      </c>
      <c r="BI303" s="17">
        <f>IFERROR((Table1[[#This Row],[Th]]/0.085)/(Table1[[#This Row],[Yb]]/0.493),0)</f>
        <v>0</v>
      </c>
      <c r="BJ303" s="17">
        <f>IFERROR((Table1[[#This Row],[La]]/0.687)/(Table1[[#This Row],[Sm]]/0.444),0)</f>
        <v>0</v>
      </c>
      <c r="BK303" s="17">
        <f>IFERROR((Table1[[#This Row],[La]]/0.687)/(Table1[[#This Row],[Nb]]/0.713),0)</f>
        <v>0</v>
      </c>
      <c r="BL303" s="28">
        <f>IFERROR((Table1[[#This Row],[MgO]]/40.344)/((Table1[[#This Row],[MgO]]/40.344)+(Table1[[#This Row],[FeOt]]/71.844))*100,0)</f>
        <v>12.301324715319383</v>
      </c>
    </row>
    <row r="304" spans="1:64" x14ac:dyDescent="0.25">
      <c r="A304" s="29" t="s">
        <v>146</v>
      </c>
      <c r="B304" s="29">
        <v>552691</v>
      </c>
      <c r="C304" s="29">
        <v>6273604</v>
      </c>
      <c r="D304" s="30" t="s">
        <v>378</v>
      </c>
      <c r="E304" s="29" t="s">
        <v>63</v>
      </c>
      <c r="F304" s="17">
        <v>60.06134308</v>
      </c>
      <c r="G304" s="17">
        <v>1.301118</v>
      </c>
      <c r="H304" s="17">
        <v>17.647929999999999</v>
      </c>
      <c r="I304" s="17">
        <v>7.0628850000000005</v>
      </c>
      <c r="J304" s="18">
        <v>9.7614719999999988E-2</v>
      </c>
      <c r="K304" s="17">
        <v>2.3380619999999999</v>
      </c>
      <c r="L304" s="17">
        <v>5.4288959999999999</v>
      </c>
      <c r="M304" s="17">
        <v>5.9177200000000001</v>
      </c>
      <c r="N304" s="17">
        <v>4.8183999999999998E-2</v>
      </c>
      <c r="O304" s="18">
        <v>9.6247200000000005E-2</v>
      </c>
      <c r="P304" s="17">
        <f t="shared" si="0"/>
        <v>99.999999999999986</v>
      </c>
      <c r="Q304" s="16">
        <v>0.36</v>
      </c>
      <c r="R304" s="16"/>
      <c r="S304" s="16">
        <v>30</v>
      </c>
      <c r="T304" s="16">
        <v>54</v>
      </c>
      <c r="U304" s="16">
        <v>305</v>
      </c>
      <c r="V304" s="16">
        <v>86</v>
      </c>
      <c r="W304" s="16"/>
      <c r="X304" s="16"/>
      <c r="Y304" s="16">
        <v>108</v>
      </c>
      <c r="Z304" s="16"/>
      <c r="AA304" s="16"/>
      <c r="AB304" s="16">
        <v>44</v>
      </c>
      <c r="AC304" s="16"/>
      <c r="AD304" s="16">
        <v>100</v>
      </c>
      <c r="AE304" s="16"/>
      <c r="AF304" s="19"/>
      <c r="AG304" s="16"/>
      <c r="AH304" s="16">
        <v>404</v>
      </c>
      <c r="AI304" s="16"/>
      <c r="AJ304" s="16">
        <v>58</v>
      </c>
      <c r="AK304" s="16">
        <v>59</v>
      </c>
      <c r="AL304" s="19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>
        <v>3.0000000000000001E-3</v>
      </c>
      <c r="BA304" s="16">
        <v>2.5999999999999999E-3</v>
      </c>
      <c r="BB304" s="16">
        <v>1E-3</v>
      </c>
      <c r="BC304" s="21">
        <f>IFERROR(SUM(Table1[[#This Row],[Pd]:[Au]]),0)</f>
        <v>6.6E-3</v>
      </c>
      <c r="BD304" s="17">
        <f>IFERROR(Table1[[#This Row],[Ni]]/Table1[[#This Row],[Cu]],0)</f>
        <v>1.2558139534883721</v>
      </c>
      <c r="BE304" s="17">
        <f>IFERROR(Table1[[#This Row],[Pd]]/Table1[[#This Row],[Pt]],0)</f>
        <v>1.153846153846154</v>
      </c>
      <c r="BF304" s="17">
        <f>IFERROR(Table1[[#This Row],[Cr]]/Table1[[#This Row],[V]],0)</f>
        <v>0.75495049504950495</v>
      </c>
      <c r="BG304" s="32">
        <f>IFERROR(Table1[[#This Row],[Cu]]/Table1[[#This Row],[Pd]],0)</f>
        <v>28666.666666666668</v>
      </c>
      <c r="BH304" s="17">
        <f>IFERROR((Table1[[#This Row],[S]]*10000)/Table1[[#This Row],[Se]],0)</f>
        <v>0</v>
      </c>
      <c r="BI304" s="17">
        <f>IFERROR((Table1[[#This Row],[Th]]/0.085)/(Table1[[#This Row],[Yb]]/0.493),0)</f>
        <v>0</v>
      </c>
      <c r="BJ304" s="17">
        <f>IFERROR((Table1[[#This Row],[La]]/0.687)/(Table1[[#This Row],[Sm]]/0.444),0)</f>
        <v>0</v>
      </c>
      <c r="BK304" s="17">
        <f>IFERROR((Table1[[#This Row],[La]]/0.687)/(Table1[[#This Row],[Nb]]/0.713),0)</f>
        <v>0</v>
      </c>
      <c r="BL304" s="28">
        <f>IFERROR((Table1[[#This Row],[MgO]]/40.344)/((Table1[[#This Row],[MgO]]/40.344)+(Table1[[#This Row],[FeOt]]/71.844))*100,0)</f>
        <v>37.087221787960118</v>
      </c>
    </row>
    <row r="305" spans="1:64" x14ac:dyDescent="0.25">
      <c r="A305" s="29">
        <v>423674</v>
      </c>
      <c r="B305" s="29">
        <v>630439</v>
      </c>
      <c r="C305" s="29">
        <v>6184658</v>
      </c>
      <c r="D305" s="30" t="s">
        <v>378</v>
      </c>
      <c r="E305" s="29" t="s">
        <v>196</v>
      </c>
      <c r="F305" s="17">
        <v>69.734695119999998</v>
      </c>
      <c r="G305" s="17">
        <v>0.650559</v>
      </c>
      <c r="H305" s="17">
        <v>16.136329999999997</v>
      </c>
      <c r="I305" s="17">
        <v>5.0816749999999997</v>
      </c>
      <c r="J305" s="18">
        <v>4.9582079999999994E-2</v>
      </c>
      <c r="K305" s="17">
        <v>2.2219880000000001</v>
      </c>
      <c r="L305" s="17">
        <v>0.685608</v>
      </c>
      <c r="M305" s="17">
        <v>0.1348</v>
      </c>
      <c r="N305" s="17">
        <v>5.2520559999999996</v>
      </c>
      <c r="O305" s="18">
        <v>5.2706799999999998E-2</v>
      </c>
      <c r="P305" s="17">
        <f t="shared" si="0"/>
        <v>99.999999999999986</v>
      </c>
      <c r="Q305" s="16">
        <v>0.03</v>
      </c>
      <c r="R305" s="16"/>
      <c r="S305" s="16">
        <v>700</v>
      </c>
      <c r="T305" s="16">
        <v>11</v>
      </c>
      <c r="U305" s="16">
        <v>92</v>
      </c>
      <c r="V305" s="16">
        <v>20</v>
      </c>
      <c r="W305" s="16"/>
      <c r="X305" s="16"/>
      <c r="Y305" s="16">
        <v>35</v>
      </c>
      <c r="Z305" s="16"/>
      <c r="AA305" s="16"/>
      <c r="AB305" s="16">
        <v>11</v>
      </c>
      <c r="AC305" s="16"/>
      <c r="AD305" s="16">
        <v>13</v>
      </c>
      <c r="AE305" s="16"/>
      <c r="AF305" s="16"/>
      <c r="AG305" s="16"/>
      <c r="AH305" s="16">
        <v>84</v>
      </c>
      <c r="AI305" s="16"/>
      <c r="AJ305" s="16">
        <v>62</v>
      </c>
      <c r="AK305" s="16">
        <v>199</v>
      </c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>
        <v>1E-3</v>
      </c>
      <c r="BA305" s="16">
        <v>6.9999999999999999E-4</v>
      </c>
      <c r="BB305" s="16">
        <v>1E-3</v>
      </c>
      <c r="BC305" s="17">
        <f>IFERROR(SUM(Table1[[#This Row],[Pd]:[Au]]),0)</f>
        <v>2.7000000000000001E-3</v>
      </c>
      <c r="BD305" s="17">
        <f>IFERROR(Table1[[#This Row],[Ni]]/Table1[[#This Row],[Cu]],0)</f>
        <v>1.75</v>
      </c>
      <c r="BE305" s="17">
        <f>IFERROR(Table1[[#This Row],[Pd]]/Table1[[#This Row],[Pt]],0)</f>
        <v>1.4285714285714286</v>
      </c>
      <c r="BF305" s="17">
        <f>IFERROR(Table1[[#This Row],[Cr]]/Table1[[#This Row],[V]],0)</f>
        <v>1.0952380952380953</v>
      </c>
      <c r="BG305" s="32">
        <f>IFERROR(Table1[[#This Row],[Cu]]/Table1[[#This Row],[Pd]],0)</f>
        <v>20000</v>
      </c>
      <c r="BH305" s="17">
        <f>IFERROR((Table1[[#This Row],[S]]*10000)/Table1[[#This Row],[Se]],0)</f>
        <v>0</v>
      </c>
      <c r="BI305" s="17">
        <f>IFERROR((Table1[[#This Row],[Th]]/0.085)/(Table1[[#This Row],[Yb]]/0.493),0)</f>
        <v>0</v>
      </c>
      <c r="BJ305" s="17">
        <f>IFERROR((Table1[[#This Row],[La]]/0.687)/(Table1[[#This Row],[Sm]]/0.444),0)</f>
        <v>0</v>
      </c>
      <c r="BK305" s="17">
        <f>IFERROR((Table1[[#This Row],[La]]/0.687)/(Table1[[#This Row],[Nb]]/0.713),0)</f>
        <v>0</v>
      </c>
      <c r="BL305" s="28">
        <f>IFERROR((Table1[[#This Row],[MgO]]/40.344)/((Table1[[#This Row],[MgO]]/40.344)+(Table1[[#This Row],[FeOt]]/71.844))*100,0)</f>
        <v>43.777815582030541</v>
      </c>
    </row>
    <row r="306" spans="1:64" x14ac:dyDescent="0.25">
      <c r="A306" s="29">
        <v>423673</v>
      </c>
      <c r="B306" s="29">
        <v>630439</v>
      </c>
      <c r="C306" s="29">
        <v>6184658</v>
      </c>
      <c r="D306" s="30" t="s">
        <v>378</v>
      </c>
      <c r="E306" s="29" t="s">
        <v>196</v>
      </c>
      <c r="F306" s="17">
        <v>70.685068439999995</v>
      </c>
      <c r="G306" s="17">
        <v>0.617197</v>
      </c>
      <c r="H306" s="17">
        <v>15.60727</v>
      </c>
      <c r="I306" s="17">
        <v>5.0173499999999995</v>
      </c>
      <c r="J306" s="18">
        <v>4.8807359999999994E-2</v>
      </c>
      <c r="K306" s="17">
        <v>2.205406</v>
      </c>
      <c r="L306" s="17">
        <v>0.74157600000000001</v>
      </c>
      <c r="M306" s="17">
        <v>0.14828000000000002</v>
      </c>
      <c r="N306" s="17">
        <v>4.8786299999999994</v>
      </c>
      <c r="O306" s="18">
        <v>5.0415199999999993E-2</v>
      </c>
      <c r="P306" s="17">
        <f t="shared" si="0"/>
        <v>99.999999999999986</v>
      </c>
      <c r="Q306" s="16">
        <v>0.05</v>
      </c>
      <c r="R306" s="16"/>
      <c r="S306" s="16">
        <v>650</v>
      </c>
      <c r="T306" s="16">
        <v>12</v>
      </c>
      <c r="U306" s="16">
        <v>87</v>
      </c>
      <c r="V306" s="16">
        <v>24</v>
      </c>
      <c r="W306" s="16"/>
      <c r="X306" s="16"/>
      <c r="Y306" s="16">
        <v>36</v>
      </c>
      <c r="Z306" s="16"/>
      <c r="AA306" s="16"/>
      <c r="AB306" s="16">
        <v>11</v>
      </c>
      <c r="AC306" s="16"/>
      <c r="AD306" s="16">
        <v>16</v>
      </c>
      <c r="AE306" s="16"/>
      <c r="AF306" s="16"/>
      <c r="AG306" s="16"/>
      <c r="AH306" s="16">
        <v>81</v>
      </c>
      <c r="AI306" s="16"/>
      <c r="AJ306" s="16">
        <v>82</v>
      </c>
      <c r="AK306" s="16">
        <v>184</v>
      </c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>
        <v>1E-3</v>
      </c>
      <c r="BA306" s="16">
        <v>5.9999999999999995E-4</v>
      </c>
      <c r="BB306" s="16">
        <v>1E-3</v>
      </c>
      <c r="BC306" s="17">
        <f>IFERROR(SUM(Table1[[#This Row],[Pd]:[Au]]),0)</f>
        <v>2.5999999999999999E-3</v>
      </c>
      <c r="BD306" s="17">
        <f>IFERROR(Table1[[#This Row],[Ni]]/Table1[[#This Row],[Cu]],0)</f>
        <v>1.5</v>
      </c>
      <c r="BE306" s="17">
        <f>IFERROR(Table1[[#This Row],[Pd]]/Table1[[#This Row],[Pt]],0)</f>
        <v>1.6666666666666667</v>
      </c>
      <c r="BF306" s="17">
        <f>IFERROR(Table1[[#This Row],[Cr]]/Table1[[#This Row],[V]],0)</f>
        <v>1.0740740740740742</v>
      </c>
      <c r="BG306" s="32">
        <f>IFERROR(Table1[[#This Row],[Cu]]/Table1[[#This Row],[Pd]],0)</f>
        <v>24000</v>
      </c>
      <c r="BH306" s="17">
        <f>IFERROR((Table1[[#This Row],[S]]*10000)/Table1[[#This Row],[Se]],0)</f>
        <v>0</v>
      </c>
      <c r="BI306" s="17">
        <f>IFERROR((Table1[[#This Row],[Th]]/0.085)/(Table1[[#This Row],[Yb]]/0.493),0)</f>
        <v>0</v>
      </c>
      <c r="BJ306" s="17">
        <f>IFERROR((Table1[[#This Row],[La]]/0.687)/(Table1[[#This Row],[Sm]]/0.444),0)</f>
        <v>0</v>
      </c>
      <c r="BK306" s="17">
        <f>IFERROR((Table1[[#This Row],[La]]/0.687)/(Table1[[#This Row],[Nb]]/0.713),0)</f>
        <v>0</v>
      </c>
      <c r="BL306" s="28">
        <f>IFERROR((Table1[[#This Row],[MgO]]/40.344)/((Table1[[#This Row],[MgO]]/40.344)+(Table1[[#This Row],[FeOt]]/71.844))*100,0)</f>
        <v>43.907034403961447</v>
      </c>
    </row>
    <row r="307" spans="1:64" x14ac:dyDescent="0.25">
      <c r="A307" s="29" t="s">
        <v>145</v>
      </c>
      <c r="B307" s="29">
        <v>552691</v>
      </c>
      <c r="C307" s="29">
        <v>6273604</v>
      </c>
      <c r="D307" s="30" t="s">
        <v>378</v>
      </c>
      <c r="E307" s="29" t="s">
        <v>63</v>
      </c>
      <c r="F307" s="17">
        <v>62.213963439999993</v>
      </c>
      <c r="G307" s="17">
        <v>0.650559</v>
      </c>
      <c r="H307" s="17">
        <v>17.57235</v>
      </c>
      <c r="I307" s="17">
        <v>7.551755</v>
      </c>
      <c r="J307" s="18">
        <v>6.3010559999999993E-2</v>
      </c>
      <c r="K307" s="17">
        <v>2.205406</v>
      </c>
      <c r="L307" s="17">
        <v>2.4625919999999999</v>
      </c>
      <c r="M307" s="17">
        <v>6.3760400000000006</v>
      </c>
      <c r="N307" s="17">
        <v>0.68662199999999984</v>
      </c>
      <c r="O307" s="18">
        <v>0.21770199999999998</v>
      </c>
      <c r="P307" s="17">
        <f t="shared" si="0"/>
        <v>100</v>
      </c>
      <c r="Q307" s="16">
        <v>0.21</v>
      </c>
      <c r="R307" s="16"/>
      <c r="S307" s="16">
        <v>280</v>
      </c>
      <c r="T307" s="16">
        <v>3</v>
      </c>
      <c r="U307" s="16">
        <v>179</v>
      </c>
      <c r="V307" s="16">
        <v>68</v>
      </c>
      <c r="W307" s="16"/>
      <c r="X307" s="16"/>
      <c r="Y307" s="16">
        <v>2</v>
      </c>
      <c r="Z307" s="16"/>
      <c r="AA307" s="16"/>
      <c r="AB307" s="16">
        <v>37</v>
      </c>
      <c r="AC307" s="16"/>
      <c r="AD307" s="16">
        <v>65</v>
      </c>
      <c r="AE307" s="16"/>
      <c r="AF307" s="19"/>
      <c r="AG307" s="16"/>
      <c r="AH307" s="16">
        <v>317</v>
      </c>
      <c r="AI307" s="16"/>
      <c r="AJ307" s="16">
        <v>41</v>
      </c>
      <c r="AK307" s="16">
        <v>34</v>
      </c>
      <c r="AL307" s="19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>
        <v>3.0000000000000001E-3</v>
      </c>
      <c r="BA307" s="16">
        <v>1.6000000000000001E-3</v>
      </c>
      <c r="BB307" s="16">
        <v>2E-3</v>
      </c>
      <c r="BC307" s="21">
        <f>IFERROR(SUM(Table1[[#This Row],[Pd]:[Au]]),0)</f>
        <v>6.6E-3</v>
      </c>
      <c r="BD307" s="17">
        <f>IFERROR(Table1[[#This Row],[Ni]]/Table1[[#This Row],[Cu]],0)</f>
        <v>2.9411764705882353E-2</v>
      </c>
      <c r="BE307" s="17">
        <f>IFERROR(Table1[[#This Row],[Pd]]/Table1[[#This Row],[Pt]],0)</f>
        <v>1.875</v>
      </c>
      <c r="BF307" s="17">
        <f>IFERROR(Table1[[#This Row],[Cr]]/Table1[[#This Row],[V]],0)</f>
        <v>0.56466876971608837</v>
      </c>
      <c r="BG307" s="32">
        <f>IFERROR(Table1[[#This Row],[Cu]]/Table1[[#This Row],[Pd]],0)</f>
        <v>22666.666666666668</v>
      </c>
      <c r="BH307" s="17">
        <f>IFERROR((Table1[[#This Row],[S]]*10000)/Table1[[#This Row],[Se]],0)</f>
        <v>0</v>
      </c>
      <c r="BI307" s="17">
        <f>IFERROR((Table1[[#This Row],[Th]]/0.085)/(Table1[[#This Row],[Yb]]/0.493),0)</f>
        <v>0</v>
      </c>
      <c r="BJ307" s="17">
        <f>IFERROR((Table1[[#This Row],[La]]/0.687)/(Table1[[#This Row],[Sm]]/0.444),0)</f>
        <v>0</v>
      </c>
      <c r="BK307" s="17">
        <f>IFERROR((Table1[[#This Row],[La]]/0.687)/(Table1[[#This Row],[Nb]]/0.713),0)</f>
        <v>0</v>
      </c>
      <c r="BL307" s="28">
        <f>IFERROR((Table1[[#This Row],[MgO]]/40.344)/((Table1[[#This Row],[MgO]]/40.344)+(Table1[[#This Row],[FeOt]]/71.844))*100,0)</f>
        <v>34.213058766121655</v>
      </c>
    </row>
    <row r="308" spans="1:64" x14ac:dyDescent="0.25">
      <c r="A308" s="29">
        <v>424356</v>
      </c>
      <c r="B308" s="29">
        <v>630406</v>
      </c>
      <c r="C308" s="29">
        <v>6183209</v>
      </c>
      <c r="D308" s="30" t="s">
        <v>378</v>
      </c>
      <c r="E308" s="29" t="s">
        <v>196</v>
      </c>
      <c r="F308" s="17">
        <v>69.30398108</v>
      </c>
      <c r="G308" s="17">
        <v>0.46706800000000004</v>
      </c>
      <c r="H308" s="17">
        <v>14.227935</v>
      </c>
      <c r="I308" s="17">
        <v>5.1459999999999999</v>
      </c>
      <c r="J308" s="18">
        <v>7.1790719999999988E-2</v>
      </c>
      <c r="K308" s="17">
        <v>2.1888239999999999</v>
      </c>
      <c r="L308" s="17">
        <v>0.99343199999999998</v>
      </c>
      <c r="M308" s="17">
        <v>2.2376800000000001</v>
      </c>
      <c r="N308" s="17">
        <v>5.3243319999999992</v>
      </c>
      <c r="O308" s="18">
        <v>3.8957199999999997E-2</v>
      </c>
      <c r="P308" s="17">
        <f t="shared" si="0"/>
        <v>99.999999999999986</v>
      </c>
      <c r="Q308" s="16">
        <v>0.02</v>
      </c>
      <c r="R308" s="16"/>
      <c r="S308" s="16">
        <v>2400</v>
      </c>
      <c r="T308" s="16">
        <v>12</v>
      </c>
      <c r="U308" s="16">
        <v>67</v>
      </c>
      <c r="V308" s="16">
        <v>31</v>
      </c>
      <c r="W308" s="16"/>
      <c r="X308" s="16"/>
      <c r="Y308" s="16">
        <v>33</v>
      </c>
      <c r="Z308" s="16"/>
      <c r="AA308" s="16"/>
      <c r="AB308" s="16">
        <v>8</v>
      </c>
      <c r="AC308" s="16"/>
      <c r="AD308" s="16">
        <v>57</v>
      </c>
      <c r="AE308" s="16"/>
      <c r="AF308" s="16"/>
      <c r="AG308" s="16"/>
      <c r="AH308" s="16">
        <v>73</v>
      </c>
      <c r="AI308" s="16"/>
      <c r="AJ308" s="16">
        <v>37</v>
      </c>
      <c r="AK308" s="16">
        <v>123</v>
      </c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>
        <v>1E-3</v>
      </c>
      <c r="BA308" s="16">
        <v>4.0000000000000001E-3</v>
      </c>
      <c r="BB308" s="16"/>
      <c r="BC308" s="17">
        <f>IFERROR(SUM(Table1[[#This Row],[Pd]:[Au]]),0)</f>
        <v>5.0000000000000001E-3</v>
      </c>
      <c r="BD308" s="17">
        <f>IFERROR(Table1[[#This Row],[Ni]]/Table1[[#This Row],[Cu]],0)</f>
        <v>1.064516129032258</v>
      </c>
      <c r="BE308" s="17">
        <f>IFERROR(Table1[[#This Row],[Pd]]/Table1[[#This Row],[Pt]],0)</f>
        <v>0.25</v>
      </c>
      <c r="BF308" s="17">
        <f>IFERROR(Table1[[#This Row],[Cr]]/Table1[[#This Row],[V]],0)</f>
        <v>0.9178082191780822</v>
      </c>
      <c r="BG308" s="32">
        <f>IFERROR(Table1[[#This Row],[Cu]]/Table1[[#This Row],[Pd]],0)</f>
        <v>31000</v>
      </c>
      <c r="BH308" s="17">
        <f>IFERROR((Table1[[#This Row],[S]]*10000)/Table1[[#This Row],[Se]],0)</f>
        <v>0</v>
      </c>
      <c r="BI308" s="17">
        <f>IFERROR((Table1[[#This Row],[Th]]/0.085)/(Table1[[#This Row],[Yb]]/0.493),0)</f>
        <v>0</v>
      </c>
      <c r="BJ308" s="17">
        <f>IFERROR((Table1[[#This Row],[La]]/0.687)/(Table1[[#This Row],[Sm]]/0.444),0)</f>
        <v>0</v>
      </c>
      <c r="BK308" s="17">
        <f>IFERROR((Table1[[#This Row],[La]]/0.687)/(Table1[[#This Row],[Nb]]/0.713),0)</f>
        <v>0</v>
      </c>
      <c r="BL308" s="28">
        <f>IFERROR((Table1[[#This Row],[MgO]]/40.344)/((Table1[[#This Row],[MgO]]/40.344)+(Table1[[#This Row],[FeOt]]/71.844))*100,0)</f>
        <v>43.099300099525323</v>
      </c>
    </row>
    <row r="309" spans="1:64" x14ac:dyDescent="0.25">
      <c r="A309" s="29">
        <v>422846</v>
      </c>
      <c r="B309" s="29">
        <v>631081</v>
      </c>
      <c r="C309" s="29">
        <v>6182560</v>
      </c>
      <c r="D309" s="30" t="s">
        <v>378</v>
      </c>
      <c r="E309" s="29" t="s">
        <v>196</v>
      </c>
      <c r="F309" s="17">
        <v>69.95522296</v>
      </c>
      <c r="G309" s="17">
        <v>0.63387799999999994</v>
      </c>
      <c r="H309" s="17">
        <v>16.136329999999997</v>
      </c>
      <c r="I309" s="17">
        <v>4.7857799999999999</v>
      </c>
      <c r="J309" s="18">
        <v>3.5120639999999995E-2</v>
      </c>
      <c r="K309" s="17">
        <v>1.9898399999999998</v>
      </c>
      <c r="L309" s="17">
        <v>0.6996</v>
      </c>
      <c r="M309" s="17">
        <v>0.10784000000000001</v>
      </c>
      <c r="N309" s="17">
        <v>5.6013900000000003</v>
      </c>
      <c r="O309" s="18">
        <v>5.4998399999999996E-2</v>
      </c>
      <c r="P309" s="17">
        <f t="shared" si="0"/>
        <v>100</v>
      </c>
      <c r="Q309" s="16">
        <v>0.19</v>
      </c>
      <c r="R309" s="16"/>
      <c r="S309" s="16">
        <v>1510</v>
      </c>
      <c r="T309" s="16">
        <v>14</v>
      </c>
      <c r="U309" s="16">
        <v>88</v>
      </c>
      <c r="V309" s="16">
        <v>39</v>
      </c>
      <c r="W309" s="16"/>
      <c r="X309" s="16"/>
      <c r="Y309" s="16">
        <v>35</v>
      </c>
      <c r="Z309" s="16"/>
      <c r="AA309" s="16"/>
      <c r="AB309" s="16">
        <v>12</v>
      </c>
      <c r="AC309" s="16"/>
      <c r="AD309" s="16">
        <v>30</v>
      </c>
      <c r="AE309" s="16"/>
      <c r="AF309" s="16"/>
      <c r="AG309" s="16"/>
      <c r="AH309" s="16">
        <v>87</v>
      </c>
      <c r="AI309" s="16"/>
      <c r="AJ309" s="16">
        <v>66</v>
      </c>
      <c r="AK309" s="16">
        <v>0</v>
      </c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>
        <v>1E-3</v>
      </c>
      <c r="BA309" s="16">
        <v>8.9999999999999998E-4</v>
      </c>
      <c r="BB309" s="16">
        <v>1E-3</v>
      </c>
      <c r="BC309" s="17">
        <f>IFERROR(SUM(Table1[[#This Row],[Pd]:[Au]]),0)</f>
        <v>2.8999999999999998E-3</v>
      </c>
      <c r="BD309" s="17">
        <f>IFERROR(Table1[[#This Row],[Ni]]/Table1[[#This Row],[Cu]],0)</f>
        <v>0.89743589743589747</v>
      </c>
      <c r="BE309" s="17">
        <f>IFERROR(Table1[[#This Row],[Pd]]/Table1[[#This Row],[Pt]],0)</f>
        <v>1.1111111111111112</v>
      </c>
      <c r="BF309" s="17">
        <f>IFERROR(Table1[[#This Row],[Cr]]/Table1[[#This Row],[V]],0)</f>
        <v>1.0114942528735633</v>
      </c>
      <c r="BG309" s="32">
        <f>IFERROR(Table1[[#This Row],[Cu]]/Table1[[#This Row],[Pd]],0)</f>
        <v>39000</v>
      </c>
      <c r="BH309" s="17">
        <f>IFERROR((Table1[[#This Row],[S]]*10000)/Table1[[#This Row],[Se]],0)</f>
        <v>0</v>
      </c>
      <c r="BI309" s="17">
        <f>IFERROR((Table1[[#This Row],[Th]]/0.085)/(Table1[[#This Row],[Yb]]/0.493),0)</f>
        <v>0</v>
      </c>
      <c r="BJ309" s="17">
        <f>IFERROR((Table1[[#This Row],[La]]/0.687)/(Table1[[#This Row],[Sm]]/0.444),0)</f>
        <v>0</v>
      </c>
      <c r="BK309" s="17">
        <f>IFERROR((Table1[[#This Row],[La]]/0.687)/(Table1[[#This Row],[Nb]]/0.713),0)</f>
        <v>0</v>
      </c>
      <c r="BL309" s="28">
        <f>IFERROR((Table1[[#This Row],[MgO]]/40.344)/((Table1[[#This Row],[MgO]]/40.344)+(Table1[[#This Row],[FeOt]]/71.844))*100,0)</f>
        <v>42.542539042698579</v>
      </c>
    </row>
    <row r="310" spans="1:64" x14ac:dyDescent="0.25">
      <c r="A310" s="29">
        <v>422845</v>
      </c>
      <c r="B310" s="29">
        <v>631084</v>
      </c>
      <c r="C310" s="29">
        <v>6182558</v>
      </c>
      <c r="D310" s="30" t="s">
        <v>378</v>
      </c>
      <c r="E310" s="29" t="s">
        <v>196</v>
      </c>
      <c r="F310" s="17">
        <v>68.611805599999997</v>
      </c>
      <c r="G310" s="17">
        <v>0.45038699999999998</v>
      </c>
      <c r="H310" s="17">
        <v>14.908154999999999</v>
      </c>
      <c r="I310" s="17">
        <v>5.8149799999999994</v>
      </c>
      <c r="J310" s="18">
        <v>4.6483199999999995E-2</v>
      </c>
      <c r="K310" s="17">
        <v>1.7245280000000001</v>
      </c>
      <c r="L310" s="17">
        <v>0.6996</v>
      </c>
      <c r="M310" s="17">
        <v>1.4423600000000001</v>
      </c>
      <c r="N310" s="17">
        <v>6.2398279999999993</v>
      </c>
      <c r="O310" s="18">
        <v>6.1873199999999996E-2</v>
      </c>
      <c r="P310" s="17">
        <f t="shared" si="0"/>
        <v>100</v>
      </c>
      <c r="Q310" s="16">
        <v>0.47</v>
      </c>
      <c r="R310" s="16"/>
      <c r="S310" s="16">
        <v>2010</v>
      </c>
      <c r="T310" s="16">
        <v>9</v>
      </c>
      <c r="U310" s="16">
        <v>69</v>
      </c>
      <c r="V310" s="16">
        <v>32</v>
      </c>
      <c r="W310" s="16"/>
      <c r="X310" s="16"/>
      <c r="Y310" s="16">
        <v>25</v>
      </c>
      <c r="Z310" s="16"/>
      <c r="AA310" s="16"/>
      <c r="AB310" s="16">
        <v>12</v>
      </c>
      <c r="AC310" s="16"/>
      <c r="AD310" s="16">
        <v>102</v>
      </c>
      <c r="AE310" s="16"/>
      <c r="AF310" s="16"/>
      <c r="AG310" s="16"/>
      <c r="AH310" s="16">
        <v>179</v>
      </c>
      <c r="AI310" s="16"/>
      <c r="AJ310" s="16">
        <v>55</v>
      </c>
      <c r="AK310" s="16">
        <v>0</v>
      </c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>
        <v>4.0000000000000001E-3</v>
      </c>
      <c r="BA310" s="16">
        <v>1.6000000000000001E-3</v>
      </c>
      <c r="BB310" s="16">
        <v>2E-3</v>
      </c>
      <c r="BC310" s="17">
        <f>IFERROR(SUM(Table1[[#This Row],[Pd]:[Au]]),0)</f>
        <v>7.6E-3</v>
      </c>
      <c r="BD310" s="17">
        <f>IFERROR(Table1[[#This Row],[Ni]]/Table1[[#This Row],[Cu]],0)</f>
        <v>0.78125</v>
      </c>
      <c r="BE310" s="17">
        <f>IFERROR(Table1[[#This Row],[Pd]]/Table1[[#This Row],[Pt]],0)</f>
        <v>2.5</v>
      </c>
      <c r="BF310" s="17">
        <f>IFERROR(Table1[[#This Row],[Cr]]/Table1[[#This Row],[V]],0)</f>
        <v>0.38547486033519551</v>
      </c>
      <c r="BG310" s="32">
        <f>IFERROR(Table1[[#This Row],[Cu]]/Table1[[#This Row],[Pd]],0)</f>
        <v>8000</v>
      </c>
      <c r="BH310" s="17">
        <f>IFERROR((Table1[[#This Row],[S]]*10000)/Table1[[#This Row],[Se]],0)</f>
        <v>0</v>
      </c>
      <c r="BI310" s="17">
        <f>IFERROR((Table1[[#This Row],[Th]]/0.085)/(Table1[[#This Row],[Yb]]/0.493),0)</f>
        <v>0</v>
      </c>
      <c r="BJ310" s="17">
        <f>IFERROR((Table1[[#This Row],[La]]/0.687)/(Table1[[#This Row],[Sm]]/0.444),0)</f>
        <v>0</v>
      </c>
      <c r="BK310" s="17">
        <f>IFERROR((Table1[[#This Row],[La]]/0.687)/(Table1[[#This Row],[Nb]]/0.713),0)</f>
        <v>0</v>
      </c>
      <c r="BL310" s="28">
        <f>IFERROR((Table1[[#This Row],[MgO]]/40.344)/((Table1[[#This Row],[MgO]]/40.344)+(Table1[[#This Row],[FeOt]]/71.844))*100,0)</f>
        <v>34.560163029998648</v>
      </c>
    </row>
    <row r="311" spans="1:64" x14ac:dyDescent="0.25">
      <c r="A311" s="29">
        <v>422847</v>
      </c>
      <c r="B311" s="29">
        <v>631080</v>
      </c>
      <c r="C311" s="29">
        <v>6182561</v>
      </c>
      <c r="D311" s="30" t="s">
        <v>378</v>
      </c>
      <c r="E311" s="29" t="s">
        <v>196</v>
      </c>
      <c r="F311" s="17">
        <v>70.429129400000008</v>
      </c>
      <c r="G311" s="17">
        <v>0.60051599999999994</v>
      </c>
      <c r="H311" s="17">
        <v>15.456109999999999</v>
      </c>
      <c r="I311" s="17">
        <v>4.747185</v>
      </c>
      <c r="J311" s="18">
        <v>4.3255200000000001E-2</v>
      </c>
      <c r="K311" s="17">
        <v>1.5918719999999997</v>
      </c>
      <c r="L311" s="17">
        <v>1.5810959999999998</v>
      </c>
      <c r="M311" s="17">
        <v>1.7254400000000001</v>
      </c>
      <c r="N311" s="17">
        <v>3.7703979999999997</v>
      </c>
      <c r="O311" s="18">
        <v>5.4998399999999996E-2</v>
      </c>
      <c r="P311" s="17">
        <f t="shared" si="0"/>
        <v>100.00000000000001</v>
      </c>
      <c r="Q311" s="16">
        <v>0.13</v>
      </c>
      <c r="R311" s="16"/>
      <c r="S311" s="16">
        <v>1820</v>
      </c>
      <c r="T311" s="16">
        <v>12</v>
      </c>
      <c r="U311" s="16">
        <v>82</v>
      </c>
      <c r="V311" s="16">
        <v>32</v>
      </c>
      <c r="W311" s="16"/>
      <c r="X311" s="16"/>
      <c r="Y311" s="16">
        <v>36</v>
      </c>
      <c r="Z311" s="16"/>
      <c r="AA311" s="16"/>
      <c r="AB311" s="16">
        <v>12</v>
      </c>
      <c r="AC311" s="16"/>
      <c r="AD311" s="16">
        <v>110</v>
      </c>
      <c r="AE311" s="16"/>
      <c r="AF311" s="16"/>
      <c r="AG311" s="16"/>
      <c r="AH311" s="16">
        <v>87</v>
      </c>
      <c r="AI311" s="16"/>
      <c r="AJ311" s="16">
        <v>29</v>
      </c>
      <c r="AK311" s="16">
        <v>0</v>
      </c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>
        <v>1E-3</v>
      </c>
      <c r="BA311" s="16">
        <v>8.0000000000000004E-4</v>
      </c>
      <c r="BB311" s="16">
        <v>1E-3</v>
      </c>
      <c r="BC311" s="17">
        <f>IFERROR(SUM(Table1[[#This Row],[Pd]:[Au]]),0)</f>
        <v>2.8E-3</v>
      </c>
      <c r="BD311" s="17">
        <f>IFERROR(Table1[[#This Row],[Ni]]/Table1[[#This Row],[Cu]],0)</f>
        <v>1.125</v>
      </c>
      <c r="BE311" s="17">
        <f>IFERROR(Table1[[#This Row],[Pd]]/Table1[[#This Row],[Pt]],0)</f>
        <v>1.25</v>
      </c>
      <c r="BF311" s="17">
        <f>IFERROR(Table1[[#This Row],[Cr]]/Table1[[#This Row],[V]],0)</f>
        <v>0.94252873563218387</v>
      </c>
      <c r="BG311" s="32">
        <f>IFERROR(Table1[[#This Row],[Cu]]/Table1[[#This Row],[Pd]],0)</f>
        <v>32000</v>
      </c>
      <c r="BH311" s="17">
        <f>IFERROR((Table1[[#This Row],[S]]*10000)/Table1[[#This Row],[Se]],0)</f>
        <v>0</v>
      </c>
      <c r="BI311" s="17">
        <f>IFERROR((Table1[[#This Row],[Th]]/0.085)/(Table1[[#This Row],[Yb]]/0.493),0)</f>
        <v>0</v>
      </c>
      <c r="BJ311" s="17">
        <f>IFERROR((Table1[[#This Row],[La]]/0.687)/(Table1[[#This Row],[Sm]]/0.444),0)</f>
        <v>0</v>
      </c>
      <c r="BK311" s="17">
        <f>IFERROR((Table1[[#This Row],[La]]/0.687)/(Table1[[#This Row],[Nb]]/0.713),0)</f>
        <v>0</v>
      </c>
      <c r="BL311" s="28">
        <f>IFERROR((Table1[[#This Row],[MgO]]/40.344)/((Table1[[#This Row],[MgO]]/40.344)+(Table1[[#This Row],[FeOt]]/71.844))*100,0)</f>
        <v>37.388478583659321</v>
      </c>
    </row>
    <row r="312" spans="1:64" x14ac:dyDescent="0.25">
      <c r="A312" s="29" t="s">
        <v>133</v>
      </c>
      <c r="B312" s="29">
        <v>625361</v>
      </c>
      <c r="C312" s="29">
        <v>6202742</v>
      </c>
      <c r="D312" s="30" t="s">
        <v>378</v>
      </c>
      <c r="E312" s="29" t="s">
        <v>197</v>
      </c>
      <c r="F312" s="17">
        <v>52.475569720000003</v>
      </c>
      <c r="G312" s="17">
        <v>0.23353400000000002</v>
      </c>
      <c r="H312" s="17">
        <v>6.1786649999999996</v>
      </c>
      <c r="I312" s="17">
        <v>36.793900000000001</v>
      </c>
      <c r="J312" s="18">
        <v>2.2466879999999998E-2</v>
      </c>
      <c r="K312" s="17">
        <v>1.1275759999999999</v>
      </c>
      <c r="L312" s="17">
        <v>0.25185599999999997</v>
      </c>
      <c r="M312" s="17">
        <v>2.0085200000000003</v>
      </c>
      <c r="N312" s="17">
        <v>0.80708199999999997</v>
      </c>
      <c r="O312" s="18">
        <v>0.10083039999999999</v>
      </c>
      <c r="P312" s="17">
        <f t="shared" si="0"/>
        <v>100.00000000000001</v>
      </c>
      <c r="Q312" s="19">
        <v>19.149999999999999</v>
      </c>
      <c r="R312" s="19"/>
      <c r="S312" s="19">
        <v>100</v>
      </c>
      <c r="T312" s="19">
        <v>1</v>
      </c>
      <c r="U312" s="19">
        <v>21</v>
      </c>
      <c r="V312" s="19">
        <v>485</v>
      </c>
      <c r="W312" s="19"/>
      <c r="X312" s="19"/>
      <c r="Y312" s="19">
        <v>215</v>
      </c>
      <c r="Z312" s="19"/>
      <c r="AA312" s="19"/>
      <c r="AB312" s="19">
        <v>4</v>
      </c>
      <c r="AC312" s="19"/>
      <c r="AD312" s="19">
        <v>48</v>
      </c>
      <c r="AE312" s="19"/>
      <c r="AF312" s="19"/>
      <c r="AG312" s="19"/>
      <c r="AH312" s="19">
        <v>133</v>
      </c>
      <c r="AI312" s="19"/>
      <c r="AJ312" s="19">
        <v>73</v>
      </c>
      <c r="AK312" s="19">
        <v>237</v>
      </c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  <c r="AY312" s="19"/>
      <c r="AZ312" s="19">
        <v>4.0000000000000001E-3</v>
      </c>
      <c r="BA312" s="19">
        <v>3.8E-3</v>
      </c>
      <c r="BB312" s="19">
        <v>4.0000000000000001E-3</v>
      </c>
      <c r="BC312" s="27">
        <f>IFERROR(SUM(Table1[[#This Row],[Pd]:[Au]]),0)</f>
        <v>1.18E-2</v>
      </c>
      <c r="BD312" s="27">
        <f>IFERROR(Table1[[#This Row],[Ni]]/Table1[[#This Row],[Cu]],0)</f>
        <v>0.44329896907216493</v>
      </c>
      <c r="BE312" s="17">
        <f>IFERROR(Table1[[#This Row],[Pd]]/Table1[[#This Row],[Pt]],0)</f>
        <v>1.0526315789473684</v>
      </c>
      <c r="BF312" s="17">
        <f>IFERROR(Table1[[#This Row],[Cr]]/Table1[[#This Row],[V]],0)</f>
        <v>0.15789473684210525</v>
      </c>
      <c r="BG312" s="32">
        <f>IFERROR(Table1[[#This Row],[Cu]]/Table1[[#This Row],[Pd]],0)</f>
        <v>121250</v>
      </c>
      <c r="BH312" s="17">
        <f>IFERROR((Table1[[#This Row],[S]]*10000)/Table1[[#This Row],[Se]],0)</f>
        <v>0</v>
      </c>
      <c r="BI312" s="17">
        <f>IFERROR((Table1[[#This Row],[Th]]/0.085)/(Table1[[#This Row],[Yb]]/0.493),0)</f>
        <v>0</v>
      </c>
      <c r="BJ312" s="17">
        <f>IFERROR((Table1[[#This Row],[La]]/0.687)/(Table1[[#This Row],[Sm]]/0.444),0)</f>
        <v>0</v>
      </c>
      <c r="BK312" s="17">
        <f>IFERROR((Table1[[#This Row],[La]]/0.687)/(Table1[[#This Row],[Nb]]/0.713),0)</f>
        <v>0</v>
      </c>
      <c r="BL312" s="28">
        <f>IFERROR((Table1[[#This Row],[MgO]]/40.344)/((Table1[[#This Row],[MgO]]/40.344)+(Table1[[#This Row],[FeOt]]/71.844))*100,0)</f>
        <v>5.174932726236114</v>
      </c>
    </row>
    <row r="314" spans="1:64" x14ac:dyDescent="0.25"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</row>
  </sheetData>
  <sortState xmlns:xlrd2="http://schemas.microsoft.com/office/spreadsheetml/2017/richdata2" ref="A2:BE31">
    <sortCondition ref="D2:D31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06FE0-8152-471B-9888-0B0D529E6B57}">
  <dimension ref="A1:CS64"/>
  <sheetViews>
    <sheetView topLeftCell="AT1" zoomScale="55" zoomScaleNormal="55" workbookViewId="0">
      <selection sqref="A1:CB64"/>
    </sheetView>
  </sheetViews>
  <sheetFormatPr defaultRowHeight="15" x14ac:dyDescent="0.25"/>
  <cols>
    <col min="4" max="4" width="15.7109375" bestFit="1" customWidth="1"/>
    <col min="5" max="5" width="19.28515625" bestFit="1" customWidth="1"/>
    <col min="6" max="6" width="13.5703125" customWidth="1"/>
    <col min="7" max="19" width="9.42578125" customWidth="1"/>
  </cols>
  <sheetData>
    <row r="1" spans="1:8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325</v>
      </c>
      <c r="G1" s="1" t="s">
        <v>5</v>
      </c>
      <c r="H1" s="1" t="s">
        <v>6</v>
      </c>
      <c r="I1" s="1" t="s">
        <v>7</v>
      </c>
      <c r="J1" s="1" t="s">
        <v>323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355</v>
      </c>
      <c r="R1" s="1" t="s">
        <v>14</v>
      </c>
      <c r="S1" s="1" t="s">
        <v>324</v>
      </c>
      <c r="T1" s="1" t="s">
        <v>326</v>
      </c>
      <c r="U1" s="1" t="s">
        <v>327</v>
      </c>
      <c r="V1" s="1" t="s">
        <v>328</v>
      </c>
      <c r="W1" s="1" t="s">
        <v>329</v>
      </c>
      <c r="X1" s="1" t="s">
        <v>330</v>
      </c>
      <c r="Y1" s="1" t="s">
        <v>331</v>
      </c>
      <c r="Z1" s="1" t="s">
        <v>332</v>
      </c>
      <c r="AA1" s="1" t="s">
        <v>333</v>
      </c>
      <c r="AB1" s="1" t="s">
        <v>334</v>
      </c>
      <c r="AC1" s="1" t="s">
        <v>335</v>
      </c>
      <c r="AD1" s="1" t="s">
        <v>356</v>
      </c>
      <c r="AE1" s="1" t="s">
        <v>354</v>
      </c>
      <c r="AF1" s="1" t="s">
        <v>15</v>
      </c>
      <c r="AG1" s="1" t="s">
        <v>166</v>
      </c>
      <c r="AH1" s="1" t="s">
        <v>16</v>
      </c>
      <c r="AI1" s="1" t="s">
        <v>17</v>
      </c>
      <c r="AJ1" s="1" t="s">
        <v>18</v>
      </c>
      <c r="AK1" s="1" t="s">
        <v>19</v>
      </c>
      <c r="AL1" s="1" t="s">
        <v>20</v>
      </c>
      <c r="AM1" s="1" t="s">
        <v>21</v>
      </c>
      <c r="AN1" s="1" t="s">
        <v>22</v>
      </c>
      <c r="AO1" s="1" t="s">
        <v>23</v>
      </c>
      <c r="AP1" s="1" t="s">
        <v>24</v>
      </c>
      <c r="AQ1" s="1" t="s">
        <v>25</v>
      </c>
      <c r="AR1" s="1" t="s">
        <v>26</v>
      </c>
      <c r="AS1" s="1" t="s">
        <v>27</v>
      </c>
      <c r="AT1" s="1" t="s">
        <v>28</v>
      </c>
      <c r="AU1" s="1" t="s">
        <v>29</v>
      </c>
      <c r="AV1" s="1" t="s">
        <v>30</v>
      </c>
      <c r="AW1" s="1" t="s">
        <v>31</v>
      </c>
      <c r="AX1" s="1" t="s">
        <v>32</v>
      </c>
      <c r="AY1" s="1" t="s">
        <v>33</v>
      </c>
      <c r="AZ1" s="1" t="s">
        <v>34</v>
      </c>
      <c r="BA1" s="1" t="s">
        <v>35</v>
      </c>
      <c r="BB1" s="1" t="s">
        <v>36</v>
      </c>
      <c r="BC1" s="1" t="s">
        <v>37</v>
      </c>
      <c r="BD1" s="1" t="s">
        <v>38</v>
      </c>
      <c r="BE1" s="1" t="s">
        <v>39</v>
      </c>
      <c r="BF1" s="1" t="s">
        <v>40</v>
      </c>
      <c r="BG1" s="1" t="s">
        <v>41</v>
      </c>
      <c r="BH1" s="1" t="s">
        <v>42</v>
      </c>
      <c r="BI1" s="1" t="s">
        <v>43</v>
      </c>
      <c r="BJ1" s="1" t="s">
        <v>44</v>
      </c>
      <c r="BK1" s="1" t="s">
        <v>45</v>
      </c>
      <c r="BL1" s="1" t="s">
        <v>46</v>
      </c>
      <c r="BM1" s="1" t="s">
        <v>47</v>
      </c>
      <c r="BN1" s="1" t="s">
        <v>48</v>
      </c>
      <c r="BO1" s="1" t="s">
        <v>49</v>
      </c>
      <c r="BP1" s="1" t="s">
        <v>50</v>
      </c>
      <c r="BQ1" s="1" t="s">
        <v>51</v>
      </c>
      <c r="BR1" s="1" t="s">
        <v>52</v>
      </c>
      <c r="BS1" s="1" t="s">
        <v>53</v>
      </c>
      <c r="BT1" s="1" t="s">
        <v>54</v>
      </c>
      <c r="BU1" s="1" t="s">
        <v>55</v>
      </c>
      <c r="BV1" s="1" t="s">
        <v>56</v>
      </c>
      <c r="BW1" s="1" t="s">
        <v>57</v>
      </c>
      <c r="BX1" s="1" t="s">
        <v>58</v>
      </c>
      <c r="BY1" s="1" t="s">
        <v>59</v>
      </c>
      <c r="BZ1" s="1" t="s">
        <v>60</v>
      </c>
      <c r="CA1" s="1" t="s">
        <v>61</v>
      </c>
      <c r="CB1" s="1" t="s">
        <v>167</v>
      </c>
    </row>
    <row r="2" spans="1:80" x14ac:dyDescent="0.25">
      <c r="A2" s="10">
        <v>1</v>
      </c>
      <c r="B2" s="10"/>
      <c r="C2" s="10"/>
      <c r="D2" s="1" t="s">
        <v>175</v>
      </c>
      <c r="E2" s="10" t="s">
        <v>172</v>
      </c>
      <c r="F2" s="10"/>
      <c r="G2" s="34">
        <f>(100/(SUM(Table2[[#This Row],[SiO22]:[P2O52]]))*Table2[[#This Row],[SiO22]])</f>
        <v>45.063236231068238</v>
      </c>
      <c r="H2" s="34">
        <f>(100/(SUM(Table2[[#This Row],[SiO22]:[P2O52]]))*Table2[[#This Row],[TiO23]])</f>
        <v>0.65858582622907536</v>
      </c>
      <c r="I2" s="34">
        <f>(100/(SUM(Table2[[#This Row],[SiO22]:[P2O52]]))*Table2[[#This Row],[Al2O34]])</f>
        <v>10.996387583400621</v>
      </c>
      <c r="J2" s="34">
        <f>(100/(SUM(Table2[[#This Row],[SiO22]:[P2O52]]))*Table2[[#This Row],[Cr2O35]])</f>
        <v>0.37100893677666225</v>
      </c>
      <c r="K2" s="34">
        <f>(100/(SUM(Table2[[#This Row],[SiO22]:[P2O52]]))*Table2[[#This Row],[FeOt6]])</f>
        <v>12.463237832729016</v>
      </c>
      <c r="L2" s="34">
        <f>(100/(SUM(Table2[[#This Row],[SiO22]:[P2O52]]))*Table2[[#This Row],[MnO7]])</f>
        <v>0.17961431624429325</v>
      </c>
      <c r="M2" s="34">
        <f>(100/(SUM(Table2[[#This Row],[SiO22]:[P2O52]]))*Table2[[#This Row],[MgO8]])</f>
        <v>20.105427845998705</v>
      </c>
      <c r="N2" s="34">
        <f>(100/(SUM(Table2[[#This Row],[SiO22]:[P2O52]]))*Table2[[#This Row],[CaO9]])</f>
        <v>9.878787393436129</v>
      </c>
      <c r="O2" s="34">
        <f>(100/(SUM(Table2[[#This Row],[SiO22]:[P2O52]]))*Table2[[#This Row],[Na2O10]])</f>
        <v>9.9785731246829601E-2</v>
      </c>
      <c r="P2" s="34">
        <f>(100/(SUM(Table2[[#This Row],[SiO22]:[P2O52]]))*Table2[[#This Row],[K2O11]])</f>
        <v>1.9957146249365919E-2</v>
      </c>
      <c r="Q2" s="34">
        <f>(100/(SUM(Table2[[#This Row],[SiO22]:[P2O52]]))*Table2[[#This Row],[NiO2]])</f>
        <v>0.12405686412232407</v>
      </c>
      <c r="R2" s="34">
        <f>(100/(SUM(Table2[[#This Row],[SiO22]:[P2O52]]))*Table2[[#This Row],[P2O52]])</f>
        <v>3.9914292498731838E-2</v>
      </c>
      <c r="S2" s="34"/>
      <c r="T2" s="10">
        <v>45.16</v>
      </c>
      <c r="U2" s="10">
        <v>0.66</v>
      </c>
      <c r="V2" s="10">
        <v>11.02</v>
      </c>
      <c r="W2" s="11">
        <f>(Table2[[#This Row],[Cr]]/10000)*1.4615</f>
        <v>0.37180560000000001</v>
      </c>
      <c r="X2" s="10">
        <v>12.49</v>
      </c>
      <c r="Y2" s="10">
        <v>0.18</v>
      </c>
      <c r="Z2" s="10">
        <v>20.148599999999998</v>
      </c>
      <c r="AA2" s="10">
        <v>9.9</v>
      </c>
      <c r="AB2" s="10">
        <v>0.1</v>
      </c>
      <c r="AC2" s="10">
        <v>0.02</v>
      </c>
      <c r="AD2" s="11">
        <f>(Table2[[#This Row],[Ni]]/10000)*1.2725</f>
        <v>0.12432325</v>
      </c>
      <c r="AE2" s="10">
        <v>0.04</v>
      </c>
      <c r="AF2" s="10">
        <v>100.03</v>
      </c>
      <c r="AG2" s="10"/>
      <c r="AH2" s="10"/>
      <c r="AI2" s="10"/>
      <c r="AJ2" s="10"/>
      <c r="AK2" s="10">
        <v>2544</v>
      </c>
      <c r="AL2" s="10">
        <v>114</v>
      </c>
      <c r="AM2" s="10"/>
      <c r="AN2" s="10"/>
      <c r="AO2" s="10">
        <v>977</v>
      </c>
      <c r="AP2" s="10"/>
      <c r="AQ2" s="10"/>
      <c r="AR2" s="10"/>
      <c r="AS2" s="10"/>
      <c r="AT2" s="10"/>
      <c r="AU2" s="10"/>
      <c r="AV2" s="10"/>
      <c r="AW2" s="10"/>
      <c r="AX2" s="10"/>
      <c r="AY2" s="10">
        <v>14</v>
      </c>
      <c r="AZ2" s="10"/>
      <c r="BA2" s="10">
        <v>50</v>
      </c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>
        <v>8.5000000000000006E-3</v>
      </c>
      <c r="BQ2" s="10">
        <v>1.2699999999999999E-2</v>
      </c>
      <c r="BR2" s="10">
        <v>9.4999999999999998E-3</v>
      </c>
      <c r="BS2" s="11">
        <f>IFERROR(SUM(Table1[[#This Row],[Pd]:[Au]]),0)</f>
        <v>3.0699999999999998E-2</v>
      </c>
      <c r="BT2" s="11">
        <f>IFERROR(Table1[[#This Row],[Ni]]/Table1[[#This Row],[Cu]],0)</f>
        <v>8.5701754385964914</v>
      </c>
      <c r="BU2" s="11">
        <f>IFERROR(Table1[[#This Row],[Pd]]/Table1[[#This Row],[Pt]],0)</f>
        <v>0.6692913385826772</v>
      </c>
      <c r="BV2" s="11">
        <f>IFERROR(Table1[[#This Row],[Cr]]/Table1[[#This Row],[V]],0)</f>
        <v>0</v>
      </c>
      <c r="BW2" s="11">
        <f>IFERROR(Table1[[#This Row],[Cu]]/Table1[[#This Row],[Pd]],0)</f>
        <v>13411.764705882351</v>
      </c>
      <c r="BX2" s="11">
        <f>IFERROR((Table1[[#This Row],[S]]*10000)/Table1[[#This Row],[Se]],0)</f>
        <v>0</v>
      </c>
      <c r="BY2" s="11">
        <f>IFERROR((Table1[[#This Row],[Th]]/0.085)/(Table1[[#This Row],[Yb]]/0.493),0)</f>
        <v>0</v>
      </c>
      <c r="BZ2" s="11">
        <f>IFERROR((Table1[[#This Row],[La]]/0.687)/(Table1[[#This Row],[Sm]]/0.444),0)</f>
        <v>0</v>
      </c>
      <c r="CA2" s="11">
        <f>IFERROR((Table1[[#This Row],[La]]/0.687)/(Table1[[#This Row],[Nb]]/0.713),0)</f>
        <v>0</v>
      </c>
      <c r="CB2" s="10">
        <f>IFERROR((Table1[[#This Row],[MgO]]/40.344)/((Table1[[#This Row],[MgO]]/40.344)+(Table1[[#This Row],[FeOt]]/71.844))*100,0)</f>
        <v>74.178385599656949</v>
      </c>
    </row>
    <row r="3" spans="1:80" x14ac:dyDescent="0.25">
      <c r="A3" s="10">
        <v>3</v>
      </c>
      <c r="B3" s="10"/>
      <c r="C3" s="10"/>
      <c r="D3" s="1" t="s">
        <v>175</v>
      </c>
      <c r="E3" s="10" t="s">
        <v>172</v>
      </c>
      <c r="F3" s="10"/>
      <c r="G3" s="34">
        <f>(100/(SUM(Table2[[#This Row],[SiO22]:[P2O52]]))*Table2[[#This Row],[SiO22]])</f>
        <v>47.869595411534398</v>
      </c>
      <c r="H3" s="34">
        <f>(100/(SUM(Table2[[#This Row],[SiO22]:[P2O52]]))*Table2[[#This Row],[TiO23]])</f>
        <v>0.59774728921791132</v>
      </c>
      <c r="I3" s="34">
        <f>(100/(SUM(Table2[[#This Row],[SiO22]:[P2O52]]))*Table2[[#This Row],[Al2O34]])</f>
        <v>9.6436562660489695</v>
      </c>
      <c r="J3" s="34">
        <f>(100/(SUM(Table2[[#This Row],[SiO22]:[P2O52]]))*Table2[[#This Row],[Cr2O35]])</f>
        <v>0.18782564758627518</v>
      </c>
      <c r="K3" s="34">
        <f>(100/(SUM(Table2[[#This Row],[SiO22]:[P2O52]]))*Table2[[#This Row],[FeOt6]])</f>
        <v>12.194044700045392</v>
      </c>
      <c r="L3" s="34">
        <f>(100/(SUM(Table2[[#This Row],[SiO22]:[P2O52]]))*Table2[[#This Row],[MnO7]])</f>
        <v>0.2191740060465675</v>
      </c>
      <c r="M3" s="34">
        <f>(100/(SUM(Table2[[#This Row],[SiO22]:[P2O52]]))*Table2[[#This Row],[MgO8]])</f>
        <v>17.922456221717042</v>
      </c>
      <c r="N3" s="34">
        <f>(100/(SUM(Table2[[#This Row],[SiO22]:[P2O52]]))*Table2[[#This Row],[CaO9]])</f>
        <v>10.66978911253972</v>
      </c>
      <c r="O3" s="34">
        <f>(100/(SUM(Table2[[#This Row],[SiO22]:[P2O52]]))*Table2[[#This Row],[Na2O10]])</f>
        <v>0.55789746993671729</v>
      </c>
      <c r="P3" s="34">
        <f>(100/(SUM(Table2[[#This Row],[SiO22]:[P2O52]]))*Table2[[#This Row],[K2O11]])</f>
        <v>5.9774728921791136E-2</v>
      </c>
      <c r="Q3" s="34">
        <f>(100/(SUM(Table2[[#This Row],[SiO22]:[P2O52]]))*Table2[[#This Row],[NiO2]])</f>
        <v>6.8076691584916402E-2</v>
      </c>
      <c r="R3" s="34">
        <f>(100/(SUM(Table2[[#This Row],[SiO22]:[P2O52]]))*Table2[[#This Row],[P2O52]])</f>
        <v>9.9624548202985226E-3</v>
      </c>
      <c r="S3" s="34"/>
      <c r="T3" s="10">
        <v>48.05</v>
      </c>
      <c r="U3" s="10">
        <v>0.6</v>
      </c>
      <c r="V3" s="10">
        <v>9.68</v>
      </c>
      <c r="W3" s="11">
        <f>(Table2[[#This Row],[Cr]]/10000)*1.4615</f>
        <v>0.18853350000000002</v>
      </c>
      <c r="X3" s="10">
        <v>12.24</v>
      </c>
      <c r="Y3" s="10">
        <v>0.22</v>
      </c>
      <c r="Z3" s="10">
        <v>17.989999999999998</v>
      </c>
      <c r="AA3" s="10">
        <v>10.71</v>
      </c>
      <c r="AB3" s="10">
        <v>0.56000000000000005</v>
      </c>
      <c r="AC3" s="10">
        <v>0.06</v>
      </c>
      <c r="AD3" s="11">
        <f>(Table2[[#This Row],[Ni]]/10000)*1.2725</f>
        <v>6.8333249999999998E-2</v>
      </c>
      <c r="AE3" s="10">
        <v>0.01</v>
      </c>
      <c r="AF3" s="10">
        <v>100.12</v>
      </c>
      <c r="AG3" s="10"/>
      <c r="AH3" s="10"/>
      <c r="AI3" s="10"/>
      <c r="AJ3" s="10"/>
      <c r="AK3" s="10">
        <v>1290</v>
      </c>
      <c r="AL3" s="10">
        <v>102</v>
      </c>
      <c r="AM3" s="10"/>
      <c r="AN3" s="10"/>
      <c r="AO3" s="10">
        <v>537</v>
      </c>
      <c r="AP3" s="10"/>
      <c r="AQ3" s="10"/>
      <c r="AR3" s="10"/>
      <c r="AS3" s="10"/>
      <c r="AT3" s="10"/>
      <c r="AU3" s="10"/>
      <c r="AV3" s="10"/>
      <c r="AW3" s="10"/>
      <c r="AX3" s="10"/>
      <c r="AY3" s="10">
        <v>14</v>
      </c>
      <c r="AZ3" s="10"/>
      <c r="BA3" s="10">
        <v>42</v>
      </c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>
        <v>1.04E-2</v>
      </c>
      <c r="BQ3" s="10">
        <v>1.04E-2</v>
      </c>
      <c r="BR3" s="10">
        <v>1.2500000000000001E-2</v>
      </c>
      <c r="BS3" s="11">
        <f>IFERROR(SUM(Table1[[#This Row],[Pd]:[Au]]),0)</f>
        <v>3.3299999999999996E-2</v>
      </c>
      <c r="BT3" s="11">
        <f>IFERROR(Table1[[#This Row],[Ni]]/Table1[[#This Row],[Cu]],0)</f>
        <v>5.2647058823529411</v>
      </c>
      <c r="BU3" s="11">
        <f>IFERROR(Table1[[#This Row],[Pd]]/Table1[[#This Row],[Pt]],0)</f>
        <v>1</v>
      </c>
      <c r="BV3" s="11">
        <f>IFERROR(Table1[[#This Row],[Cr]]/Table1[[#This Row],[V]],0)</f>
        <v>0</v>
      </c>
      <c r="BW3" s="11">
        <f>IFERROR(Table1[[#This Row],[Cu]]/Table1[[#This Row],[Pd]],0)</f>
        <v>9807.6923076923085</v>
      </c>
      <c r="BX3" s="11">
        <f>IFERROR((Table1[[#This Row],[S]]*10000)/Table1[[#This Row],[Se]],0)</f>
        <v>0</v>
      </c>
      <c r="BY3" s="11">
        <f>IFERROR((Table1[[#This Row],[Th]]/0.085)/(Table1[[#This Row],[Yb]]/0.493),0)</f>
        <v>0</v>
      </c>
      <c r="BZ3" s="11">
        <f>IFERROR((Table1[[#This Row],[La]]/0.687)/(Table1[[#This Row],[Sm]]/0.444),0)</f>
        <v>0</v>
      </c>
      <c r="CA3" s="11">
        <f>IFERROR((Table1[[#This Row],[La]]/0.687)/(Table1[[#This Row],[Nb]]/0.713),0)</f>
        <v>0</v>
      </c>
      <c r="CB3" s="10">
        <f>IFERROR((Table1[[#This Row],[MgO]]/40.344)/((Table1[[#This Row],[MgO]]/40.344)+(Table1[[#This Row],[FeOt]]/71.844))*100,0)</f>
        <v>72.355430221257294</v>
      </c>
    </row>
    <row r="4" spans="1:80" hidden="1" x14ac:dyDescent="0.25">
      <c r="A4" s="10">
        <v>12</v>
      </c>
      <c r="B4" s="10"/>
      <c r="C4" s="10"/>
      <c r="D4" s="1" t="s">
        <v>175</v>
      </c>
      <c r="E4" s="10" t="s">
        <v>171</v>
      </c>
      <c r="F4" s="10"/>
      <c r="G4" s="34">
        <f>(100/(SUM(Table2[[#This Row],[SiO22]:[P2O52]]))*Table2[[#This Row],[SiO22]])</f>
        <v>50.714827716624342</v>
      </c>
      <c r="H4" s="34">
        <f>(100/(SUM(Table2[[#This Row],[SiO22]:[P2O52]]))*Table2[[#This Row],[TiO23]])</f>
        <v>0.71836860035352212</v>
      </c>
      <c r="I4" s="34">
        <f>(100/(SUM(Table2[[#This Row],[SiO22]:[P2O52]]))*Table2[[#This Row],[Al2O34]])</f>
        <v>10.59593685521445</v>
      </c>
      <c r="J4" s="34">
        <f>(100/(SUM(Table2[[#This Row],[SiO22]:[P2O52]]))*Table2[[#This Row],[Cr2O35]])</f>
        <v>0.15952582029192219</v>
      </c>
      <c r="K4" s="34">
        <f>(100/(SUM(Table2[[#This Row],[SiO22]:[P2O52]]))*Table2[[#This Row],[FeOt6]])</f>
        <v>9.96736432990512</v>
      </c>
      <c r="L4" s="34">
        <f>(100/(SUM(Table2[[#This Row],[SiO22]:[P2O52]]))*Table2[[#This Row],[MnO7]])</f>
        <v>0.13968278340207377</v>
      </c>
      <c r="M4" s="34">
        <f>(100/(SUM(Table2[[#This Row],[SiO22]:[P2O52]]))*Table2[[#This Row],[MgO8]])</f>
        <v>16.492545783116281</v>
      </c>
      <c r="N4" s="34">
        <f>(100/(SUM(Table2[[#This Row],[SiO22]:[P2O52]]))*Table2[[#This Row],[CaO9]])</f>
        <v>8.8199700376737997</v>
      </c>
      <c r="O4" s="34">
        <f>(100/(SUM(Table2[[#This Row],[SiO22]:[P2O52]]))*Table2[[#This Row],[Na2O10]])</f>
        <v>1.7659894758690753</v>
      </c>
      <c r="P4" s="34">
        <f>(100/(SUM(Table2[[#This Row],[SiO22]:[P2O52]]))*Table2[[#This Row],[K2O11]])</f>
        <v>0.52879910859356494</v>
      </c>
      <c r="Q4" s="34">
        <f>(100/(SUM(Table2[[#This Row],[SiO22]:[P2O52]]))*Table2[[#This Row],[NiO2]])</f>
        <v>4.7102780597971794E-2</v>
      </c>
      <c r="R4" s="34">
        <f>(100/(SUM(Table2[[#This Row],[SiO22]:[P2O52]]))*Table2[[#This Row],[P2O52]])</f>
        <v>4.9886708357883482E-2</v>
      </c>
      <c r="S4" s="34"/>
      <c r="T4" s="10">
        <v>50.83</v>
      </c>
      <c r="U4" s="10">
        <v>0.72</v>
      </c>
      <c r="V4" s="10">
        <v>10.62</v>
      </c>
      <c r="W4" s="11">
        <f>(Table2[[#This Row],[Cr]]/10000)*1.4615</f>
        <v>0.15988810000000001</v>
      </c>
      <c r="X4" s="10">
        <v>9.99</v>
      </c>
      <c r="Y4" s="10">
        <v>0.14000000000000001</v>
      </c>
      <c r="Z4" s="10">
        <v>16.53</v>
      </c>
      <c r="AA4" s="10">
        <v>8.84</v>
      </c>
      <c r="AB4" s="10">
        <v>1.77</v>
      </c>
      <c r="AC4" s="10">
        <v>0.53</v>
      </c>
      <c r="AD4" s="11">
        <f>(Table2[[#This Row],[Ni]]/10000)*1.2725</f>
        <v>4.7209750000000002E-2</v>
      </c>
      <c r="AE4" s="10">
        <v>0.05</v>
      </c>
      <c r="AF4" s="10">
        <v>100.02</v>
      </c>
      <c r="AG4" s="10"/>
      <c r="AH4" s="10"/>
      <c r="AI4" s="10"/>
      <c r="AJ4" s="10"/>
      <c r="AK4" s="10">
        <v>1094</v>
      </c>
      <c r="AL4" s="10">
        <v>137</v>
      </c>
      <c r="AM4" s="10"/>
      <c r="AN4" s="10"/>
      <c r="AO4" s="10">
        <v>371</v>
      </c>
      <c r="AP4" s="10"/>
      <c r="AQ4" s="10"/>
      <c r="AR4" s="10"/>
      <c r="AS4" s="10"/>
      <c r="AT4" s="10"/>
      <c r="AU4" s="10"/>
      <c r="AV4" s="10"/>
      <c r="AW4" s="10"/>
      <c r="AX4" s="10"/>
      <c r="AY4" s="10">
        <v>18</v>
      </c>
      <c r="AZ4" s="10"/>
      <c r="BA4" s="10">
        <v>53</v>
      </c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>
        <v>8.9999999999999993E-3</v>
      </c>
      <c r="BQ4" s="10">
        <v>0.01</v>
      </c>
      <c r="BR4" s="10">
        <v>1E-3</v>
      </c>
      <c r="BS4" s="11">
        <f>IFERROR(SUM(Table1[[#This Row],[Pd]:[Au]]),0)</f>
        <v>0.02</v>
      </c>
      <c r="BT4" s="11">
        <f>IFERROR(Table1[[#This Row],[Ni]]/Table1[[#This Row],[Cu]],0)</f>
        <v>2.7080291970802919</v>
      </c>
      <c r="BU4" s="11">
        <f>IFERROR(Table1[[#This Row],[Pd]]/Table1[[#This Row],[Pt]],0)</f>
        <v>0.89999999999999991</v>
      </c>
      <c r="BV4" s="11">
        <f>IFERROR(Table1[[#This Row],[Cr]]/Table1[[#This Row],[V]],0)</f>
        <v>0</v>
      </c>
      <c r="BW4" s="11">
        <f>IFERROR(Table1[[#This Row],[Cu]]/Table1[[#This Row],[Pd]],0)</f>
        <v>15222.222222222223</v>
      </c>
      <c r="BX4" s="11">
        <f>IFERROR((Table1[[#This Row],[S]]*10000)/Table1[[#This Row],[Se]],0)</f>
        <v>0</v>
      </c>
      <c r="BY4" s="11">
        <f>IFERROR((Table1[[#This Row],[Th]]/0.085)/(Table1[[#This Row],[Yb]]/0.493),0)</f>
        <v>0</v>
      </c>
      <c r="BZ4" s="11">
        <f>IFERROR((Table1[[#This Row],[La]]/0.687)/(Table1[[#This Row],[Sm]]/0.444),0)</f>
        <v>0</v>
      </c>
      <c r="CA4" s="11">
        <f>IFERROR((Table1[[#This Row],[La]]/0.687)/(Table1[[#This Row],[Nb]]/0.713),0)</f>
        <v>0</v>
      </c>
      <c r="CB4" s="10">
        <f>IFERROR((Table1[[#This Row],[MgO]]/40.344)/((Table1[[#This Row],[MgO]]/40.344)+(Table1[[#This Row],[FeOt]]/71.844))*100,0)</f>
        <v>74.661635263398395</v>
      </c>
    </row>
    <row r="5" spans="1:80" x14ac:dyDescent="0.25">
      <c r="A5" s="10">
        <v>13</v>
      </c>
      <c r="B5" s="10"/>
      <c r="C5" s="10"/>
      <c r="D5" s="1" t="s">
        <v>175</v>
      </c>
      <c r="E5" s="10" t="s">
        <v>168</v>
      </c>
      <c r="F5" s="10"/>
      <c r="G5" s="34">
        <f>(100/(SUM(Table2[[#This Row],[SiO22]:[P2O52]]))*Table2[[#This Row],[SiO22]])</f>
        <v>49.081456107833191</v>
      </c>
      <c r="H5" s="34">
        <f>(100/(SUM(Table2[[#This Row],[SiO22]:[P2O52]]))*Table2[[#This Row],[TiO23]])</f>
        <v>0.65720756809028014</v>
      </c>
      <c r="I5" s="34">
        <f>(100/(SUM(Table2[[#This Row],[SiO22]:[P2O52]]))*Table2[[#This Row],[Al2O34]])</f>
        <v>10.833967183064013</v>
      </c>
      <c r="J5" s="34">
        <f>(100/(SUM(Table2[[#This Row],[SiO22]:[P2O52]]))*Table2[[#This Row],[Cr2O35]])</f>
        <v>0.22382767088711311</v>
      </c>
      <c r="K5" s="34">
        <f>(100/(SUM(Table2[[#This Row],[SiO22]:[P2O52]]))*Table2[[#This Row],[FeOt6]])</f>
        <v>11.092867134129881</v>
      </c>
      <c r="L5" s="34">
        <f>(100/(SUM(Table2[[#This Row],[SiO22]:[P2O52]]))*Table2[[#This Row],[MnO7]])</f>
        <v>0.17923842766098549</v>
      </c>
      <c r="M5" s="34">
        <f>(100/(SUM(Table2[[#This Row],[SiO22]:[P2O52]]))*Table2[[#This Row],[MgO8]])</f>
        <v>15.404547088419143</v>
      </c>
      <c r="N5" s="34">
        <f>(100/(SUM(Table2[[#This Row],[SiO22]:[P2O52]]))*Table2[[#This Row],[CaO9]])</f>
        <v>11.222317109662812</v>
      </c>
      <c r="O5" s="34">
        <f>(100/(SUM(Table2[[#This Row],[SiO22]:[P2O52]]))*Table2[[#This Row],[Na2O10]])</f>
        <v>0.96589597128419957</v>
      </c>
      <c r="P5" s="34">
        <f>(100/(SUM(Table2[[#This Row],[SiO22]:[P2O52]]))*Table2[[#This Row],[K2O11]])</f>
        <v>0.2190691893634267</v>
      </c>
      <c r="Q5" s="34">
        <f>(100/(SUM(Table2[[#This Row],[SiO22]:[P2O52]]))*Table2[[#This Row],[NiO2]])</f>
        <v>6.981809747690601E-2</v>
      </c>
      <c r="R5" s="34">
        <f>(100/(SUM(Table2[[#This Row],[SiO22]:[P2O52]]))*Table2[[#This Row],[P2O52]])</f>
        <v>4.9788452128051525E-2</v>
      </c>
      <c r="S5" s="34"/>
      <c r="T5" s="10">
        <v>49.29</v>
      </c>
      <c r="U5" s="10">
        <v>0.66</v>
      </c>
      <c r="V5" s="10">
        <v>10.88</v>
      </c>
      <c r="W5" s="11">
        <f>(Table2[[#This Row],[Cr]]/10000)*1.4615</f>
        <v>0.2247787</v>
      </c>
      <c r="X5" s="10">
        <v>11.14</v>
      </c>
      <c r="Y5" s="10">
        <v>0.18</v>
      </c>
      <c r="Z5" s="10">
        <v>15.47</v>
      </c>
      <c r="AA5" s="10">
        <v>11.27</v>
      </c>
      <c r="AB5" s="10">
        <v>0.97</v>
      </c>
      <c r="AC5" s="10">
        <v>0.22</v>
      </c>
      <c r="AD5" s="11">
        <f>(Table2[[#This Row],[Ni]]/10000)*1.2725</f>
        <v>7.0114750000000003E-2</v>
      </c>
      <c r="AE5" s="10">
        <v>0.05</v>
      </c>
      <c r="AF5" s="10">
        <v>100.13</v>
      </c>
      <c r="AG5" s="10"/>
      <c r="AH5" s="10"/>
      <c r="AI5" s="10"/>
      <c r="AJ5" s="10"/>
      <c r="AK5" s="10">
        <v>1538</v>
      </c>
      <c r="AL5" s="10">
        <v>96</v>
      </c>
      <c r="AM5" s="10"/>
      <c r="AN5" s="10"/>
      <c r="AO5" s="10">
        <v>551</v>
      </c>
      <c r="AP5" s="10"/>
      <c r="AQ5" s="10"/>
      <c r="AR5" s="10"/>
      <c r="AS5" s="10"/>
      <c r="AT5" s="10"/>
      <c r="AU5" s="10"/>
      <c r="AV5" s="10"/>
      <c r="AW5" s="10"/>
      <c r="AX5" s="10"/>
      <c r="AY5" s="10">
        <v>16</v>
      </c>
      <c r="AZ5" s="10"/>
      <c r="BA5" s="10">
        <v>47</v>
      </c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>
        <v>9.8000000000000014E-3</v>
      </c>
      <c r="BQ5" s="10">
        <v>1.1599999999999999E-2</v>
      </c>
      <c r="BR5" s="10">
        <v>4.5999999999999999E-3</v>
      </c>
      <c r="BS5" s="11">
        <f>IFERROR(SUM(Table1[[#This Row],[Pd]:[Au]]),0)</f>
        <v>2.6000000000000002E-2</v>
      </c>
      <c r="BT5" s="11">
        <f>IFERROR(Table1[[#This Row],[Ni]]/Table1[[#This Row],[Cu]],0)</f>
        <v>5.739583333333333</v>
      </c>
      <c r="BU5" s="11">
        <f>IFERROR(Table1[[#This Row],[Pd]]/Table1[[#This Row],[Pt]],0)</f>
        <v>0.84482758620689669</v>
      </c>
      <c r="BV5" s="11">
        <f>IFERROR(Table1[[#This Row],[Cr]]/Table1[[#This Row],[V]],0)</f>
        <v>0</v>
      </c>
      <c r="BW5" s="11">
        <f>IFERROR(Table1[[#This Row],[Cu]]/Table1[[#This Row],[Pd]],0)</f>
        <v>9795.9183673469379</v>
      </c>
      <c r="BX5" s="11">
        <f>IFERROR((Table1[[#This Row],[S]]*10000)/Table1[[#This Row],[Se]],0)</f>
        <v>0</v>
      </c>
      <c r="BY5" s="11">
        <f>IFERROR((Table1[[#This Row],[Th]]/0.085)/(Table1[[#This Row],[Yb]]/0.493),0)</f>
        <v>0</v>
      </c>
      <c r="BZ5" s="11">
        <f>IFERROR((Table1[[#This Row],[La]]/0.687)/(Table1[[#This Row],[Sm]]/0.444),0)</f>
        <v>0</v>
      </c>
      <c r="CA5" s="11">
        <f>IFERROR((Table1[[#This Row],[La]]/0.687)/(Table1[[#This Row],[Nb]]/0.713),0)</f>
        <v>0</v>
      </c>
      <c r="CB5" s="10">
        <f>IFERROR((Table1[[#This Row],[MgO]]/40.344)/((Table1[[#This Row],[MgO]]/40.344)+(Table1[[#This Row],[FeOt]]/71.844))*100,0)</f>
        <v>71.206098304187464</v>
      </c>
    </row>
    <row r="6" spans="1:80" x14ac:dyDescent="0.25">
      <c r="A6" s="10">
        <v>5</v>
      </c>
      <c r="B6" s="10"/>
      <c r="C6" s="10"/>
      <c r="D6" s="1" t="s">
        <v>175</v>
      </c>
      <c r="E6" s="10" t="s">
        <v>172</v>
      </c>
      <c r="F6" s="10"/>
      <c r="G6" s="34">
        <f>(100/(SUM(Table2[[#This Row],[SiO22]:[P2O52]]))*Table2[[#This Row],[SiO22]])</f>
        <v>48.147203789950979</v>
      </c>
      <c r="H6" s="34">
        <f>(100/(SUM(Table2[[#This Row],[SiO22]:[P2O52]]))*Table2[[#This Row],[TiO23]])</f>
        <v>0.66498920922010218</v>
      </c>
      <c r="I6" s="34">
        <f>(100/(SUM(Table2[[#This Row],[SiO22]:[P2O52]]))*Table2[[#This Row],[Al2O34]])</f>
        <v>10.292444924794715</v>
      </c>
      <c r="J6" s="34">
        <f>(100/(SUM(Table2[[#This Row],[SiO22]:[P2O52]]))*Table2[[#This Row],[Cr2O35]])</f>
        <v>0.26966091563023264</v>
      </c>
      <c r="K6" s="34">
        <f>(100/(SUM(Table2[[#This Row],[SiO22]:[P2O52]]))*Table2[[#This Row],[FeOt6]])</f>
        <v>12.07898309881887</v>
      </c>
      <c r="L6" s="34">
        <f>(100/(SUM(Table2[[#This Row],[SiO22]:[P2O52]]))*Table2[[#This Row],[MnO7]])</f>
        <v>0.18857902948032748</v>
      </c>
      <c r="M6" s="34">
        <f>(100/(SUM(Table2[[#This Row],[SiO22]:[P2O52]]))*Table2[[#This Row],[MgO8]])</f>
        <v>15.215350115439053</v>
      </c>
      <c r="N6" s="34">
        <f>(100/(SUM(Table2[[#This Row],[SiO22]:[P2O52]]))*Table2[[#This Row],[CaO9]])</f>
        <v>11.880478857260632</v>
      </c>
      <c r="O6" s="34">
        <f>(100/(SUM(Table2[[#This Row],[SiO22]:[P2O52]]))*Table2[[#This Row],[Na2O10]])</f>
        <v>1.0421472681807571</v>
      </c>
      <c r="P6" s="34">
        <f>(100/(SUM(Table2[[#This Row],[SiO22]:[P2O52]]))*Table2[[#This Row],[K2O11]])</f>
        <v>6.9476484545383813E-2</v>
      </c>
      <c r="Q6" s="34">
        <f>(100/(SUM(Table2[[#This Row],[SiO22]:[P2O52]]))*Table2[[#This Row],[NiO2]])</f>
        <v>8.1209822133589391E-2</v>
      </c>
      <c r="R6" s="34">
        <f>(100/(SUM(Table2[[#This Row],[SiO22]:[P2O52]]))*Table2[[#This Row],[P2O52]])</f>
        <v>6.9476484545383813E-2</v>
      </c>
      <c r="S6" s="34"/>
      <c r="T6" s="10">
        <v>48.51</v>
      </c>
      <c r="U6" s="10">
        <v>0.67</v>
      </c>
      <c r="V6" s="10">
        <v>10.37</v>
      </c>
      <c r="W6" s="11">
        <f>(Table2[[#This Row],[Cr]]/10000)*1.4615</f>
        <v>0.27169285000000004</v>
      </c>
      <c r="X6" s="10">
        <v>12.17</v>
      </c>
      <c r="Y6" s="10">
        <v>0.19</v>
      </c>
      <c r="Z6" s="10">
        <v>15.33</v>
      </c>
      <c r="AA6" s="10">
        <v>11.97</v>
      </c>
      <c r="AB6" s="10">
        <v>1.05</v>
      </c>
      <c r="AC6" s="10">
        <v>7.0000000000000007E-2</v>
      </c>
      <c r="AD6" s="11">
        <f>(Table2[[#This Row],[Ni]]/10000)*1.2725</f>
        <v>8.1821749999999999E-2</v>
      </c>
      <c r="AE6" s="10">
        <v>7.0000000000000007E-2</v>
      </c>
      <c r="AF6" s="10">
        <v>100.4</v>
      </c>
      <c r="AG6" s="10"/>
      <c r="AH6" s="10"/>
      <c r="AI6" s="10"/>
      <c r="AJ6" s="10"/>
      <c r="AK6" s="10">
        <v>1859</v>
      </c>
      <c r="AL6" s="10">
        <v>99</v>
      </c>
      <c r="AM6" s="10"/>
      <c r="AN6" s="10"/>
      <c r="AO6" s="10">
        <v>643</v>
      </c>
      <c r="AP6" s="10"/>
      <c r="AQ6" s="10"/>
      <c r="AR6" s="10"/>
      <c r="AS6" s="10"/>
      <c r="AT6" s="10"/>
      <c r="AU6" s="10"/>
      <c r="AV6" s="10"/>
      <c r="AW6" s="10"/>
      <c r="AX6" s="10"/>
      <c r="AY6" s="10">
        <v>21</v>
      </c>
      <c r="AZ6" s="10"/>
      <c r="BA6" s="10">
        <v>47</v>
      </c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>
        <v>1.2999999999999999E-2</v>
      </c>
      <c r="BQ6" s="10">
        <v>1.6E-2</v>
      </c>
      <c r="BR6" s="10">
        <v>6.3E-3</v>
      </c>
      <c r="BS6" s="11">
        <f>IFERROR(SUM(Table1[[#This Row],[Pd]:[Au]]),0)</f>
        <v>3.5299999999999998E-2</v>
      </c>
      <c r="BT6" s="11">
        <f>IFERROR(Table1[[#This Row],[Ni]]/Table1[[#This Row],[Cu]],0)</f>
        <v>6.4949494949494948</v>
      </c>
      <c r="BU6" s="11">
        <f>IFERROR(Table1[[#This Row],[Pd]]/Table1[[#This Row],[Pt]],0)</f>
        <v>0.8125</v>
      </c>
      <c r="BV6" s="11">
        <f>IFERROR(Table1[[#This Row],[Cr]]/Table1[[#This Row],[V]],0)</f>
        <v>0</v>
      </c>
      <c r="BW6" s="11">
        <f>IFERROR(Table1[[#This Row],[Cu]]/Table1[[#This Row],[Pd]],0)</f>
        <v>7615.3846153846162</v>
      </c>
      <c r="BX6" s="11">
        <f>IFERROR((Table1[[#This Row],[S]]*10000)/Table1[[#This Row],[Se]],0)</f>
        <v>0</v>
      </c>
      <c r="BY6" s="11">
        <f>IFERROR((Table1[[#This Row],[Th]]/0.085)/(Table1[[#This Row],[Yb]]/0.493),0)</f>
        <v>0</v>
      </c>
      <c r="BZ6" s="11">
        <f>IFERROR((Table1[[#This Row],[La]]/0.687)/(Table1[[#This Row],[Sm]]/0.444),0)</f>
        <v>0</v>
      </c>
      <c r="CA6" s="11">
        <f>IFERROR((Table1[[#This Row],[La]]/0.687)/(Table1[[#This Row],[Nb]]/0.713),0)</f>
        <v>0</v>
      </c>
      <c r="CB6" s="10">
        <f>IFERROR((Table1[[#This Row],[MgO]]/40.344)/((Table1[[#This Row],[MgO]]/40.344)+(Table1[[#This Row],[FeOt]]/71.844))*100,0)</f>
        <v>69.166016371977364</v>
      </c>
    </row>
    <row r="7" spans="1:80" x14ac:dyDescent="0.25">
      <c r="A7" s="10">
        <v>7</v>
      </c>
      <c r="B7" s="10"/>
      <c r="C7" s="10"/>
      <c r="D7" s="1" t="s">
        <v>175</v>
      </c>
      <c r="E7" s="10" t="s">
        <v>172</v>
      </c>
      <c r="F7" s="10"/>
      <c r="G7" s="34">
        <f>(100/(SUM(Table2[[#This Row],[SiO22]:[P2O52]]))*Table2[[#This Row],[SiO22]])</f>
        <v>51.009792265352068</v>
      </c>
      <c r="H7" s="34">
        <f>(100/(SUM(Table2[[#This Row],[SiO22]:[P2O52]]))*Table2[[#This Row],[TiO23]])</f>
        <v>0.61685334902512734</v>
      </c>
      <c r="I7" s="34">
        <f>(100/(SUM(Table2[[#This Row],[SiO22]:[P2O52]]))*Table2[[#This Row],[Al2O34]])</f>
        <v>12.108234286509356</v>
      </c>
      <c r="J7" s="34">
        <f>(100/(SUM(Table2[[#This Row],[SiO22]:[P2O52]]))*Table2[[#This Row],[Cr2O35]])</f>
        <v>0.12752303802248324</v>
      </c>
      <c r="K7" s="34">
        <f>(100/(SUM(Table2[[#This Row],[SiO22]:[P2O52]]))*Table2[[#This Row],[FeOt6]])</f>
        <v>10.685491884725595</v>
      </c>
      <c r="L7" s="34">
        <f>(100/(SUM(Table2[[#This Row],[SiO22]:[P2O52]]))*Table2[[#This Row],[MnO7]])</f>
        <v>0.18903570373350678</v>
      </c>
      <c r="M7" s="34">
        <f>(100/(SUM(Table2[[#This Row],[SiO22]:[P2O52]]))*Table2[[#This Row],[MgO8]])</f>
        <v>12.41666096102192</v>
      </c>
      <c r="N7" s="34">
        <f>(100/(SUM(Table2[[#This Row],[SiO22]:[P2O52]]))*Table2[[#This Row],[CaO9]])</f>
        <v>12.516153436671134</v>
      </c>
      <c r="O7" s="34">
        <f>(100/(SUM(Table2[[#This Row],[SiO22]:[P2O52]]))*Table2[[#This Row],[Na2O10]])</f>
        <v>9.9492475649214096E-2</v>
      </c>
      <c r="P7" s="34">
        <f>(100/(SUM(Table2[[#This Row],[SiO22]:[P2O52]]))*Table2[[#This Row],[K2O11]])</f>
        <v>0.13928946590889973</v>
      </c>
      <c r="Q7" s="34">
        <f>(100/(SUM(Table2[[#This Row],[SiO22]:[P2O52]]))*Table2[[#This Row],[NiO2]])</f>
        <v>3.1777647991169861E-2</v>
      </c>
      <c r="R7" s="34">
        <f>(100/(SUM(Table2[[#This Row],[SiO22]:[P2O52]]))*Table2[[#This Row],[P2O52]])</f>
        <v>5.9695485389528458E-2</v>
      </c>
      <c r="S7" s="34"/>
      <c r="T7" s="10">
        <v>51.27</v>
      </c>
      <c r="U7" s="10">
        <v>0.62</v>
      </c>
      <c r="V7" s="10">
        <v>12.17</v>
      </c>
      <c r="W7" s="11">
        <f>(Table2[[#This Row],[Cr]]/10000)*1.4615</f>
        <v>0.12817355</v>
      </c>
      <c r="X7" s="10">
        <v>10.74</v>
      </c>
      <c r="Y7" s="10">
        <v>0.19</v>
      </c>
      <c r="Z7" s="10">
        <v>12.48</v>
      </c>
      <c r="AA7" s="10">
        <v>12.58</v>
      </c>
      <c r="AB7" s="10">
        <v>0.1</v>
      </c>
      <c r="AC7" s="10">
        <v>0.14000000000000001</v>
      </c>
      <c r="AD7" s="11">
        <f>(Table2[[#This Row],[Ni]]/10000)*1.2725</f>
        <v>3.1939750000000003E-2</v>
      </c>
      <c r="AE7" s="10">
        <v>0.06</v>
      </c>
      <c r="AF7" s="10">
        <v>100.35</v>
      </c>
      <c r="AG7" s="10"/>
      <c r="AH7" s="10"/>
      <c r="AI7" s="10"/>
      <c r="AJ7" s="10"/>
      <c r="AK7" s="10">
        <v>877</v>
      </c>
      <c r="AL7" s="10">
        <v>105</v>
      </c>
      <c r="AM7" s="10"/>
      <c r="AN7" s="10"/>
      <c r="AO7" s="10">
        <v>251</v>
      </c>
      <c r="AP7" s="10"/>
      <c r="AQ7" s="10"/>
      <c r="AR7" s="10"/>
      <c r="AS7" s="10"/>
      <c r="AT7" s="10"/>
      <c r="AU7" s="10"/>
      <c r="AV7" s="10"/>
      <c r="AW7" s="10"/>
      <c r="AX7" s="10"/>
      <c r="AY7" s="10">
        <v>18</v>
      </c>
      <c r="AZ7" s="10"/>
      <c r="BA7" s="10">
        <v>46</v>
      </c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>
        <v>1.5599999999999999E-2</v>
      </c>
      <c r="BQ7" s="10">
        <v>1.5599999999999999E-2</v>
      </c>
      <c r="BR7" s="10">
        <v>1.6999999999999999E-3</v>
      </c>
      <c r="BS7" s="11">
        <f>IFERROR(SUM(Table1[[#This Row],[Pd]:[Au]]),0)</f>
        <v>3.2899999999999999E-2</v>
      </c>
      <c r="BT7" s="11">
        <f>IFERROR(Table1[[#This Row],[Ni]]/Table1[[#This Row],[Cu]],0)</f>
        <v>2.3904761904761904</v>
      </c>
      <c r="BU7" s="11">
        <f>IFERROR(Table1[[#This Row],[Pd]]/Table1[[#This Row],[Pt]],0)</f>
        <v>1</v>
      </c>
      <c r="BV7" s="11">
        <f>IFERROR(Table1[[#This Row],[Cr]]/Table1[[#This Row],[V]],0)</f>
        <v>0</v>
      </c>
      <c r="BW7" s="11">
        <f>IFERROR(Table1[[#This Row],[Cu]]/Table1[[#This Row],[Pd]],0)</f>
        <v>6730.7692307692314</v>
      </c>
      <c r="BX7" s="11">
        <f>IFERROR((Table1[[#This Row],[S]]*10000)/Table1[[#This Row],[Se]],0)</f>
        <v>0</v>
      </c>
      <c r="BY7" s="11">
        <f>IFERROR((Table1[[#This Row],[Th]]/0.085)/(Table1[[#This Row],[Yb]]/0.493),0)</f>
        <v>0</v>
      </c>
      <c r="BZ7" s="11">
        <f>IFERROR((Table1[[#This Row],[La]]/0.687)/(Table1[[#This Row],[Sm]]/0.444),0)</f>
        <v>0</v>
      </c>
      <c r="CA7" s="11">
        <f>IFERROR((Table1[[#This Row],[La]]/0.687)/(Table1[[#This Row],[Nb]]/0.713),0)</f>
        <v>0</v>
      </c>
      <c r="CB7" s="10">
        <f>IFERROR((Table1[[#This Row],[MgO]]/40.344)/((Table1[[#This Row],[MgO]]/40.344)+(Table1[[#This Row],[FeOt]]/71.844))*100,0)</f>
        <v>67.419200105679508</v>
      </c>
    </row>
    <row r="8" spans="1:80" x14ac:dyDescent="0.25">
      <c r="A8" s="10" t="s">
        <v>144</v>
      </c>
      <c r="B8" s="10">
        <v>566672</v>
      </c>
      <c r="C8" s="10">
        <v>6267482</v>
      </c>
      <c r="D8" s="1" t="s">
        <v>160</v>
      </c>
      <c r="E8" s="10" t="s">
        <v>63</v>
      </c>
      <c r="F8" s="10"/>
      <c r="G8" s="34">
        <f>(100/(SUM(Table2[[#This Row],[SiO22]:[P2O52]]))*Table2[[#This Row],[SiO22]])</f>
        <v>48.631485692811509</v>
      </c>
      <c r="H8" s="34">
        <f>(100/(SUM(Table2[[#This Row],[SiO22]:[P2O52]]))*Table2[[#This Row],[TiO23]])</f>
        <v>2.0958875071041883</v>
      </c>
      <c r="I8" s="34">
        <f>(100/(SUM(Table2[[#This Row],[SiO22]:[P2O52]]))*Table2[[#This Row],[Al2O34]])</f>
        <v>11.512335775497005</v>
      </c>
      <c r="J8" s="34">
        <f>(100/(SUM(Table2[[#This Row],[SiO22]:[P2O52]]))*Table2[[#This Row],[Cr2O35]])</f>
        <v>0.18363045330812133</v>
      </c>
      <c r="K8" s="34">
        <f>(100/(SUM(Table2[[#This Row],[SiO22]:[P2O52]]))*Table2[[#This Row],[FeOt6]])</f>
        <v>13.598499740522726</v>
      </c>
      <c r="L8" s="34">
        <f>(100/(SUM(Table2[[#This Row],[SiO22]:[P2O52]]))*Table2[[#This Row],[MnO7]])</f>
        <v>0.25300634550119294</v>
      </c>
      <c r="M8" s="34">
        <f>(100/(SUM(Table2[[#This Row],[SiO22]:[P2O52]]))*Table2[[#This Row],[MgO8]])</f>
        <v>12.335338730372847</v>
      </c>
      <c r="N8" s="34">
        <f>(100/(SUM(Table2[[#This Row],[SiO22]:[P2O52]]))*Table2[[#This Row],[CaO9]])</f>
        <v>9.3203366740795328</v>
      </c>
      <c r="O8" s="34">
        <f>(100/(SUM(Table2[[#This Row],[SiO22]:[P2O52]]))*Table2[[#This Row],[Na2O10]])</f>
        <v>1.7743494854619835</v>
      </c>
      <c r="P8" s="34">
        <f>(100/(SUM(Table2[[#This Row],[SiO22]:[P2O52]]))*Table2[[#This Row],[K2O11]])</f>
        <v>6.0060397844941577E-2</v>
      </c>
      <c r="Q8" s="34">
        <f>(100/(SUM(Table2[[#This Row],[SiO22]:[P2O52]]))*Table2[[#This Row],[NiO2]])</f>
        <v>9.7960373619351254E-2</v>
      </c>
      <c r="R8" s="34">
        <f>(100/(SUM(Table2[[#This Row],[SiO22]:[P2O52]]))*Table2[[#This Row],[P2O52]])</f>
        <v>0.13710882387660778</v>
      </c>
      <c r="S8" s="34"/>
      <c r="T8" s="11">
        <v>48.768814200000016</v>
      </c>
      <c r="U8" s="11">
        <v>2.1018059999999998</v>
      </c>
      <c r="V8" s="11">
        <v>11.544845</v>
      </c>
      <c r="W8" s="11">
        <f>(Table2[[#This Row],[Cr]]/10000)*1.4615</f>
        <v>0.18414900000000001</v>
      </c>
      <c r="X8" s="11">
        <v>13.636899999999999</v>
      </c>
      <c r="Y8" s="12">
        <v>0.25372079999999997</v>
      </c>
      <c r="Z8" s="11">
        <v>12.370171999999998</v>
      </c>
      <c r="AA8" s="11">
        <v>9.3466559999999994</v>
      </c>
      <c r="AB8" s="11">
        <v>1.7793600000000003</v>
      </c>
      <c r="AC8" s="11">
        <v>6.0229999999999999E-2</v>
      </c>
      <c r="AD8" s="11">
        <f>(Table2[[#This Row],[Ni]]/10000)*1.2725</f>
        <v>9.8237000000000005E-2</v>
      </c>
      <c r="AE8" s="12">
        <v>0.13749599999999998</v>
      </c>
      <c r="AF8" s="13">
        <f>SUM(T8:AE8)</f>
        <v>100.282386</v>
      </c>
      <c r="AG8" s="10" t="s">
        <v>164</v>
      </c>
      <c r="AH8" s="10"/>
      <c r="AI8" s="10">
        <v>50</v>
      </c>
      <c r="AJ8" s="10">
        <v>76</v>
      </c>
      <c r="AK8" s="10">
        <v>1260</v>
      </c>
      <c r="AL8" s="10">
        <v>232</v>
      </c>
      <c r="AM8" s="10"/>
      <c r="AN8" s="10"/>
      <c r="AO8" s="10">
        <v>772</v>
      </c>
      <c r="AP8" s="10"/>
      <c r="AQ8" s="10"/>
      <c r="AR8" s="10">
        <v>29</v>
      </c>
      <c r="AS8" s="10"/>
      <c r="AT8" s="10">
        <v>815</v>
      </c>
      <c r="AU8" s="10"/>
      <c r="AV8" s="14"/>
      <c r="AW8" s="10"/>
      <c r="AX8" s="10">
        <v>342</v>
      </c>
      <c r="AY8" s="10"/>
      <c r="AZ8" s="10">
        <v>151</v>
      </c>
      <c r="BA8" s="10">
        <v>83</v>
      </c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>
        <v>7.0000000000000001E-3</v>
      </c>
      <c r="BQ8" s="10">
        <v>5.7000000000000002E-3</v>
      </c>
      <c r="BR8" s="10">
        <v>6.0000000000000001E-3</v>
      </c>
      <c r="BS8" s="11">
        <f>IFERROR(SUM(Table1[[#This Row],[Pd]:[Au]]),0)</f>
        <v>1.8700000000000001E-2</v>
      </c>
      <c r="BT8" s="11">
        <f>IFERROR(Table1[[#This Row],[Ni]]/Table1[[#This Row],[Cu]],0)</f>
        <v>3.3275862068965516</v>
      </c>
      <c r="BU8" s="11">
        <f>IFERROR(Table1[[#This Row],[Pd]]/Table1[[#This Row],[Pt]],0)</f>
        <v>1.2280701754385965</v>
      </c>
      <c r="BV8" s="11">
        <f>IFERROR(Table1[[#This Row],[Cr]]/Table1[[#This Row],[V]],0)</f>
        <v>3.6842105263157894</v>
      </c>
      <c r="BW8" s="11">
        <f>IFERROR(Table1[[#This Row],[Cu]]/Table1[[#This Row],[Pd]],0)</f>
        <v>33142.857142857145</v>
      </c>
      <c r="BX8" s="11">
        <f>IFERROR((Table1[[#This Row],[S]]*10000)/Table1[[#This Row],[Se]],0)</f>
        <v>0</v>
      </c>
      <c r="BY8" s="11">
        <f>IFERROR((Table1[[#This Row],[Th]]/0.085)/(Table1[[#This Row],[Yb]]/0.493),0)</f>
        <v>0</v>
      </c>
      <c r="BZ8" s="11">
        <f>IFERROR((Table1[[#This Row],[La]]/0.687)/(Table1[[#This Row],[Sm]]/0.444),0)</f>
        <v>0</v>
      </c>
      <c r="CA8" s="11">
        <f>IFERROR((Table1[[#This Row],[La]]/0.687)/(Table1[[#This Row],[Nb]]/0.713),0)</f>
        <v>0</v>
      </c>
      <c r="CB8" s="10">
        <f>IFERROR((Table1[[#This Row],[MgO]]/40.344)/((Table1[[#This Row],[MgO]]/40.344)+(Table1[[#This Row],[FeOt]]/71.844))*100,0)</f>
        <v>61.764471464651351</v>
      </c>
    </row>
    <row r="9" spans="1:80" x14ac:dyDescent="0.25">
      <c r="A9" s="10">
        <v>9</v>
      </c>
      <c r="B9" s="10"/>
      <c r="C9" s="10"/>
      <c r="D9" s="1" t="s">
        <v>175</v>
      </c>
      <c r="E9" s="10" t="s">
        <v>172</v>
      </c>
      <c r="F9" s="10"/>
      <c r="G9" s="34">
        <f>(100/(SUM(Table2[[#This Row],[SiO22]:[P2O52]]))*Table2[[#This Row],[SiO22]])</f>
        <v>52.422669625984646</v>
      </c>
      <c r="H9" s="34">
        <f>(100/(SUM(Table2[[#This Row],[SiO22]:[P2O52]]))*Table2[[#This Row],[TiO23]])</f>
        <v>0.56775454468575415</v>
      </c>
      <c r="I9" s="34">
        <f>(100/(SUM(Table2[[#This Row],[SiO22]:[P2O52]]))*Table2[[#This Row],[Al2O34]])</f>
        <v>11.902924226306601</v>
      </c>
      <c r="J9" s="34">
        <f>(100/(SUM(Table2[[#This Row],[SiO22]:[P2O52]]))*Table2[[#This Row],[Cr2O35]])</f>
        <v>0.18589832667251921</v>
      </c>
      <c r="K9" s="34">
        <f>(100/(SUM(Table2[[#This Row],[SiO22]:[P2O52]]))*Table2[[#This Row],[FeOt6]])</f>
        <v>10.149857562013747</v>
      </c>
      <c r="L9" s="34">
        <f>(100/(SUM(Table2[[#This Row],[SiO22]:[P2O52]]))*Table2[[#This Row],[MnO7]])</f>
        <v>0.15936969675389592</v>
      </c>
      <c r="M9" s="34">
        <f>(100/(SUM(Table2[[#This Row],[SiO22]:[P2O52]]))*Table2[[#This Row],[MgO8]])</f>
        <v>12.002530286777787</v>
      </c>
      <c r="N9" s="34">
        <f>(100/(SUM(Table2[[#This Row],[SiO22]:[P2O52]]))*Table2[[#This Row],[CaO9]])</f>
        <v>9.6817090777991783</v>
      </c>
      <c r="O9" s="34">
        <f>(100/(SUM(Table2[[#This Row],[SiO22]:[P2O52]]))*Table2[[#This Row],[Na2O10]])</f>
        <v>2.3706242392142016</v>
      </c>
      <c r="P9" s="34">
        <f>(100/(SUM(Table2[[#This Row],[SiO22]:[P2O52]]))*Table2[[#This Row],[K2O11]])</f>
        <v>0.49803030235592477</v>
      </c>
      <c r="Q9" s="34">
        <f>(100/(SUM(Table2[[#This Row],[SiO22]:[P2O52]]))*Table2[[#This Row],[NiO2]])</f>
        <v>4.8671505388639812E-2</v>
      </c>
      <c r="R9" s="34">
        <f>(100/(SUM(Table2[[#This Row],[SiO22]:[P2O52]]))*Table2[[#This Row],[P2O52]])</f>
        <v>9.9606060471184952E-3</v>
      </c>
      <c r="S9" s="34"/>
      <c r="T9" s="10">
        <v>52.63</v>
      </c>
      <c r="U9" s="10">
        <v>0.56999999999999995</v>
      </c>
      <c r="V9" s="10">
        <v>11.95</v>
      </c>
      <c r="W9" s="11">
        <f>(Table2[[#This Row],[Cr]]/10000)*1.4615</f>
        <v>0.18663355000000001</v>
      </c>
      <c r="X9" s="10">
        <v>10.19</v>
      </c>
      <c r="Y9" s="10">
        <v>0.16</v>
      </c>
      <c r="Z9" s="10">
        <v>12.05</v>
      </c>
      <c r="AA9" s="10">
        <v>9.7200000000000006</v>
      </c>
      <c r="AB9" s="10">
        <v>2.38</v>
      </c>
      <c r="AC9" s="10">
        <v>0.5</v>
      </c>
      <c r="AD9" s="11">
        <f>(Table2[[#This Row],[Ni]]/10000)*1.2725</f>
        <v>4.8863999999999998E-2</v>
      </c>
      <c r="AE9" s="10">
        <v>0.01</v>
      </c>
      <c r="AF9" s="10">
        <v>100.16</v>
      </c>
      <c r="AG9" s="10"/>
      <c r="AH9" s="10"/>
      <c r="AI9" s="10"/>
      <c r="AJ9" s="10"/>
      <c r="AK9" s="10">
        <v>1277</v>
      </c>
      <c r="AL9" s="10">
        <v>108</v>
      </c>
      <c r="AM9" s="10"/>
      <c r="AN9" s="10"/>
      <c r="AO9" s="10">
        <v>384</v>
      </c>
      <c r="AP9" s="10"/>
      <c r="AQ9" s="10"/>
      <c r="AR9" s="10"/>
      <c r="AS9" s="10"/>
      <c r="AT9" s="10"/>
      <c r="AU9" s="10"/>
      <c r="AV9" s="10"/>
      <c r="AW9" s="10"/>
      <c r="AX9" s="10"/>
      <c r="AY9" s="10">
        <v>14</v>
      </c>
      <c r="AZ9" s="10"/>
      <c r="BA9" s="10">
        <v>40</v>
      </c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>
        <v>1.34E-2</v>
      </c>
      <c r="BQ9" s="10">
        <v>1.55E-2</v>
      </c>
      <c r="BR9" s="10">
        <v>4.7000000000000002E-3</v>
      </c>
      <c r="BS9" s="11">
        <f>IFERROR(SUM(Table1[[#This Row],[Pd]:[Au]]),0)</f>
        <v>3.3600000000000005E-2</v>
      </c>
      <c r="BT9" s="11">
        <f>IFERROR(Table1[[#This Row],[Ni]]/Table1[[#This Row],[Cu]],0)</f>
        <v>3.5555555555555554</v>
      </c>
      <c r="BU9" s="11">
        <f>IFERROR(Table1[[#This Row],[Pd]]/Table1[[#This Row],[Pt]],0)</f>
        <v>0.86451612903225805</v>
      </c>
      <c r="BV9" s="11">
        <f>IFERROR(Table1[[#This Row],[Cr]]/Table1[[#This Row],[V]],0)</f>
        <v>0</v>
      </c>
      <c r="BW9" s="11">
        <f>IFERROR(Table1[[#This Row],[Cu]]/Table1[[#This Row],[Pd]],0)</f>
        <v>8059.7014925373132</v>
      </c>
      <c r="BX9" s="11">
        <f>IFERROR((Table1[[#This Row],[S]]*10000)/Table1[[#This Row],[Se]],0)</f>
        <v>0</v>
      </c>
      <c r="BY9" s="11">
        <f>IFERROR((Table1[[#This Row],[Th]]/0.085)/(Table1[[#This Row],[Yb]]/0.493),0)</f>
        <v>0</v>
      </c>
      <c r="BZ9" s="11">
        <f>IFERROR((Table1[[#This Row],[La]]/0.687)/(Table1[[#This Row],[Sm]]/0.444),0)</f>
        <v>0</v>
      </c>
      <c r="CA9" s="11">
        <f>IFERROR((Table1[[#This Row],[La]]/0.687)/(Table1[[#This Row],[Nb]]/0.713),0)</f>
        <v>0</v>
      </c>
      <c r="CB9" s="10">
        <f>IFERROR((Table1[[#This Row],[MgO]]/40.344)/((Table1[[#This Row],[MgO]]/40.344)+(Table1[[#This Row],[FeOt]]/71.844))*100,0)</f>
        <v>67.802543050594949</v>
      </c>
    </row>
    <row r="10" spans="1:80" x14ac:dyDescent="0.25">
      <c r="A10" s="10" t="s">
        <v>111</v>
      </c>
      <c r="B10" s="10">
        <v>482580</v>
      </c>
      <c r="C10" s="10">
        <v>6466684</v>
      </c>
      <c r="D10" s="1" t="s">
        <v>160</v>
      </c>
      <c r="E10" s="10" t="s">
        <v>196</v>
      </c>
      <c r="F10" s="10"/>
      <c r="G10" s="34">
        <f>(100/(SUM(Table2[[#This Row],[SiO22]:[P2O52]]))*Table2[[#This Row],[SiO22]])</f>
        <v>46.322398775010413</v>
      </c>
      <c r="H10" s="34">
        <f>(100/(SUM(Table2[[#This Row],[SiO22]:[P2O52]]))*Table2[[#This Row],[TiO23]])</f>
        <v>0.43350413879776878</v>
      </c>
      <c r="I10" s="34">
        <f>(100/(SUM(Table2[[#This Row],[SiO22]:[P2O52]]))*Table2[[#This Row],[Al2O34]])</f>
        <v>14.844557631738782</v>
      </c>
      <c r="J10" s="34">
        <f>(100/(SUM(Table2[[#This Row],[SiO22]:[P2O52]]))*Table2[[#This Row],[Cr2O35]])</f>
        <v>3.1407625039400401E-2</v>
      </c>
      <c r="K10" s="34">
        <f>(100/(SUM(Table2[[#This Row],[SiO22]:[P2O52]]))*Table2[[#This Row],[FeOt6]])</f>
        <v>10.081465565559396</v>
      </c>
      <c r="L10" s="34">
        <f>(100/(SUM(Table2[[#This Row],[SiO22]:[P2O52]]))*Table2[[#This Row],[MnO7]])</f>
        <v>0.20972234279107932</v>
      </c>
      <c r="M10" s="34">
        <f>(100/(SUM(Table2[[#This Row],[SiO22]:[P2O52]]))*Table2[[#This Row],[MgO8]])</f>
        <v>11.933483173560232</v>
      </c>
      <c r="N10" s="34">
        <f>(100/(SUM(Table2[[#This Row],[SiO22]:[P2O52]]))*Table2[[#This Row],[CaO9]])</f>
        <v>15.104326670285984</v>
      </c>
      <c r="O10" s="34">
        <f>(100/(SUM(Table2[[#This Row],[SiO22]:[P2O52]]))*Table2[[#This Row],[Na2O10]])</f>
        <v>0.75452865373238964</v>
      </c>
      <c r="P10" s="34">
        <f>(100/(SUM(Table2[[#This Row],[SiO22]:[P2O52]]))*Table2[[#This Row],[K2O11]])</f>
        <v>0.26488865459798644</v>
      </c>
      <c r="Q10" s="34">
        <f>(100/(SUM(Table2[[#This Row],[SiO22]:[P2O52]]))*Table2[[#This Row],[NiO2]])</f>
        <v>1.5135702060335605E-2</v>
      </c>
      <c r="R10" s="34">
        <f>(100/(SUM(Table2[[#This Row],[SiO22]:[P2O52]]))*Table2[[#This Row],[P2O52]])</f>
        <v>4.5810668262323646E-3</v>
      </c>
      <c r="S10" s="34"/>
      <c r="T10" s="11">
        <v>46.343968799999999</v>
      </c>
      <c r="U10" s="11">
        <v>0.43370599999999998</v>
      </c>
      <c r="V10" s="11">
        <v>14.851470000000001</v>
      </c>
      <c r="W10" s="11">
        <f>(Table2[[#This Row],[Cr]]/10000)*1.4615</f>
        <v>3.1422249999999999E-2</v>
      </c>
      <c r="X10" s="11">
        <v>10.08616</v>
      </c>
      <c r="Y10" s="12">
        <v>0.20981999999999998</v>
      </c>
      <c r="Z10" s="11">
        <v>11.93904</v>
      </c>
      <c r="AA10" s="11">
        <v>15.111360000000001</v>
      </c>
      <c r="AB10" s="11">
        <v>0.75488000000000011</v>
      </c>
      <c r="AC10" s="11">
        <v>0.26501199999999997</v>
      </c>
      <c r="AD10" s="11">
        <f>(Table2[[#This Row],[Ni]]/10000)*1.2725</f>
        <v>1.514275E-2</v>
      </c>
      <c r="AE10" s="12">
        <v>4.5831999999999999E-3</v>
      </c>
      <c r="AF10" s="13">
        <f>SUM(T10:AE10)</f>
        <v>100.046565</v>
      </c>
      <c r="AG10" s="1">
        <v>5.0000000000000001E-3</v>
      </c>
      <c r="AH10" s="1"/>
      <c r="AI10" s="1">
        <v>40</v>
      </c>
      <c r="AJ10" s="1">
        <v>50</v>
      </c>
      <c r="AK10" s="1">
        <v>215</v>
      </c>
      <c r="AL10" s="1">
        <v>23</v>
      </c>
      <c r="AM10" s="1"/>
      <c r="AN10" s="1"/>
      <c r="AO10" s="1">
        <v>119</v>
      </c>
      <c r="AP10" s="1"/>
      <c r="AQ10" s="1"/>
      <c r="AR10" s="1">
        <v>68</v>
      </c>
      <c r="AS10" s="1"/>
      <c r="AT10" s="1">
        <v>152</v>
      </c>
      <c r="AU10" s="1"/>
      <c r="AV10" s="1"/>
      <c r="AW10" s="1"/>
      <c r="AX10" s="1">
        <v>280</v>
      </c>
      <c r="AY10" s="1"/>
      <c r="AZ10" s="1">
        <v>58</v>
      </c>
      <c r="BA10" s="1"/>
      <c r="BB10" s="14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>
        <v>1.0999999999999999E-2</v>
      </c>
      <c r="BQ10" s="1">
        <v>2.1299999999999999E-2</v>
      </c>
      <c r="BR10" s="1">
        <v>1E-3</v>
      </c>
      <c r="BS10" s="3">
        <f>IFERROR(SUM(Table1[[#This Row],[Pd]:[Au]]),0)</f>
        <v>3.3299999999999996E-2</v>
      </c>
      <c r="BT10" s="3">
        <f>IFERROR(Table1[[#This Row],[Ni]]/Table1[[#This Row],[Cu]],0)</f>
        <v>5.1739130434782608</v>
      </c>
      <c r="BU10" s="11">
        <f>IFERROR(Table1[[#This Row],[Pd]]/Table1[[#This Row],[Pt]],0)</f>
        <v>0.51643192488262912</v>
      </c>
      <c r="BV10" s="11">
        <f>IFERROR(Table1[[#This Row],[Cr]]/Table1[[#This Row],[V]],0)</f>
        <v>0.7678571428571429</v>
      </c>
      <c r="BW10" s="11">
        <f>IFERROR(Table1[[#This Row],[Cu]]/Table1[[#This Row],[Pd]],0)</f>
        <v>2090.909090909091</v>
      </c>
      <c r="BX10" s="11">
        <f>IFERROR((Table1[[#This Row],[S]]*10000)/Table1[[#This Row],[Se]],0)</f>
        <v>0</v>
      </c>
      <c r="BY10" s="11">
        <f>IFERROR((Table1[[#This Row],[Th]]/0.085)/(Table1[[#This Row],[Yb]]/0.493),0)</f>
        <v>0</v>
      </c>
      <c r="BZ10" s="11">
        <f>IFERROR((Table1[[#This Row],[La]]/0.687)/(Table1[[#This Row],[Sm]]/0.444),0)</f>
        <v>0</v>
      </c>
      <c r="CA10" s="11">
        <f>IFERROR((Table1[[#This Row],[La]]/0.687)/(Table1[[#This Row],[Nb]]/0.713),0)</f>
        <v>0</v>
      </c>
      <c r="CB10" s="10">
        <f>IFERROR((Table1[[#This Row],[MgO]]/40.344)/((Table1[[#This Row],[MgO]]/40.344)+(Table1[[#This Row],[FeOt]]/71.844))*100,0)</f>
        <v>67.824188790847089</v>
      </c>
    </row>
    <row r="11" spans="1:80" hidden="1" x14ac:dyDescent="0.25">
      <c r="A11" s="10" t="s">
        <v>242</v>
      </c>
      <c r="B11" s="10"/>
      <c r="C11" s="10"/>
      <c r="D11" s="1" t="s">
        <v>313</v>
      </c>
      <c r="E11" s="10" t="s">
        <v>321</v>
      </c>
      <c r="F11" s="10"/>
      <c r="G11" s="34">
        <f>(100/(SUM(Table2[[#This Row],[SiO22]:[P2O52]]))*Table2[[#This Row],[SiO22]])</f>
        <v>48.292917805119821</v>
      </c>
      <c r="H11" s="34">
        <f>(100/(SUM(Table2[[#This Row],[SiO22]:[P2O52]]))*Table2[[#This Row],[TiO23]])</f>
        <v>2.579142372266702</v>
      </c>
      <c r="I11" s="34">
        <f>(100/(SUM(Table2[[#This Row],[SiO22]:[P2O52]]))*Table2[[#This Row],[Al2O34]])</f>
        <v>12.144308178074708</v>
      </c>
      <c r="J11" s="34">
        <f>(100/(SUM(Table2[[#This Row],[SiO22]:[P2O52]]))*Table2[[#This Row],[Cr2O35]])</f>
        <v>2.4783171983083468E-2</v>
      </c>
      <c r="K11" s="34">
        <f>(100/(SUM(Table2[[#This Row],[SiO22]:[P2O52]]))*Table2[[#This Row],[FeOt6]])</f>
        <v>13.697886063731421</v>
      </c>
      <c r="L11" s="34">
        <f>(100/(SUM(Table2[[#This Row],[SiO22]:[P2O52]]))*Table2[[#This Row],[MnO7]])</f>
        <v>0.16246566124514658</v>
      </c>
      <c r="M11" s="34">
        <f>(100/(SUM(Table2[[#This Row],[SiO22]:[P2O52]]))*Table2[[#This Row],[MgO8]])</f>
        <v>11.900609686206987</v>
      </c>
      <c r="N11" s="34">
        <f>(100/(SUM(Table2[[#This Row],[SiO22]:[P2O52]]))*Table2[[#This Row],[CaO9]])</f>
        <v>6.569705176600614</v>
      </c>
      <c r="O11" s="34">
        <f>(100/(SUM(Table2[[#This Row],[SiO22]:[P2O52]]))*Table2[[#This Row],[Na2O10]])</f>
        <v>4.122566154095594</v>
      </c>
      <c r="P11" s="34">
        <f>(100/(SUM(Table2[[#This Row],[SiO22]:[P2O52]]))*Table2[[#This Row],[K2O11]])</f>
        <v>0.22339028421207655</v>
      </c>
      <c r="Q11" s="34">
        <f>(100/(SUM(Table2[[#This Row],[SiO22]:[P2O52]]))*Table2[[#This Row],[NiO2]])</f>
        <v>1.8218746940473318E-2</v>
      </c>
      <c r="R11" s="34">
        <f>(100/(SUM(Table2[[#This Row],[SiO22]:[P2O52]]))*Table2[[#This Row],[P2O52]])</f>
        <v>0.2640066995233632</v>
      </c>
      <c r="S11" s="34"/>
      <c r="T11" s="10">
        <v>47.56</v>
      </c>
      <c r="U11" s="10">
        <v>2.54</v>
      </c>
      <c r="V11" s="10">
        <v>11.96</v>
      </c>
      <c r="W11" s="11">
        <f>(Table2[[#This Row],[Cr]]/10000)*1.4615</f>
        <v>2.440705E-2</v>
      </c>
      <c r="X11" s="10">
        <v>13.49</v>
      </c>
      <c r="Y11" s="10">
        <v>0.16</v>
      </c>
      <c r="Z11" s="10">
        <v>11.72</v>
      </c>
      <c r="AA11" s="10">
        <v>6.47</v>
      </c>
      <c r="AB11" s="10">
        <v>4.0599999999999996</v>
      </c>
      <c r="AC11" s="10">
        <v>0.22</v>
      </c>
      <c r="AD11" s="11">
        <f>(Table2[[#This Row],[Ni]]/10000)*1.2725</f>
        <v>1.794225E-2</v>
      </c>
      <c r="AE11" s="10">
        <v>0.26</v>
      </c>
      <c r="AF11" s="10">
        <v>100.94</v>
      </c>
      <c r="AG11" s="10">
        <v>0</v>
      </c>
      <c r="AH11" s="10"/>
      <c r="AI11" s="10">
        <v>87</v>
      </c>
      <c r="AJ11" s="10"/>
      <c r="AK11" s="10">
        <v>167</v>
      </c>
      <c r="AL11" s="10"/>
      <c r="AM11" s="10"/>
      <c r="AN11" s="10">
        <v>17</v>
      </c>
      <c r="AO11" s="10">
        <v>141</v>
      </c>
      <c r="AP11" s="10"/>
      <c r="AQ11" s="10">
        <v>0</v>
      </c>
      <c r="AR11" s="10"/>
      <c r="AS11" s="10"/>
      <c r="AT11" s="10">
        <v>169</v>
      </c>
      <c r="AU11" s="10"/>
      <c r="AV11" s="10"/>
      <c r="AW11" s="10"/>
      <c r="AX11" s="10">
        <v>581</v>
      </c>
      <c r="AY11" s="10">
        <v>39</v>
      </c>
      <c r="AZ11" s="10">
        <v>54</v>
      </c>
      <c r="BA11" s="10">
        <v>121</v>
      </c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1">
        <f>IFERROR(SUM(Table1[[#This Row],[Pd]:[Au]]),0)</f>
        <v>0</v>
      </c>
      <c r="BT11" s="11">
        <f>IFERROR(Table1[[#This Row],[Ni]]/Table1[[#This Row],[Cu]],0)</f>
        <v>0</v>
      </c>
      <c r="BU11" s="11">
        <f>IFERROR(Table1[[#This Row],[Pd]]/Table1[[#This Row],[Pt]],0)</f>
        <v>0</v>
      </c>
      <c r="BV11" s="11">
        <f>IFERROR(Table1[[#This Row],[Cr]]/Table1[[#This Row],[V]],0)</f>
        <v>0.28743545611015492</v>
      </c>
      <c r="BW11" s="11">
        <f>IFERROR(Table1[[#This Row],[Cu]]/Table1[[#This Row],[Pd]],0)</f>
        <v>0</v>
      </c>
      <c r="BX11" s="11">
        <f>IFERROR((Table1[[#This Row],[S]]*10000)/Table1[[#This Row],[Se]],0)</f>
        <v>0</v>
      </c>
      <c r="BY11" s="11">
        <f>IFERROR((Table1[[#This Row],[Th]]/0.085)/(Table1[[#This Row],[Yb]]/0.493),0)</f>
        <v>0</v>
      </c>
      <c r="BZ11" s="11">
        <f>IFERROR((Table1[[#This Row],[La]]/0.687)/(Table1[[#This Row],[Sm]]/0.444),0)</f>
        <v>0</v>
      </c>
      <c r="CA11" s="11">
        <f>IFERROR((Table1[[#This Row],[La]]/0.687)/(Table1[[#This Row],[Nb]]/0.713),0)</f>
        <v>0</v>
      </c>
      <c r="CB11" s="10">
        <f>IFERROR((Table1[[#This Row],[MgO]]/40.344)/((Table1[[#This Row],[MgO]]/40.344)+(Table1[[#This Row],[FeOt]]/71.844))*100,0)</f>
        <v>60.740149281922882</v>
      </c>
    </row>
    <row r="12" spans="1:80" x14ac:dyDescent="0.25">
      <c r="A12" s="10" t="s">
        <v>152</v>
      </c>
      <c r="B12" s="10">
        <v>671378</v>
      </c>
      <c r="C12" s="10">
        <v>6127043</v>
      </c>
      <c r="D12" s="1" t="s">
        <v>160</v>
      </c>
      <c r="E12" s="10" t="s">
        <v>63</v>
      </c>
      <c r="F12" s="10"/>
      <c r="G12" s="34">
        <f>(100/(SUM(Table2[[#This Row],[SiO22]:[P2O52]]))*Table2[[#This Row],[SiO22]])</f>
        <v>54.670983326312843</v>
      </c>
      <c r="H12" s="34">
        <f>(100/(SUM(Table2[[#This Row],[SiO22]:[P2O52]]))*Table2[[#This Row],[TiO23]])</f>
        <v>0.66654560445382793</v>
      </c>
      <c r="I12" s="34">
        <f>(100/(SUM(Table2[[#This Row],[SiO22]:[P2O52]]))*Table2[[#This Row],[Al2O34]])</f>
        <v>12.552098443503278</v>
      </c>
      <c r="J12" s="34">
        <f>(100/(SUM(Table2[[#This Row],[SiO22]:[P2O52]]))*Table2[[#This Row],[Cr2O35]])</f>
        <v>8.0298846067396776E-2</v>
      </c>
      <c r="K12" s="34">
        <f>(100/(SUM(Table2[[#This Row],[SiO22]:[P2O52]]))*Table2[[#This Row],[FeOt6]])</f>
        <v>8.7647989858005726</v>
      </c>
      <c r="L12" s="34">
        <f>(100/(SUM(Table2[[#This Row],[SiO22]:[P2O52]]))*Table2[[#This Row],[MnO7]])</f>
        <v>0.1908987250489716</v>
      </c>
      <c r="M12" s="34">
        <f>(100/(SUM(Table2[[#This Row],[SiO22]:[P2O52]]))*Table2[[#This Row],[MgO8]])</f>
        <v>11.413108023790201</v>
      </c>
      <c r="N12" s="34">
        <f>(100/(SUM(Table2[[#This Row],[SiO22]:[P2O52]]))*Table2[[#This Row],[CaO9]])</f>
        <v>7.7854332718624546</v>
      </c>
      <c r="O12" s="34">
        <f>(100/(SUM(Table2[[#This Row],[SiO22]:[P2O52]]))*Table2[[#This Row],[Na2O10]])</f>
        <v>3.1375713330926818</v>
      </c>
      <c r="P12" s="34">
        <f>(100/(SUM(Table2[[#This Row],[SiO22]:[P2O52]]))*Table2[[#This Row],[K2O11]])</f>
        <v>0.66184050614290901</v>
      </c>
      <c r="Q12" s="34">
        <f>(100/(SUM(Table2[[#This Row],[SiO22]:[P2O52]]))*Table2[[#This Row],[NiO2]])</f>
        <v>2.3770985802982699E-2</v>
      </c>
      <c r="R12" s="34">
        <f>(100/(SUM(Table2[[#This Row],[SiO22]:[P2O52]]))*Table2[[#This Row],[P2O52]])</f>
        <v>5.2651948121855731E-2</v>
      </c>
      <c r="S12" s="34"/>
      <c r="T12" s="11">
        <v>54.727938600000002</v>
      </c>
      <c r="U12" s="11">
        <v>0.66724000000000006</v>
      </c>
      <c r="V12" s="11">
        <v>12.565175</v>
      </c>
      <c r="W12" s="11">
        <f>(Table2[[#This Row],[Cr]]/10000)*1.4615</f>
        <v>8.0382499999999996E-2</v>
      </c>
      <c r="X12" s="11">
        <v>8.77393</v>
      </c>
      <c r="Y12" s="12">
        <v>0.19109759999999998</v>
      </c>
      <c r="Z12" s="11">
        <v>11.424997999999999</v>
      </c>
      <c r="AA12" s="11">
        <v>7.7935440000000007</v>
      </c>
      <c r="AB12" s="11">
        <v>3.1408400000000003</v>
      </c>
      <c r="AC12" s="11">
        <v>0.66252999999999995</v>
      </c>
      <c r="AD12" s="11">
        <f>(Table2[[#This Row],[Ni]]/10000)*1.2725</f>
        <v>2.3795750000000001E-2</v>
      </c>
      <c r="AE12" s="12">
        <v>5.2706799999999998E-2</v>
      </c>
      <c r="AF12" s="13">
        <f>SUM(T12:AE12)</f>
        <v>100.10417825000002</v>
      </c>
      <c r="AG12" s="15">
        <v>1.17</v>
      </c>
      <c r="AH12" s="15"/>
      <c r="AI12" s="15">
        <v>220</v>
      </c>
      <c r="AJ12" s="15">
        <v>27</v>
      </c>
      <c r="AK12" s="15">
        <v>550</v>
      </c>
      <c r="AL12" s="15">
        <v>27</v>
      </c>
      <c r="AM12" s="15"/>
      <c r="AN12" s="15"/>
      <c r="AO12" s="15">
        <v>187</v>
      </c>
      <c r="AP12" s="15"/>
      <c r="AQ12" s="15"/>
      <c r="AR12" s="15">
        <v>42</v>
      </c>
      <c r="AS12" s="15"/>
      <c r="AT12" s="15">
        <v>83</v>
      </c>
      <c r="AU12" s="15"/>
      <c r="AV12" s="15"/>
      <c r="AW12" s="15"/>
      <c r="AX12" s="15">
        <v>252</v>
      </c>
      <c r="AY12" s="15"/>
      <c r="AZ12" s="15">
        <v>73</v>
      </c>
      <c r="BA12" s="15">
        <v>34</v>
      </c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>
        <v>2.5999999999999999E-2</v>
      </c>
      <c r="BQ12" s="15">
        <v>2.4899999999999999E-2</v>
      </c>
      <c r="BR12" s="15"/>
      <c r="BS12" s="13">
        <f>IFERROR(SUM(Table1[[#This Row],[Pd]:[Au]]),0)</f>
        <v>5.0900000000000001E-2</v>
      </c>
      <c r="BT12" s="13">
        <f>IFERROR(Table1[[#This Row],[Ni]]/Table1[[#This Row],[Cu]],0)</f>
        <v>6.9259259259259256</v>
      </c>
      <c r="BU12" s="11">
        <f>IFERROR(Table1[[#This Row],[Pd]]/Table1[[#This Row],[Pt]],0)</f>
        <v>1.0441767068273093</v>
      </c>
      <c r="BV12" s="11">
        <f>IFERROR(Table1[[#This Row],[Cr]]/Table1[[#This Row],[V]],0)</f>
        <v>2.1825396825396823</v>
      </c>
      <c r="BW12" s="11">
        <f>IFERROR(Table1[[#This Row],[Cu]]/Table1[[#This Row],[Pd]],0)</f>
        <v>1038.4615384615386</v>
      </c>
      <c r="BX12" s="11">
        <f>IFERROR((Table1[[#This Row],[S]]*10000)/Table1[[#This Row],[Se]],0)</f>
        <v>0</v>
      </c>
      <c r="BY12" s="11">
        <f>IFERROR((Table1[[#This Row],[Th]]/0.085)/(Table1[[#This Row],[Yb]]/0.493),0)</f>
        <v>0</v>
      </c>
      <c r="BZ12" s="11">
        <f>IFERROR((Table1[[#This Row],[La]]/0.687)/(Table1[[#This Row],[Sm]]/0.444),0)</f>
        <v>0</v>
      </c>
      <c r="CA12" s="11">
        <f>IFERROR((Table1[[#This Row],[La]]/0.687)/(Table1[[#This Row],[Nb]]/0.713),0)</f>
        <v>0</v>
      </c>
      <c r="CB12" s="10">
        <f>IFERROR((Table1[[#This Row],[MgO]]/40.344)/((Table1[[#This Row],[MgO]]/40.344)+(Table1[[#This Row],[FeOt]]/71.844))*100,0)</f>
        <v>69.869122861150714</v>
      </c>
    </row>
    <row r="13" spans="1:80" hidden="1" x14ac:dyDescent="0.25">
      <c r="A13" s="10">
        <v>4</v>
      </c>
      <c r="B13" s="10"/>
      <c r="C13" s="10"/>
      <c r="D13" s="1" t="s">
        <v>175</v>
      </c>
      <c r="E13" s="10" t="s">
        <v>173</v>
      </c>
      <c r="F13" s="10"/>
      <c r="G13" s="34">
        <f>(100/(SUM(Table2[[#This Row],[SiO22]:[P2O52]]))*Table2[[#This Row],[SiO22]])</f>
        <v>50.372473486979395</v>
      </c>
      <c r="H13" s="34">
        <f>(100/(SUM(Table2[[#This Row],[SiO22]:[P2O52]]))*Table2[[#This Row],[TiO23]])</f>
        <v>0.80556176751141784</v>
      </c>
      <c r="I13" s="34">
        <f>(100/(SUM(Table2[[#This Row],[SiO22]:[P2O52]]))*Table2[[#This Row],[Al2O34]])</f>
        <v>13.137618455340531</v>
      </c>
      <c r="J13" s="34">
        <f>(100/(SUM(Table2[[#This Row],[SiO22]:[P2O52]]))*Table2[[#This Row],[Cr2O35]])</f>
        <v>0.10828515429597076</v>
      </c>
      <c r="K13" s="34">
        <f>(100/(SUM(Table2[[#This Row],[SiO22]:[P2O52]]))*Table2[[#This Row],[FeOt6]])</f>
        <v>11.257974331147222</v>
      </c>
      <c r="L13" s="34">
        <f>(100/(SUM(Table2[[#This Row],[SiO22]:[P2O52]]))*Table2[[#This Row],[MnO7]])</f>
        <v>0.17901372611364838</v>
      </c>
      <c r="M13" s="34">
        <f>(100/(SUM(Table2[[#This Row],[SiO22]:[P2O52]]))*Table2[[#This Row],[MgO8]])</f>
        <v>11.277864745159849</v>
      </c>
      <c r="N13" s="34">
        <f>(100/(SUM(Table2[[#This Row],[SiO22]:[P2O52]]))*Table2[[#This Row],[CaO9]])</f>
        <v>11.069015398027259</v>
      </c>
      <c r="O13" s="34">
        <f>(100/(SUM(Table2[[#This Row],[SiO22]:[P2O52]]))*Table2[[#This Row],[Na2O10]])</f>
        <v>1.3028221178271078</v>
      </c>
      <c r="P13" s="34">
        <f>(100/(SUM(Table2[[#This Row],[SiO22]:[P2O52]]))*Table2[[#This Row],[K2O11]])</f>
        <v>0.41769869426517958</v>
      </c>
      <c r="Q13" s="34">
        <f>(100/(SUM(Table2[[#This Row],[SiO22]:[P2O52]]))*Table2[[#This Row],[NiO2]])</f>
        <v>3.1891295307146461E-2</v>
      </c>
      <c r="R13" s="34">
        <f>(100/(SUM(Table2[[#This Row],[SiO22]:[P2O52]]))*Table2[[#This Row],[P2O52]])</f>
        <v>3.9780828025255198E-2</v>
      </c>
      <c r="S13" s="34"/>
      <c r="T13" s="10">
        <v>50.65</v>
      </c>
      <c r="U13" s="10">
        <v>0.81</v>
      </c>
      <c r="V13" s="10">
        <v>13.21</v>
      </c>
      <c r="W13" s="11">
        <f>(Table2[[#This Row],[Cr]]/10000)*1.4615</f>
        <v>0.10888175</v>
      </c>
      <c r="X13" s="10">
        <v>11.32</v>
      </c>
      <c r="Y13" s="10">
        <v>0.18</v>
      </c>
      <c r="Z13" s="10">
        <v>11.34</v>
      </c>
      <c r="AA13" s="10">
        <v>11.13</v>
      </c>
      <c r="AB13" s="10">
        <v>1.31</v>
      </c>
      <c r="AC13" s="10">
        <v>0.42</v>
      </c>
      <c r="AD13" s="11">
        <f>(Table2[[#This Row],[Ni]]/10000)*1.2725</f>
        <v>3.2066999999999998E-2</v>
      </c>
      <c r="AE13" s="10">
        <v>0.04</v>
      </c>
      <c r="AF13" s="10">
        <v>100.41</v>
      </c>
      <c r="AG13" s="10"/>
      <c r="AH13" s="10"/>
      <c r="AI13" s="10"/>
      <c r="AJ13" s="10"/>
      <c r="AK13" s="10">
        <v>745</v>
      </c>
      <c r="AL13" s="10">
        <v>113</v>
      </c>
      <c r="AM13" s="10"/>
      <c r="AN13" s="10"/>
      <c r="AO13" s="10">
        <v>252</v>
      </c>
      <c r="AP13" s="10"/>
      <c r="AQ13" s="10"/>
      <c r="AR13" s="10"/>
      <c r="AS13" s="10"/>
      <c r="AT13" s="10"/>
      <c r="AU13" s="10"/>
      <c r="AV13" s="10"/>
      <c r="AW13" s="10"/>
      <c r="AX13" s="10"/>
      <c r="AY13" s="10">
        <v>21</v>
      </c>
      <c r="AZ13" s="10"/>
      <c r="BA13" s="10">
        <v>58</v>
      </c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>
        <v>9.4000000000000004E-3</v>
      </c>
      <c r="BQ13" s="10">
        <v>1.2500000000000001E-2</v>
      </c>
      <c r="BR13" s="10">
        <v>2.5000000000000001E-3</v>
      </c>
      <c r="BS13" s="11">
        <f>IFERROR(SUM(Table1[[#This Row],[Pd]:[Au]]),0)</f>
        <v>2.4400000000000002E-2</v>
      </c>
      <c r="BT13" s="11">
        <f>IFERROR(Table1[[#This Row],[Ni]]/Table1[[#This Row],[Cu]],0)</f>
        <v>2.2300884955752212</v>
      </c>
      <c r="BU13" s="11">
        <f>IFERROR(Table1[[#This Row],[Pd]]/Table1[[#This Row],[Pt]],0)</f>
        <v>0.752</v>
      </c>
      <c r="BV13" s="11">
        <f>IFERROR(Table1[[#This Row],[Cr]]/Table1[[#This Row],[V]],0)</f>
        <v>0</v>
      </c>
      <c r="BW13" s="11">
        <f>IFERROR(Table1[[#This Row],[Cu]]/Table1[[#This Row],[Pd]],0)</f>
        <v>12021.276595744681</v>
      </c>
      <c r="BX13" s="11">
        <f>IFERROR((Table1[[#This Row],[S]]*10000)/Table1[[#This Row],[Se]],0)</f>
        <v>0</v>
      </c>
      <c r="BY13" s="11">
        <f>IFERROR((Table1[[#This Row],[Th]]/0.085)/(Table1[[#This Row],[Yb]]/0.493),0)</f>
        <v>0</v>
      </c>
      <c r="BZ13" s="11">
        <f>IFERROR((Table1[[#This Row],[La]]/0.687)/(Table1[[#This Row],[Sm]]/0.444),0)</f>
        <v>0</v>
      </c>
      <c r="CA13" s="11">
        <f>IFERROR((Table1[[#This Row],[La]]/0.687)/(Table1[[#This Row],[Nb]]/0.713),0)</f>
        <v>0</v>
      </c>
      <c r="CB13" s="10">
        <f>IFERROR((Table1[[#This Row],[MgO]]/40.344)/((Table1[[#This Row],[MgO]]/40.344)+(Table1[[#This Row],[FeOt]]/71.844))*100,0)</f>
        <v>64.079576088513846</v>
      </c>
    </row>
    <row r="14" spans="1:80" hidden="1" x14ac:dyDescent="0.25">
      <c r="A14" s="10">
        <v>14</v>
      </c>
      <c r="B14" s="10"/>
      <c r="C14" s="10"/>
      <c r="D14" s="1" t="s">
        <v>175</v>
      </c>
      <c r="E14" s="10" t="s">
        <v>169</v>
      </c>
      <c r="F14" s="10"/>
      <c r="G14" s="34">
        <f>(100/(SUM(Table2[[#This Row],[SiO22]:[P2O52]]))*Table2[[#This Row],[SiO22]])</f>
        <v>50.343395727042882</v>
      </c>
      <c r="H14" s="34">
        <f>(100/(SUM(Table2[[#This Row],[SiO22]:[P2O52]]))*Table2[[#This Row],[TiO23]])</f>
        <v>0.788799734715666</v>
      </c>
      <c r="I14" s="34">
        <f>(100/(SUM(Table2[[#This Row],[SiO22]:[P2O52]]))*Table2[[#This Row],[Al2O34]])</f>
        <v>13.309747422480793</v>
      </c>
      <c r="J14" s="34">
        <f>(100/(SUM(Table2[[#This Row],[SiO22]:[P2O52]]))*Table2[[#This Row],[Cr2O35]])</f>
        <v>9.6312447608782811E-2</v>
      </c>
      <c r="K14" s="34">
        <f>(100/(SUM(Table2[[#This Row],[SiO22]:[P2O52]]))*Table2[[#This Row],[FeOt6]])</f>
        <v>11.792056793660779</v>
      </c>
      <c r="L14" s="34">
        <f>(100/(SUM(Table2[[#This Row],[SiO22]:[P2O52]]))*Table2[[#This Row],[MnO7]])</f>
        <v>0.18971132860250192</v>
      </c>
      <c r="M14" s="34">
        <f>(100/(SUM(Table2[[#This Row],[SiO22]:[P2O52]]))*Table2[[#This Row],[MgO8]])</f>
        <v>10.603864788203001</v>
      </c>
      <c r="N14" s="34">
        <f>(100/(SUM(Table2[[#This Row],[SiO22]:[P2O52]]))*Table2[[#This Row],[CaO9]])</f>
        <v>10.863469764185375</v>
      </c>
      <c r="O14" s="34">
        <f>(100/(SUM(Table2[[#This Row],[SiO22]:[P2O52]]))*Table2[[#This Row],[Na2O10]])</f>
        <v>1.7673107980338338</v>
      </c>
      <c r="P14" s="34">
        <f>(100/(SUM(Table2[[#This Row],[SiO22]:[P2O52]]))*Table2[[#This Row],[K2O11]])</f>
        <v>0.15975690829684372</v>
      </c>
      <c r="Q14" s="34">
        <f>(100/(SUM(Table2[[#This Row],[SiO22]:[P2O52]]))*Table2[[#This Row],[NiO2]])</f>
        <v>2.5665446558226369E-2</v>
      </c>
      <c r="R14" s="34">
        <f>(100/(SUM(Table2[[#This Row],[SiO22]:[P2O52]]))*Table2[[#This Row],[P2O52]])</f>
        <v>5.9908840611316398E-2</v>
      </c>
      <c r="S14" s="34"/>
      <c r="T14" s="10">
        <v>50.42</v>
      </c>
      <c r="U14" s="10">
        <v>0.79</v>
      </c>
      <c r="V14" s="10">
        <v>13.33</v>
      </c>
      <c r="W14" s="11">
        <f>(Table2[[#This Row],[Cr]]/10000)*1.4615</f>
        <v>9.6459000000000003E-2</v>
      </c>
      <c r="X14" s="10">
        <v>11.81</v>
      </c>
      <c r="Y14" s="10">
        <v>0.19</v>
      </c>
      <c r="Z14" s="10">
        <v>10.62</v>
      </c>
      <c r="AA14" s="10">
        <v>10.88</v>
      </c>
      <c r="AB14" s="10">
        <v>1.77</v>
      </c>
      <c r="AC14" s="10">
        <v>0.16</v>
      </c>
      <c r="AD14" s="11">
        <f>(Table2[[#This Row],[Ni]]/10000)*1.2725</f>
        <v>2.5704499999999998E-2</v>
      </c>
      <c r="AE14" s="10">
        <v>0.06</v>
      </c>
      <c r="AF14" s="10">
        <v>100.03</v>
      </c>
      <c r="AG14" s="10"/>
      <c r="AH14" s="10"/>
      <c r="AI14" s="10"/>
      <c r="AJ14" s="10"/>
      <c r="AK14" s="10">
        <v>660</v>
      </c>
      <c r="AL14" s="10">
        <v>109</v>
      </c>
      <c r="AM14" s="10"/>
      <c r="AN14" s="10"/>
      <c r="AO14" s="10">
        <v>202</v>
      </c>
      <c r="AP14" s="10"/>
      <c r="AQ14" s="10"/>
      <c r="AR14" s="10"/>
      <c r="AS14" s="10"/>
      <c r="AT14" s="10"/>
      <c r="AU14" s="10"/>
      <c r="AV14" s="10"/>
      <c r="AW14" s="10"/>
      <c r="AX14" s="10"/>
      <c r="AY14" s="10">
        <v>20</v>
      </c>
      <c r="AZ14" s="10"/>
      <c r="BA14" s="10">
        <v>57</v>
      </c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>
        <v>1.0500000000000001E-2</v>
      </c>
      <c r="BQ14" s="10">
        <v>1.46E-2</v>
      </c>
      <c r="BR14" s="10">
        <v>5.4000000000000003E-3</v>
      </c>
      <c r="BS14" s="11">
        <f>IFERROR(SUM(Table1[[#This Row],[Pd]:[Au]]),0)</f>
        <v>3.0499999999999999E-2</v>
      </c>
      <c r="BT14" s="11">
        <f>IFERROR(Table1[[#This Row],[Ni]]/Table1[[#This Row],[Cu]],0)</f>
        <v>1.8532110091743119</v>
      </c>
      <c r="BU14" s="11">
        <f>IFERROR(Table1[[#This Row],[Pd]]/Table1[[#This Row],[Pt]],0)</f>
        <v>0.71917808219178081</v>
      </c>
      <c r="BV14" s="11">
        <f>IFERROR(Table1[[#This Row],[Cr]]/Table1[[#This Row],[V]],0)</f>
        <v>0</v>
      </c>
      <c r="BW14" s="11">
        <f>IFERROR(Table1[[#This Row],[Cu]]/Table1[[#This Row],[Pd]],0)</f>
        <v>10380.95238095238</v>
      </c>
      <c r="BX14" s="11">
        <f>IFERROR((Table1[[#This Row],[S]]*10000)/Table1[[#This Row],[Se]],0)</f>
        <v>0</v>
      </c>
      <c r="BY14" s="11">
        <f>IFERROR((Table1[[#This Row],[Th]]/0.085)/(Table1[[#This Row],[Yb]]/0.493),0)</f>
        <v>0</v>
      </c>
      <c r="BZ14" s="11">
        <f>IFERROR((Table1[[#This Row],[La]]/0.687)/(Table1[[#This Row],[Sm]]/0.444),0)</f>
        <v>0</v>
      </c>
      <c r="CA14" s="11">
        <f>IFERROR((Table1[[#This Row],[La]]/0.687)/(Table1[[#This Row],[Nb]]/0.713),0)</f>
        <v>0</v>
      </c>
      <c r="CB14" s="10">
        <f>IFERROR((Table1[[#This Row],[MgO]]/40.344)/((Table1[[#This Row],[MgO]]/40.344)+(Table1[[#This Row],[FeOt]]/71.844))*100,0)</f>
        <v>61.558416360755771</v>
      </c>
    </row>
    <row r="15" spans="1:80" hidden="1" x14ac:dyDescent="0.25">
      <c r="A15" s="10">
        <v>6</v>
      </c>
      <c r="B15" s="10"/>
      <c r="C15" s="10"/>
      <c r="D15" s="1" t="s">
        <v>175</v>
      </c>
      <c r="E15" s="10" t="s">
        <v>173</v>
      </c>
      <c r="F15" s="10"/>
      <c r="G15" s="34">
        <f>(100/(SUM(Table2[[#This Row],[SiO22]:[P2O52]]))*Table2[[#This Row],[SiO22]])</f>
        <v>49.273187324238755</v>
      </c>
      <c r="H15" s="34">
        <f>(100/(SUM(Table2[[#This Row],[SiO22]:[P2O52]]))*Table2[[#This Row],[TiO23]])</f>
        <v>0.87703084234081941</v>
      </c>
      <c r="I15" s="34">
        <f>(100/(SUM(Table2[[#This Row],[SiO22]:[P2O52]]))*Table2[[#This Row],[Al2O34]])</f>
        <v>14.271683707182424</v>
      </c>
      <c r="J15" s="34">
        <f>(100/(SUM(Table2[[#This Row],[SiO22]:[P2O52]]))*Table2[[#This Row],[Cr2O35]])</f>
        <v>6.9478333498941849E-2</v>
      </c>
      <c r="K15" s="34">
        <f>(100/(SUM(Table2[[#This Row],[SiO22]:[P2O52]]))*Table2[[#This Row],[FeOt6]])</f>
        <v>12.726913473513935</v>
      </c>
      <c r="L15" s="34">
        <f>(100/(SUM(Table2[[#This Row],[SiO22]:[P2O52]]))*Table2[[#This Row],[MnO7]])</f>
        <v>0.18935893186904054</v>
      </c>
      <c r="M15" s="34">
        <f>(100/(SUM(Table2[[#This Row],[SiO22]:[P2O52]]))*Table2[[#This Row],[MgO8]])</f>
        <v>10.574201405950106</v>
      </c>
      <c r="N15" s="34">
        <f>(100/(SUM(Table2[[#This Row],[SiO22]:[P2O52]]))*Table2[[#This Row],[CaO9]])</f>
        <v>8.8201397212684665</v>
      </c>
      <c r="O15" s="34">
        <f>(100/(SUM(Table2[[#This Row],[SiO22]:[P2O52]]))*Table2[[#This Row],[Na2O10]])</f>
        <v>3.0098103907605394</v>
      </c>
      <c r="P15" s="34">
        <f>(100/(SUM(Table2[[#This Row],[SiO22]:[P2O52]]))*Table2[[#This Row],[K2O11]])</f>
        <v>8.9696336148492886E-2</v>
      </c>
      <c r="Q15" s="34">
        <f>(100/(SUM(Table2[[#This Row],[SiO22]:[P2O52]]))*Table2[[#This Row],[NiO2]])</f>
        <v>1.876945665205074E-2</v>
      </c>
      <c r="R15" s="34">
        <f>(100/(SUM(Table2[[#This Row],[SiO22]:[P2O52]]))*Table2[[#This Row],[P2O52]])</f>
        <v>7.973007657643813E-2</v>
      </c>
      <c r="S15" s="34"/>
      <c r="T15" s="10">
        <v>49.44</v>
      </c>
      <c r="U15" s="10">
        <v>0.88</v>
      </c>
      <c r="V15" s="10">
        <v>14.32</v>
      </c>
      <c r="W15" s="11">
        <f>(Table2[[#This Row],[Cr]]/10000)*1.4615</f>
        <v>6.9713549999999999E-2</v>
      </c>
      <c r="X15" s="10">
        <v>12.77</v>
      </c>
      <c r="Y15" s="10">
        <v>0.19</v>
      </c>
      <c r="Z15" s="10">
        <v>10.61</v>
      </c>
      <c r="AA15" s="10">
        <v>8.85</v>
      </c>
      <c r="AB15" s="10">
        <v>3.02</v>
      </c>
      <c r="AC15" s="10">
        <v>0.09</v>
      </c>
      <c r="AD15" s="11">
        <f>(Table2[[#This Row],[Ni]]/10000)*1.2725</f>
        <v>1.8832999999999999E-2</v>
      </c>
      <c r="AE15" s="10">
        <v>0.08</v>
      </c>
      <c r="AF15" s="10">
        <v>100.25</v>
      </c>
      <c r="AG15" s="10"/>
      <c r="AH15" s="10"/>
      <c r="AI15" s="10"/>
      <c r="AJ15" s="10"/>
      <c r="AK15" s="10">
        <v>477</v>
      </c>
      <c r="AL15" s="10">
        <v>107</v>
      </c>
      <c r="AM15" s="10"/>
      <c r="AN15" s="10"/>
      <c r="AO15" s="10">
        <v>148</v>
      </c>
      <c r="AP15" s="10"/>
      <c r="AQ15" s="10"/>
      <c r="AR15" s="10"/>
      <c r="AS15" s="10"/>
      <c r="AT15" s="10"/>
      <c r="AU15" s="10"/>
      <c r="AV15" s="10"/>
      <c r="AW15" s="10"/>
      <c r="AX15" s="10"/>
      <c r="AY15" s="10">
        <v>22</v>
      </c>
      <c r="AZ15" s="10"/>
      <c r="BA15" s="10">
        <v>60</v>
      </c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>
        <v>1.1300000000000001E-2</v>
      </c>
      <c r="BQ15" s="10">
        <v>1.44E-2</v>
      </c>
      <c r="BR15" s="10">
        <v>4.0000000000000002E-4</v>
      </c>
      <c r="BS15" s="11">
        <f>IFERROR(SUM(Table1[[#This Row],[Pd]:[Au]]),0)</f>
        <v>2.6100000000000002E-2</v>
      </c>
      <c r="BT15" s="11">
        <f>IFERROR(Table1[[#This Row],[Ni]]/Table1[[#This Row],[Cu]],0)</f>
        <v>1.3831775700934579</v>
      </c>
      <c r="BU15" s="11">
        <f>IFERROR(Table1[[#This Row],[Pd]]/Table1[[#This Row],[Pt]],0)</f>
        <v>0.78472222222222232</v>
      </c>
      <c r="BV15" s="11">
        <f>IFERROR(Table1[[#This Row],[Cr]]/Table1[[#This Row],[V]],0)</f>
        <v>0</v>
      </c>
      <c r="BW15" s="11">
        <f>IFERROR(Table1[[#This Row],[Cu]]/Table1[[#This Row],[Pd]],0)</f>
        <v>9469.0265486725657</v>
      </c>
      <c r="BX15" s="11">
        <f>IFERROR((Table1[[#This Row],[S]]*10000)/Table1[[#This Row],[Se]],0)</f>
        <v>0</v>
      </c>
      <c r="BY15" s="11">
        <f>IFERROR((Table1[[#This Row],[Th]]/0.085)/(Table1[[#This Row],[Yb]]/0.493),0)</f>
        <v>0</v>
      </c>
      <c r="BZ15" s="11">
        <f>IFERROR((Table1[[#This Row],[La]]/0.687)/(Table1[[#This Row],[Sm]]/0.444),0)</f>
        <v>0</v>
      </c>
      <c r="CA15" s="11">
        <f>IFERROR((Table1[[#This Row],[La]]/0.687)/(Table1[[#This Row],[Nb]]/0.713),0)</f>
        <v>0</v>
      </c>
      <c r="CB15" s="10">
        <f>IFERROR((Table1[[#This Row],[MgO]]/40.344)/((Table1[[#This Row],[MgO]]/40.344)+(Table1[[#This Row],[FeOt]]/71.844))*100,0)</f>
        <v>59.670455473078199</v>
      </c>
    </row>
    <row r="16" spans="1:80" hidden="1" x14ac:dyDescent="0.25">
      <c r="A16" s="10" t="s">
        <v>243</v>
      </c>
      <c r="B16" s="10"/>
      <c r="C16" s="10"/>
      <c r="D16" s="1" t="s">
        <v>313</v>
      </c>
      <c r="E16" s="10" t="s">
        <v>321</v>
      </c>
      <c r="F16" s="10"/>
      <c r="G16" s="34">
        <f>(100/(SUM(Table2[[#This Row],[SiO22]:[P2O52]]))*Table2[[#This Row],[SiO22]])</f>
        <v>46.018411362114101</v>
      </c>
      <c r="H16" s="34">
        <f>(100/(SUM(Table2[[#This Row],[SiO22]:[P2O52]]))*Table2[[#This Row],[TiO23]])</f>
        <v>3.6480494392464236</v>
      </c>
      <c r="I16" s="34">
        <f>(100/(SUM(Table2[[#This Row],[SiO22]:[P2O52]]))*Table2[[#This Row],[Al2O34]])</f>
        <v>10.99509872890193</v>
      </c>
      <c r="J16" s="34">
        <f>(100/(SUM(Table2[[#This Row],[SiO22]:[P2O52]]))*Table2[[#This Row],[Cr2O35]])</f>
        <v>2.7253833484607057E-2</v>
      </c>
      <c r="K16" s="34">
        <f>(100/(SUM(Table2[[#This Row],[SiO22]:[P2O52]]))*Table2[[#This Row],[FeOt6]])</f>
        <v>16.538503463399291</v>
      </c>
      <c r="L16" s="34">
        <f>(100/(SUM(Table2[[#This Row],[SiO22]:[P2O52]]))*Table2[[#This Row],[MnO7]])</f>
        <v>0.13247106902291483</v>
      </c>
      <c r="M16" s="34">
        <f>(100/(SUM(Table2[[#This Row],[SiO22]:[P2O52]]))*Table2[[#This Row],[MgO8]])</f>
        <v>10.791297084251292</v>
      </c>
      <c r="N16" s="34">
        <f>(100/(SUM(Table2[[#This Row],[SiO22]:[P2O52]]))*Table2[[#This Row],[CaO9]])</f>
        <v>7.7546525789567839</v>
      </c>
      <c r="O16" s="34">
        <f>(100/(SUM(Table2[[#This Row],[SiO22]:[P2O52]]))*Table2[[#This Row],[Na2O10]])</f>
        <v>3.6072891103162958</v>
      </c>
      <c r="P16" s="34">
        <f>(100/(SUM(Table2[[#This Row],[SiO22]:[P2O52]]))*Table2[[#This Row],[K2O11]])</f>
        <v>0.13247106902291483</v>
      </c>
      <c r="Q16" s="34">
        <f>(100/(SUM(Table2[[#This Row],[SiO22]:[P2O52]]))*Table2[[#This Row],[NiO2]])</f>
        <v>8.0394653773560483E-3</v>
      </c>
      <c r="R16" s="34">
        <f>(100/(SUM(Table2[[#This Row],[SiO22]:[P2O52]]))*Table2[[#This Row],[P2O52]])</f>
        <v>0.34646279590608497</v>
      </c>
      <c r="S16" s="34"/>
      <c r="T16" s="10">
        <v>45.16</v>
      </c>
      <c r="U16" s="10">
        <v>3.58</v>
      </c>
      <c r="V16" s="10">
        <v>10.79</v>
      </c>
      <c r="W16" s="11">
        <f>(Table2[[#This Row],[Cr]]/10000)*1.4615</f>
        <v>2.674545E-2</v>
      </c>
      <c r="X16" s="10">
        <v>16.23</v>
      </c>
      <c r="Y16" s="10">
        <v>0.13</v>
      </c>
      <c r="Z16" s="10">
        <v>10.59</v>
      </c>
      <c r="AA16" s="10">
        <v>7.61</v>
      </c>
      <c r="AB16" s="10">
        <v>3.54</v>
      </c>
      <c r="AC16" s="10">
        <v>0.13</v>
      </c>
      <c r="AD16" s="11">
        <f>(Table2[[#This Row],[Ni]]/10000)*1.2725</f>
        <v>7.8894999999999989E-3</v>
      </c>
      <c r="AE16" s="10">
        <v>0.34</v>
      </c>
      <c r="AF16" s="10">
        <v>100.52</v>
      </c>
      <c r="AG16" s="10">
        <v>0</v>
      </c>
      <c r="AH16" s="10"/>
      <c r="AI16" s="10">
        <v>54</v>
      </c>
      <c r="AJ16" s="10"/>
      <c r="AK16" s="10">
        <v>183</v>
      </c>
      <c r="AL16" s="10"/>
      <c r="AM16" s="10"/>
      <c r="AN16" s="10">
        <v>12</v>
      </c>
      <c r="AO16" s="10">
        <v>62</v>
      </c>
      <c r="AP16" s="10"/>
      <c r="AQ16" s="10">
        <v>0</v>
      </c>
      <c r="AR16" s="10"/>
      <c r="AS16" s="10"/>
      <c r="AT16" s="10">
        <v>156</v>
      </c>
      <c r="AU16" s="10"/>
      <c r="AV16" s="10"/>
      <c r="AW16" s="10"/>
      <c r="AX16" s="10">
        <v>549</v>
      </c>
      <c r="AY16" s="10">
        <v>44</v>
      </c>
      <c r="AZ16" s="10">
        <v>66</v>
      </c>
      <c r="BA16" s="10">
        <v>98</v>
      </c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1">
        <f>IFERROR(SUM(Table1[[#This Row],[Pd]:[Au]]),0)</f>
        <v>0</v>
      </c>
      <c r="BT16" s="11">
        <f>IFERROR(Table1[[#This Row],[Ni]]/Table1[[#This Row],[Cu]],0)</f>
        <v>0</v>
      </c>
      <c r="BU16" s="11">
        <f>IFERROR(Table1[[#This Row],[Pd]]/Table1[[#This Row],[Pt]],0)</f>
        <v>0</v>
      </c>
      <c r="BV16" s="11">
        <f>IFERROR(Table1[[#This Row],[Cr]]/Table1[[#This Row],[V]],0)</f>
        <v>0.33333333333333331</v>
      </c>
      <c r="BW16" s="11">
        <f>IFERROR(Table1[[#This Row],[Cu]]/Table1[[#This Row],[Pd]],0)</f>
        <v>0</v>
      </c>
      <c r="BX16" s="11">
        <f>IFERROR((Table1[[#This Row],[S]]*10000)/Table1[[#This Row],[Se]],0)</f>
        <v>0</v>
      </c>
      <c r="BY16" s="11">
        <f>IFERROR((Table1[[#This Row],[Th]]/0.085)/(Table1[[#This Row],[Yb]]/0.493),0)</f>
        <v>0</v>
      </c>
      <c r="BZ16" s="11">
        <f>IFERROR((Table1[[#This Row],[La]]/0.687)/(Table1[[#This Row],[Sm]]/0.444),0)</f>
        <v>0</v>
      </c>
      <c r="CA16" s="11">
        <f>IFERROR((Table1[[#This Row],[La]]/0.687)/(Table1[[#This Row],[Nb]]/0.713),0)</f>
        <v>0</v>
      </c>
      <c r="CB16" s="10">
        <f>IFERROR((Table1[[#This Row],[MgO]]/40.344)/((Table1[[#This Row],[MgO]]/40.344)+(Table1[[#This Row],[FeOt]]/71.844))*100,0)</f>
        <v>53.745549942997052</v>
      </c>
    </row>
    <row r="17" spans="1:97" x14ac:dyDescent="0.25">
      <c r="A17" s="10" t="s">
        <v>62</v>
      </c>
      <c r="B17" s="10">
        <v>631148</v>
      </c>
      <c r="C17" s="10">
        <v>6182516</v>
      </c>
      <c r="D17" s="1" t="s">
        <v>160</v>
      </c>
      <c r="E17" s="10" t="s">
        <v>196</v>
      </c>
      <c r="F17" s="10"/>
      <c r="G17" s="34">
        <f>(100/(SUM(Table2[[#This Row],[SiO22]:[P2O52]]))*Table2[[#This Row],[SiO22]])</f>
        <v>50.490452165716789</v>
      </c>
      <c r="H17" s="34">
        <f>(100/(SUM(Table2[[#This Row],[SiO22]:[P2O52]]))*Table2[[#This Row],[TiO23]])</f>
        <v>1.2435015820006681</v>
      </c>
      <c r="I17" s="34">
        <f>(100/(SUM(Table2[[#This Row],[SiO22]:[P2O52]]))*Table2[[#This Row],[Al2O34]])</f>
        <v>14.418186446473264</v>
      </c>
      <c r="J17" s="34">
        <f>(100/(SUM(Table2[[#This Row],[SiO22]:[P2O52]]))*Table2[[#This Row],[Cr2O35]])</f>
        <v>2.5067276718537611E-2</v>
      </c>
      <c r="K17" s="34">
        <f>(100/(SUM(Table2[[#This Row],[SiO22]:[P2O52]]))*Table2[[#This Row],[FeOt6]])</f>
        <v>14.364587240352547</v>
      </c>
      <c r="L17" s="34">
        <f>(100/(SUM(Table2[[#This Row],[SiO22]:[P2O52]]))*Table2[[#This Row],[MnO7]])</f>
        <v>0.15007777713801168</v>
      </c>
      <c r="M17" s="34">
        <f>(100/(SUM(Table2[[#This Row],[SiO22]:[P2O52]]))*Table2[[#This Row],[MgO8]])</f>
        <v>11.202234079230157</v>
      </c>
      <c r="N17" s="34">
        <f>(100/(SUM(Table2[[#This Row],[SiO22]:[P2O52]]))*Table2[[#This Row],[CaO9]])</f>
        <v>5.6279166426754381</v>
      </c>
      <c r="O17" s="34">
        <f>(100/(SUM(Table2[[#This Row],[SiO22]:[P2O52]]))*Table2[[#This Row],[Na2O10]])</f>
        <v>1.6508555485181284</v>
      </c>
      <c r="P17" s="34">
        <f>(100/(SUM(Table2[[#This Row],[SiO22]:[P2O52]]))*Table2[[#This Row],[K2O11]])</f>
        <v>0.71822936201762733</v>
      </c>
      <c r="Q17" s="34">
        <f>(100/(SUM(Table2[[#This Row],[SiO22]:[P2O52]]))*Table2[[#This Row],[NiO2]])</f>
        <v>1.2413308141527791E-2</v>
      </c>
      <c r="R17" s="34">
        <f>(100/(SUM(Table2[[#This Row],[SiO22]:[P2O52]]))*Table2[[#This Row],[P2O52]])</f>
        <v>9.6478571017293221E-2</v>
      </c>
      <c r="S17" s="34"/>
      <c r="T17" s="13">
        <v>47.1</v>
      </c>
      <c r="U17" s="13">
        <v>1.1599999999999999</v>
      </c>
      <c r="V17" s="13">
        <v>13.45</v>
      </c>
      <c r="W17" s="13">
        <f>(Table2[[#This Row],[Cr]]/10000)*1.4615</f>
        <v>2.3384000000000002E-2</v>
      </c>
      <c r="X17" s="13">
        <v>13.4</v>
      </c>
      <c r="Y17" s="13">
        <v>0.14000000000000001</v>
      </c>
      <c r="Z17" s="13">
        <v>10.45</v>
      </c>
      <c r="AA17" s="13">
        <v>5.25</v>
      </c>
      <c r="AB17" s="13">
        <v>1.54</v>
      </c>
      <c r="AC17" s="13">
        <v>0.67</v>
      </c>
      <c r="AD17" s="13">
        <f>(Table2[[#This Row],[Ni]]/10000)*1.2725</f>
        <v>1.157975E-2</v>
      </c>
      <c r="AE17" s="13">
        <v>0.09</v>
      </c>
      <c r="AF17" s="15">
        <v>98.28</v>
      </c>
      <c r="AG17" s="15">
        <v>0.08</v>
      </c>
      <c r="AH17" s="15">
        <v>0.9</v>
      </c>
      <c r="AI17" s="15">
        <v>83.5</v>
      </c>
      <c r="AJ17" s="15">
        <v>46</v>
      </c>
      <c r="AK17" s="15">
        <v>160</v>
      </c>
      <c r="AL17" s="15">
        <v>90</v>
      </c>
      <c r="AM17" s="15">
        <v>1.8</v>
      </c>
      <c r="AN17" s="15">
        <v>3.2</v>
      </c>
      <c r="AO17" s="15">
        <v>91</v>
      </c>
      <c r="AP17" s="15">
        <v>1</v>
      </c>
      <c r="AQ17" s="15">
        <v>9.8000000000000007</v>
      </c>
      <c r="AR17" s="15">
        <v>45</v>
      </c>
      <c r="AS17" s="15">
        <v>0.5</v>
      </c>
      <c r="AT17" s="15">
        <v>79.099999999999994</v>
      </c>
      <c r="AU17" s="15">
        <v>0.1</v>
      </c>
      <c r="AV17" s="15">
        <v>0.23</v>
      </c>
      <c r="AW17" s="15" t="s">
        <v>165</v>
      </c>
      <c r="AX17" s="15">
        <v>418</v>
      </c>
      <c r="AY17" s="15">
        <v>25.1</v>
      </c>
      <c r="AZ17" s="15">
        <v>62</v>
      </c>
      <c r="BA17" s="15">
        <v>62</v>
      </c>
      <c r="BB17" s="15">
        <v>3.3</v>
      </c>
      <c r="BC17" s="15">
        <v>9.4</v>
      </c>
      <c r="BD17" s="15">
        <v>1.63</v>
      </c>
      <c r="BE17" s="15">
        <v>8.8000000000000007</v>
      </c>
      <c r="BF17" s="15">
        <v>3.06</v>
      </c>
      <c r="BG17" s="15">
        <v>0.92</v>
      </c>
      <c r="BH17" s="15">
        <v>4.08</v>
      </c>
      <c r="BI17" s="15">
        <v>0.67</v>
      </c>
      <c r="BJ17" s="15">
        <v>4.6500000000000004</v>
      </c>
      <c r="BK17" s="15">
        <v>0.97</v>
      </c>
      <c r="BL17" s="15">
        <v>3.12</v>
      </c>
      <c r="BM17" s="15">
        <v>0.38</v>
      </c>
      <c r="BN17" s="15">
        <v>2.6</v>
      </c>
      <c r="BO17" s="15">
        <v>0.36</v>
      </c>
      <c r="BP17" s="15">
        <v>2E-3</v>
      </c>
      <c r="BQ17" s="15">
        <v>2.8999999999999998E-3</v>
      </c>
      <c r="BR17" s="15">
        <v>1E-3</v>
      </c>
      <c r="BS17" s="13">
        <f>IFERROR(SUM(Table1[[#This Row],[Pd]:[Au]]),0)</f>
        <v>5.8999999999999999E-3</v>
      </c>
      <c r="BT17" s="13">
        <f>IFERROR(Table1[[#This Row],[Ni]]/Table1[[#This Row],[Cu]],0)</f>
        <v>1.0111111111111111</v>
      </c>
      <c r="BU17" s="11">
        <f>IFERROR(Table1[[#This Row],[Pd]]/Table1[[#This Row],[Pt]],0)</f>
        <v>0.68965517241379315</v>
      </c>
      <c r="BV17" s="11">
        <f>IFERROR(Table1[[#This Row],[Cr]]/Table1[[#This Row],[V]],0)</f>
        <v>0.38277511961722488</v>
      </c>
      <c r="BW17" s="11">
        <f>IFERROR(Table1[[#This Row],[Cu]]/Table1[[#This Row],[Pd]],0)</f>
        <v>45000</v>
      </c>
      <c r="BX17" s="11">
        <f>IFERROR((Table1[[#This Row],[S]]*10000)/Table1[[#This Row],[Se]],0)</f>
        <v>1600</v>
      </c>
      <c r="BY17" s="11">
        <f>IFERROR((Table1[[#This Row],[Th]]/0.085)/(Table1[[#This Row],[Yb]]/0.493),0)</f>
        <v>0.51307692307692299</v>
      </c>
      <c r="BZ17" s="11">
        <f>IFERROR((Table1[[#This Row],[La]]/0.687)/(Table1[[#This Row],[Sm]]/0.444),0)</f>
        <v>0.69697748094871126</v>
      </c>
      <c r="CA17" s="11">
        <f>IFERROR((Table1[[#This Row],[La]]/0.687)/(Table1[[#This Row],[Nb]]/0.713),0)</f>
        <v>1.0702783842794756</v>
      </c>
      <c r="CB17" s="10">
        <f>IFERROR((Table1[[#This Row],[MgO]]/40.344)/((Table1[[#This Row],[MgO]]/40.344)+(Table1[[#This Row],[FeOt]]/71.844))*100,0)</f>
        <v>58.137043226800735</v>
      </c>
    </row>
    <row r="18" spans="1:97" x14ac:dyDescent="0.25">
      <c r="A18" s="10" t="s">
        <v>157</v>
      </c>
      <c r="B18" s="10">
        <v>509970</v>
      </c>
      <c r="C18" s="10">
        <v>6348982</v>
      </c>
      <c r="D18" s="1" t="s">
        <v>160</v>
      </c>
      <c r="E18" s="10" t="s">
        <v>196</v>
      </c>
      <c r="F18" s="10"/>
      <c r="G18" s="34">
        <f>(100/(SUM(Table2[[#This Row],[SiO22]:[P2O52]]))*Table2[[#This Row],[SiO22]])</f>
        <v>48.201446438562158</v>
      </c>
      <c r="H18" s="34">
        <f>(100/(SUM(Table2[[#This Row],[SiO22]:[P2O52]]))*Table2[[#This Row],[TiO23]])</f>
        <v>3.1310126734518788</v>
      </c>
      <c r="I18" s="34">
        <f>(100/(SUM(Table2[[#This Row],[SiO22]:[P2O52]]))*Table2[[#This Row],[Al2O34]])</f>
        <v>11.092491797058406</v>
      </c>
      <c r="J18" s="34">
        <f>(100/(SUM(Table2[[#This Row],[SiO22]:[P2O52]]))*Table2[[#This Row],[Cr2O35]])</f>
        <v>9.4115992884986996E-2</v>
      </c>
      <c r="K18" s="34">
        <f>(100/(SUM(Table2[[#This Row],[SiO22]:[P2O52]]))*Table2[[#This Row],[FeOt6]])</f>
        <v>17.147308056141242</v>
      </c>
      <c r="L18" s="34">
        <f>(100/(SUM(Table2[[#This Row],[SiO22]:[P2O52]]))*Table2[[#This Row],[MnO7]])</f>
        <v>0.20497247048489667</v>
      </c>
      <c r="M18" s="34">
        <f>(100/(SUM(Table2[[#This Row],[SiO22]:[P2O52]]))*Table2[[#This Row],[MgO8]])</f>
        <v>10.314064699098529</v>
      </c>
      <c r="N18" s="34">
        <f>(100/(SUM(Table2[[#This Row],[SiO22]:[P2O52]]))*Table2[[#This Row],[CaO9]])</f>
        <v>8.0045940611295165</v>
      </c>
      <c r="O18" s="34">
        <f>(100/(SUM(Table2[[#This Row],[SiO22]:[P2O52]]))*Table2[[#This Row],[Na2O10]])</f>
        <v>1.2112597768361189</v>
      </c>
      <c r="P18" s="34">
        <f>(100/(SUM(Table2[[#This Row],[SiO22]:[P2O52]]))*Table2[[#This Row],[K2O11]])</f>
        <v>0.32472185322925562</v>
      </c>
      <c r="Q18" s="34">
        <f>(100/(SUM(Table2[[#This Row],[SiO22]:[P2O52]]))*Table2[[#This Row],[NiO2]])</f>
        <v>6.5810083926839097E-2</v>
      </c>
      <c r="R18" s="34">
        <f>(100/(SUM(Table2[[#This Row],[SiO22]:[P2O52]]))*Table2[[#This Row],[P2O52]])</f>
        <v>0.20820209719616398</v>
      </c>
      <c r="S18" s="34"/>
      <c r="T18" s="11">
        <v>48.278656599999998</v>
      </c>
      <c r="U18" s="11">
        <v>3.1360279999999996</v>
      </c>
      <c r="V18" s="11">
        <v>11.11026</v>
      </c>
      <c r="W18" s="11">
        <f>(Table2[[#This Row],[Cr]]/10000)*1.4615</f>
        <v>9.426675000000001E-2</v>
      </c>
      <c r="X18" s="11">
        <v>17.174775</v>
      </c>
      <c r="Y18" s="12">
        <v>0.20530079999999998</v>
      </c>
      <c r="Z18" s="11">
        <v>10.330586</v>
      </c>
      <c r="AA18" s="11">
        <v>8.0174160000000008</v>
      </c>
      <c r="AB18" s="11">
        <v>1.2132000000000001</v>
      </c>
      <c r="AC18" s="11">
        <v>0.32524199999999998</v>
      </c>
      <c r="AD18" s="11">
        <f>(Table2[[#This Row],[Ni]]/10000)*1.2725</f>
        <v>6.5915500000000002E-2</v>
      </c>
      <c r="AE18" s="12">
        <v>0.20853559999999999</v>
      </c>
      <c r="AF18" s="13">
        <f>SUM(T18:AE18)</f>
        <v>100.16018225000001</v>
      </c>
      <c r="AG18" s="10">
        <v>0.1</v>
      </c>
      <c r="AH18" s="10"/>
      <c r="AI18" s="10">
        <v>60</v>
      </c>
      <c r="AJ18" s="10">
        <v>50</v>
      </c>
      <c r="AK18" s="10">
        <v>645</v>
      </c>
      <c r="AL18" s="10">
        <v>457</v>
      </c>
      <c r="AM18" s="10"/>
      <c r="AN18" s="10"/>
      <c r="AO18" s="10">
        <v>518</v>
      </c>
      <c r="AP18" s="10"/>
      <c r="AQ18" s="10"/>
      <c r="AR18" s="10">
        <v>38</v>
      </c>
      <c r="AS18" s="10"/>
      <c r="AT18" s="10">
        <v>89</v>
      </c>
      <c r="AU18" s="10"/>
      <c r="AV18" s="14"/>
      <c r="AW18" s="10"/>
      <c r="AX18" s="10">
        <v>357</v>
      </c>
      <c r="AY18" s="10"/>
      <c r="AZ18" s="10">
        <v>146</v>
      </c>
      <c r="BA18" s="10">
        <v>104</v>
      </c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>
        <v>2.1000000000000001E-2</v>
      </c>
      <c r="BQ18" s="10">
        <v>1.6899999999999998E-2</v>
      </c>
      <c r="BR18" s="10">
        <v>4.0000000000000001E-3</v>
      </c>
      <c r="BS18" s="11">
        <f>IFERROR(SUM(Table1[[#This Row],[Pd]:[Au]]),0)</f>
        <v>4.1900000000000007E-2</v>
      </c>
      <c r="BT18" s="11">
        <f>IFERROR(Table1[[#This Row],[Ni]]/Table1[[#This Row],[Cu]],0)</f>
        <v>1.1334792122538293</v>
      </c>
      <c r="BU18" s="11">
        <f>IFERROR(Table1[[#This Row],[Pd]]/Table1[[#This Row],[Pt]],0)</f>
        <v>1.2426035502958581</v>
      </c>
      <c r="BV18" s="11">
        <f>IFERROR(Table1[[#This Row],[Cr]]/Table1[[#This Row],[V]],0)</f>
        <v>1.8067226890756303</v>
      </c>
      <c r="BW18" s="11">
        <f>IFERROR(Table1[[#This Row],[Cu]]/Table1[[#This Row],[Pd]],0)</f>
        <v>21761.90476190476</v>
      </c>
      <c r="BX18" s="11">
        <f>IFERROR((Table1[[#This Row],[S]]*10000)/Table1[[#This Row],[Se]],0)</f>
        <v>0</v>
      </c>
      <c r="BY18" s="11">
        <f>IFERROR((Table1[[#This Row],[Th]]/0.085)/(Table1[[#This Row],[Yb]]/0.493),0)</f>
        <v>0</v>
      </c>
      <c r="BZ18" s="11">
        <f>IFERROR((Table1[[#This Row],[La]]/0.687)/(Table1[[#This Row],[Sm]]/0.444),0)</f>
        <v>0</v>
      </c>
      <c r="CA18" s="11">
        <f>IFERROR((Table1[[#This Row],[La]]/0.687)/(Table1[[#This Row],[Nb]]/0.713),0)</f>
        <v>0</v>
      </c>
      <c r="CB18" s="10">
        <f>IFERROR((Table1[[#This Row],[MgO]]/40.344)/((Table1[[#This Row],[MgO]]/40.344)+(Table1[[#This Row],[FeOt]]/71.844))*100,0)</f>
        <v>51.717366395311217</v>
      </c>
    </row>
    <row r="19" spans="1:97" x14ac:dyDescent="0.25">
      <c r="A19" s="10" t="s">
        <v>185</v>
      </c>
      <c r="B19" s="10"/>
      <c r="C19" s="10"/>
      <c r="D19" s="1" t="s">
        <v>190</v>
      </c>
      <c r="E19" s="10" t="s">
        <v>194</v>
      </c>
      <c r="F19" s="10"/>
      <c r="G19" s="34">
        <f>(100/(SUM(Table2[[#This Row],[SiO22]:[P2O52]]))*Table2[[#This Row],[SiO22]])</f>
        <v>50.215221475685162</v>
      </c>
      <c r="H19" s="34">
        <f>(100/(SUM(Table2[[#This Row],[SiO22]:[P2O52]]))*Table2[[#This Row],[TiO23]])</f>
        <v>1.2223442069739152</v>
      </c>
      <c r="I19" s="34">
        <f>(100/(SUM(Table2[[#This Row],[SiO22]:[P2O52]]))*Table2[[#This Row],[Al2O34]])</f>
        <v>16.8485282582891</v>
      </c>
      <c r="J19" s="34">
        <f>(100/(SUM(Table2[[#This Row],[SiO22]:[P2O52]]))*Table2[[#This Row],[Cr2O35]])</f>
        <v>4.136209072365233E-2</v>
      </c>
      <c r="K19" s="34">
        <f>(100/(SUM(Table2[[#This Row],[SiO22]:[P2O52]]))*Table2[[#This Row],[FeOt6]])</f>
        <v>12.091296750066295</v>
      </c>
      <c r="L19" s="34">
        <f>(100/(SUM(Table2[[#This Row],[SiO22]:[P2O52]]))*Table2[[#This Row],[MnO7]])</f>
        <v>0.18720586953654555</v>
      </c>
      <c r="M19" s="34">
        <f>(100/(SUM(Table2[[#This Row],[SiO22]:[P2O52]]))*Table2[[#This Row],[MgO8]])</f>
        <v>11.342473271920113</v>
      </c>
      <c r="N19" s="34">
        <f>(100/(SUM(Table2[[#This Row],[SiO22]:[P2O52]]))*Table2[[#This Row],[CaO9]])</f>
        <v>5.5941518661508907</v>
      </c>
      <c r="O19" s="34">
        <f>(100/(SUM(Table2[[#This Row],[SiO22]:[P2O52]]))*Table2[[#This Row],[Na2O10]])</f>
        <v>2.2464704344385464</v>
      </c>
      <c r="P19" s="34">
        <f>(100/(SUM(Table2[[#This Row],[SiO22]:[P2O52]]))*Table2[[#This Row],[K2O11]])</f>
        <v>9.910898975464176E-2</v>
      </c>
      <c r="Q19" s="34">
        <f>(100/(SUM(Table2[[#This Row],[SiO22]:[P2O52]]))*Table2[[#This Row],[NiO2]])</f>
        <v>3.4752016651966491E-2</v>
      </c>
      <c r="R19" s="34">
        <f>(100/(SUM(Table2[[#This Row],[SiO22]:[P2O52]]))*Table2[[#This Row],[P2O52]])</f>
        <v>7.7084769809165815E-2</v>
      </c>
      <c r="S19" s="34"/>
      <c r="T19" s="10">
        <v>45.6</v>
      </c>
      <c r="U19" s="10">
        <v>1.1100000000000001</v>
      </c>
      <c r="V19" s="10">
        <v>15.3</v>
      </c>
      <c r="W19" s="11">
        <f>(Table2[[#This Row],[Cr]]/10000)*1.4615</f>
        <v>3.7560549999999998E-2</v>
      </c>
      <c r="X19" s="10">
        <v>10.98</v>
      </c>
      <c r="Y19" s="10">
        <v>0.17</v>
      </c>
      <c r="Z19" s="10">
        <v>10.3</v>
      </c>
      <c r="AA19" s="10">
        <v>5.08</v>
      </c>
      <c r="AB19" s="10">
        <v>2.04</v>
      </c>
      <c r="AC19" s="10">
        <v>0.09</v>
      </c>
      <c r="AD19" s="11">
        <f>(Table2[[#This Row],[Ni]]/10000)*1.2725</f>
        <v>3.1557999999999996E-2</v>
      </c>
      <c r="AE19" s="10">
        <v>7.0000000000000007E-2</v>
      </c>
      <c r="AF19" s="10">
        <v>99.69</v>
      </c>
      <c r="AG19" s="10"/>
      <c r="AH19" s="10"/>
      <c r="AI19" s="10">
        <v>14</v>
      </c>
      <c r="AJ19" s="10"/>
      <c r="AK19" s="10">
        <v>257</v>
      </c>
      <c r="AL19" s="10"/>
      <c r="AM19" s="10">
        <v>1.5</v>
      </c>
      <c r="AN19" s="10">
        <v>5</v>
      </c>
      <c r="AO19" s="10">
        <v>248</v>
      </c>
      <c r="AP19" s="10"/>
      <c r="AQ19" s="10">
        <v>5</v>
      </c>
      <c r="AR19" s="10">
        <v>36</v>
      </c>
      <c r="AS19" s="10"/>
      <c r="AT19" s="10">
        <v>40</v>
      </c>
      <c r="AU19" s="10">
        <v>0.16</v>
      </c>
      <c r="AV19" s="10"/>
      <c r="AW19" s="10"/>
      <c r="AX19" s="10">
        <v>326</v>
      </c>
      <c r="AY19" s="10">
        <v>19</v>
      </c>
      <c r="AZ19" s="10"/>
      <c r="BA19" s="10">
        <v>46</v>
      </c>
      <c r="BB19" s="10">
        <v>2.89</v>
      </c>
      <c r="BC19" s="10">
        <v>7.04</v>
      </c>
      <c r="BD19" s="10"/>
      <c r="BE19" s="10">
        <v>5.89</v>
      </c>
      <c r="BF19" s="10">
        <v>2.1800000000000002</v>
      </c>
      <c r="BG19" s="10">
        <v>0.85</v>
      </c>
      <c r="BH19" s="10"/>
      <c r="BI19" s="10">
        <v>0.42</v>
      </c>
      <c r="BJ19" s="10"/>
      <c r="BK19" s="10">
        <v>0.73</v>
      </c>
      <c r="BL19" s="10"/>
      <c r="BM19" s="10">
        <v>0.31</v>
      </c>
      <c r="BN19" s="10">
        <v>1.97</v>
      </c>
      <c r="BO19" s="10">
        <v>0.31</v>
      </c>
      <c r="BP19" s="10"/>
      <c r="BQ19" s="10"/>
      <c r="BR19" s="10"/>
      <c r="BS19" s="11">
        <f>IFERROR(SUM(Table1[[#This Row],[Pd]:[Au]]),0)</f>
        <v>0</v>
      </c>
      <c r="BT19" s="11">
        <f>IFERROR(Table1[[#This Row],[Ni]]/Table1[[#This Row],[Cu]],0)</f>
        <v>0</v>
      </c>
      <c r="BU19" s="11">
        <f>IFERROR(Table1[[#This Row],[Pd]]/Table1[[#This Row],[Pt]],0)</f>
        <v>0</v>
      </c>
      <c r="BV19" s="11">
        <f>IFERROR(Table1[[#This Row],[Cr]]/Table1[[#This Row],[V]],0)</f>
        <v>0.78834355828220859</v>
      </c>
      <c r="BW19" s="11">
        <f>IFERROR(Table1[[#This Row],[Cu]]/Table1[[#This Row],[Pd]],0)</f>
        <v>0</v>
      </c>
      <c r="BX19" s="11">
        <f>IFERROR((Table1[[#This Row],[S]]*10000)/Table1[[#This Row],[Se]],0)</f>
        <v>0</v>
      </c>
      <c r="BY19" s="11">
        <f>IFERROR((Table1[[#This Row],[Th]]/0.085)/(Table1[[#This Row],[Yb]]/0.493),0)</f>
        <v>0</v>
      </c>
      <c r="BZ19" s="11">
        <f>IFERROR((Table1[[#This Row],[La]]/0.687)/(Table1[[#This Row],[Sm]]/0.444),0)</f>
        <v>0.85677657145146424</v>
      </c>
      <c r="CA19" s="11">
        <f>IFERROR((Table1[[#This Row],[La]]/0.687)/(Table1[[#This Row],[Nb]]/0.713),0)</f>
        <v>0.5998748180494905</v>
      </c>
      <c r="CB19" s="10">
        <f>IFERROR((Table1[[#This Row],[MgO]]/40.344)/((Table1[[#This Row],[MgO]]/40.344)+(Table1[[#This Row],[FeOt]]/71.844))*100,0)</f>
        <v>62.553826371569485</v>
      </c>
    </row>
    <row r="20" spans="1:97" x14ac:dyDescent="0.25">
      <c r="A20" s="10" t="s">
        <v>106</v>
      </c>
      <c r="B20" s="10">
        <v>480082</v>
      </c>
      <c r="C20" s="10">
        <v>6469924</v>
      </c>
      <c r="D20" s="1" t="s">
        <v>160</v>
      </c>
      <c r="E20" s="10" t="s">
        <v>63</v>
      </c>
      <c r="F20" s="10"/>
      <c r="G20" s="34">
        <f>(100/(SUM(Table2[[#This Row],[SiO22]:[P2O52]]))*Table2[[#This Row],[SiO22]])</f>
        <v>59.179232989554166</v>
      </c>
      <c r="H20" s="34">
        <f>(100/(SUM(Table2[[#This Row],[SiO22]:[P2O52]]))*Table2[[#This Row],[TiO23]])</f>
        <v>0.24976118517534238</v>
      </c>
      <c r="I20" s="34">
        <f>(100/(SUM(Table2[[#This Row],[SiO22]:[P2O52]]))*Table2[[#This Row],[Al2O34]])</f>
        <v>12.523524818023279</v>
      </c>
      <c r="J20" s="34">
        <f>(100/(SUM(Table2[[#This Row],[SiO22]:[P2O52]]))*Table2[[#This Row],[Cr2O35]])</f>
        <v>0.15901457131898633</v>
      </c>
      <c r="K20" s="34">
        <f>(100/(SUM(Table2[[#This Row],[SiO22]:[P2O52]]))*Table2[[#This Row],[FeOt6]])</f>
        <v>5.4833917046895388</v>
      </c>
      <c r="L20" s="34">
        <f>(100/(SUM(Table2[[#This Row],[SiO22]:[P2O52]]))*Table2[[#This Row],[MnO7]])</f>
        <v>0.10787742725406653</v>
      </c>
      <c r="M20" s="34">
        <f>(100/(SUM(Table2[[#This Row],[SiO22]:[P2O52]]))*Table2[[#This Row],[MgO8]])</f>
        <v>10.195985944518743</v>
      </c>
      <c r="N20" s="34">
        <f>(100/(SUM(Table2[[#This Row],[SiO22]:[P2O52]]))*Table2[[#This Row],[CaO9]])</f>
        <v>8.7570724431561491</v>
      </c>
      <c r="O20" s="34">
        <f>(100/(SUM(Table2[[#This Row],[SiO22]:[P2O52]]))*Table2[[#This Row],[Na2O10]])</f>
        <v>3.269698973313985</v>
      </c>
      <c r="P20" s="34">
        <f>(100/(SUM(Table2[[#This Row],[SiO22]:[P2O52]]))*Table2[[#This Row],[K2O11]])</f>
        <v>3.6072456526853001E-2</v>
      </c>
      <c r="Q20" s="34">
        <f>(100/(SUM(Table2[[#This Row],[SiO22]:[P2O52]]))*Table2[[#This Row],[NiO2]])</f>
        <v>2.2355380385616245E-2</v>
      </c>
      <c r="R20" s="34">
        <f>(100/(SUM(Table2[[#This Row],[SiO22]:[P2O52]]))*Table2[[#This Row],[P2O52]])</f>
        <v>1.6012106083307165E-2</v>
      </c>
      <c r="S20" s="34"/>
      <c r="T20" s="11">
        <v>59.28676136</v>
      </c>
      <c r="U20" s="11">
        <v>0.25021499999999997</v>
      </c>
      <c r="V20" s="11">
        <v>12.546279999999999</v>
      </c>
      <c r="W20" s="11">
        <f>(Table2[[#This Row],[Cr]]/10000)*1.4615</f>
        <v>0.15930350000000001</v>
      </c>
      <c r="X20" s="11">
        <v>5.4933549999999993</v>
      </c>
      <c r="Y20" s="12">
        <v>0.10807343999999999</v>
      </c>
      <c r="Z20" s="11">
        <v>10.214511999999999</v>
      </c>
      <c r="AA20" s="11">
        <v>8.7729839999999992</v>
      </c>
      <c r="AB20" s="11">
        <v>3.2756400000000006</v>
      </c>
      <c r="AC20" s="11">
        <v>3.6137999999999997E-2</v>
      </c>
      <c r="AD20" s="11">
        <f>(Table2[[#This Row],[Ni]]/10000)*1.2725</f>
        <v>2.2395999999999999E-2</v>
      </c>
      <c r="AE20" s="12">
        <v>1.6041199999999999E-2</v>
      </c>
      <c r="AF20" s="13">
        <f>SUM(T20:AE20)</f>
        <v>100.18169949999997</v>
      </c>
      <c r="AG20" s="15">
        <v>5.0000000000000001E-3</v>
      </c>
      <c r="AH20" s="15"/>
      <c r="AI20" s="15">
        <v>10</v>
      </c>
      <c r="AJ20" s="15">
        <v>34</v>
      </c>
      <c r="AK20" s="15">
        <v>1090</v>
      </c>
      <c r="AL20" s="15">
        <v>6</v>
      </c>
      <c r="AM20" s="15"/>
      <c r="AN20" s="15"/>
      <c r="AO20" s="15">
        <v>176</v>
      </c>
      <c r="AP20" s="15"/>
      <c r="AQ20" s="15"/>
      <c r="AR20" s="15">
        <v>36</v>
      </c>
      <c r="AS20" s="15"/>
      <c r="AT20" s="15">
        <v>88</v>
      </c>
      <c r="AU20" s="15"/>
      <c r="AV20" s="15"/>
      <c r="AW20" s="15"/>
      <c r="AX20" s="15">
        <v>136</v>
      </c>
      <c r="AY20" s="15"/>
      <c r="AZ20" s="15">
        <v>34</v>
      </c>
      <c r="BA20" s="15">
        <v>0</v>
      </c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>
        <v>0.01</v>
      </c>
      <c r="BQ20" s="15">
        <v>5.7000000000000002E-3</v>
      </c>
      <c r="BR20" s="15">
        <v>1E-3</v>
      </c>
      <c r="BS20" s="13">
        <f>IFERROR(SUM(Table1[[#This Row],[Pd]:[Au]]),0)</f>
        <v>1.67E-2</v>
      </c>
      <c r="BT20" s="13">
        <f>IFERROR(Table1[[#This Row],[Ni]]/Table1[[#This Row],[Cu]],0)</f>
        <v>29.333333333333332</v>
      </c>
      <c r="BU20" s="11">
        <f>IFERROR(Table1[[#This Row],[Pd]]/Table1[[#This Row],[Pt]],0)</f>
        <v>1.7543859649122806</v>
      </c>
      <c r="BV20" s="11">
        <f>IFERROR(Table1[[#This Row],[Cr]]/Table1[[#This Row],[V]],0)</f>
        <v>8.014705882352942</v>
      </c>
      <c r="BW20" s="11">
        <f>IFERROR(Table1[[#This Row],[Cu]]/Table1[[#This Row],[Pd]],0)</f>
        <v>600</v>
      </c>
      <c r="BX20" s="11">
        <f>IFERROR((Table1[[#This Row],[S]]*10000)/Table1[[#This Row],[Se]],0)</f>
        <v>0</v>
      </c>
      <c r="BY20" s="11">
        <f>IFERROR((Table1[[#This Row],[Th]]/0.085)/(Table1[[#This Row],[Yb]]/0.493),0)</f>
        <v>0</v>
      </c>
      <c r="BZ20" s="11">
        <f>IFERROR((Table1[[#This Row],[La]]/0.687)/(Table1[[#This Row],[Sm]]/0.444),0)</f>
        <v>0</v>
      </c>
      <c r="CA20" s="11">
        <f>IFERROR((Table1[[#This Row],[La]]/0.687)/(Table1[[#This Row],[Nb]]/0.713),0)</f>
        <v>0</v>
      </c>
      <c r="CB20" s="10">
        <f>IFERROR((Table1[[#This Row],[MgO]]/40.344)/((Table1[[#This Row],[MgO]]/40.344)+(Table1[[#This Row],[FeOt]]/71.844))*100,0)</f>
        <v>76.804851908243435</v>
      </c>
    </row>
    <row r="21" spans="1:97" hidden="1" x14ac:dyDescent="0.25">
      <c r="A21" s="10" t="s">
        <v>100</v>
      </c>
      <c r="B21" s="10">
        <v>477261</v>
      </c>
      <c r="C21" s="10">
        <v>6465128</v>
      </c>
      <c r="D21" s="1" t="s">
        <v>160</v>
      </c>
      <c r="E21" s="10" t="s">
        <v>161</v>
      </c>
      <c r="F21" s="10"/>
      <c r="G21" s="34">
        <f>(100/(SUM(Table2[[#This Row],[SiO22]:[P2O52]]))*Table2[[#This Row],[SiO22]])</f>
        <v>59.603750228237416</v>
      </c>
      <c r="H21" s="34">
        <f>(100/(SUM(Table2[[#This Row],[SiO22]:[P2O52]]))*Table2[[#This Row],[TiO23]])</f>
        <v>0.26640713624481238</v>
      </c>
      <c r="I21" s="34">
        <f>(100/(SUM(Table2[[#This Row],[SiO22]:[P2O52]]))*Table2[[#This Row],[Al2O34]])</f>
        <v>9.8639843421325804</v>
      </c>
      <c r="J21" s="34">
        <f>(100/(SUM(Table2[[#This Row],[SiO22]:[P2O52]]))*Table2[[#This Row],[Cr2O35]])</f>
        <v>0.16703523616575497</v>
      </c>
      <c r="K21" s="34">
        <f>(100/(SUM(Table2[[#This Row],[SiO22]:[P2O52]]))*Table2[[#This Row],[FeOt6]])</f>
        <v>5.8043289113394696</v>
      </c>
      <c r="L21" s="34">
        <f>(100/(SUM(Table2[[#This Row],[SiO22]:[P2O52]]))*Table2[[#This Row],[MnO7]])</f>
        <v>0.12952791304137129</v>
      </c>
      <c r="M21" s="34">
        <f>(100/(SUM(Table2[[#This Row],[SiO22]:[P2O52]]))*Table2[[#This Row],[MgO8]])</f>
        <v>9.947528037363238</v>
      </c>
      <c r="N21" s="34">
        <f>(100/(SUM(Table2[[#This Row],[SiO22]:[P2O52]]))*Table2[[#This Row],[CaO9]])</f>
        <v>12.360238653065661</v>
      </c>
      <c r="O21" s="34">
        <f>(100/(SUM(Table2[[#This Row],[SiO22]:[P2O52]]))*Table2[[#This Row],[Na2O10]])</f>
        <v>0.63239953105053404</v>
      </c>
      <c r="P21" s="34">
        <f>(100/(SUM(Table2[[#This Row],[SiO22]:[P2O52]]))*Table2[[#This Row],[K2O11]])</f>
        <v>1.1903696419477847</v>
      </c>
      <c r="Q21" s="34">
        <f>(100/(SUM(Table2[[#This Row],[SiO22]:[P2O52]]))*Table2[[#This Row],[NiO2]])</f>
        <v>1.6131148938419278E-2</v>
      </c>
      <c r="R21" s="34">
        <f>(100/(SUM(Table2[[#This Row],[SiO22]:[P2O52]]))*Table2[[#This Row],[P2O52]])</f>
        <v>1.8299220472951624E-2</v>
      </c>
      <c r="S21" s="34"/>
      <c r="T21" s="11">
        <v>59.713124599999979</v>
      </c>
      <c r="U21" s="11">
        <v>0.26689599999999997</v>
      </c>
      <c r="V21" s="11">
        <v>9.882085</v>
      </c>
      <c r="W21" s="11">
        <f>(Table2[[#This Row],[Cr]]/10000)*1.4615</f>
        <v>0.16734175000000001</v>
      </c>
      <c r="X21" s="11">
        <v>5.8149799999999994</v>
      </c>
      <c r="Y21" s="12">
        <v>0.12976560000000001</v>
      </c>
      <c r="Z21" s="11">
        <v>9.965781999999999</v>
      </c>
      <c r="AA21" s="11">
        <v>12.38292</v>
      </c>
      <c r="AB21" s="11">
        <v>0.63356000000000001</v>
      </c>
      <c r="AC21" s="11">
        <v>1.1925539999999999</v>
      </c>
      <c r="AD21" s="11">
        <f>(Table2[[#This Row],[Ni]]/10000)*1.2725</f>
        <v>1.6160749999999998E-2</v>
      </c>
      <c r="AE21" s="12">
        <v>1.83328E-2</v>
      </c>
      <c r="AF21" s="13">
        <f>SUM(T21:AE21)</f>
        <v>100.18350249999999</v>
      </c>
      <c r="AG21" s="10">
        <v>7.0000000000000007E-2</v>
      </c>
      <c r="AH21" s="10"/>
      <c r="AI21" s="10">
        <v>130</v>
      </c>
      <c r="AJ21" s="10">
        <v>32</v>
      </c>
      <c r="AK21" s="10">
        <v>1145</v>
      </c>
      <c r="AL21" s="10">
        <v>47</v>
      </c>
      <c r="AM21" s="10"/>
      <c r="AN21" s="10"/>
      <c r="AO21" s="10">
        <v>127</v>
      </c>
      <c r="AP21" s="10"/>
      <c r="AQ21" s="10"/>
      <c r="AR21" s="10">
        <v>42</v>
      </c>
      <c r="AS21" s="10"/>
      <c r="AT21" s="10">
        <v>61</v>
      </c>
      <c r="AU21" s="10"/>
      <c r="AV21" s="14"/>
      <c r="AW21" s="10"/>
      <c r="AX21" s="10">
        <v>166</v>
      </c>
      <c r="AY21" s="10"/>
      <c r="AZ21" s="10">
        <v>43</v>
      </c>
      <c r="BA21" s="10">
        <v>9</v>
      </c>
      <c r="BB21" s="14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>
        <v>8.9999999999999993E-3</v>
      </c>
      <c r="BQ21" s="10">
        <v>6.4000000000000003E-3</v>
      </c>
      <c r="BR21" s="1"/>
      <c r="BS21" s="3">
        <f>IFERROR(SUM(Table1[[#This Row],[Pd]:[Au]]),0)</f>
        <v>1.54E-2</v>
      </c>
      <c r="BT21" s="11">
        <f>IFERROR(Table1[[#This Row],[Ni]]/Table1[[#This Row],[Cu]],0)</f>
        <v>2.7021276595744679</v>
      </c>
      <c r="BU21" s="11">
        <f>IFERROR(Table1[[#This Row],[Pd]]/Table1[[#This Row],[Pt]],0)</f>
        <v>1.4062499999999998</v>
      </c>
      <c r="BV21" s="11">
        <f>IFERROR(Table1[[#This Row],[Cr]]/Table1[[#This Row],[V]],0)</f>
        <v>6.8975903614457827</v>
      </c>
      <c r="BW21" s="11">
        <f>IFERROR(Table1[[#This Row],[Cu]]/Table1[[#This Row],[Pd]],0)</f>
        <v>5222.2222222222226</v>
      </c>
      <c r="BX21" s="11">
        <f>IFERROR((Table1[[#This Row],[S]]*10000)/Table1[[#This Row],[Se]],0)</f>
        <v>0</v>
      </c>
      <c r="BY21" s="11">
        <f>IFERROR((Table1[[#This Row],[Th]]/0.085)/(Table1[[#This Row],[Yb]]/0.493),0)</f>
        <v>0</v>
      </c>
      <c r="BZ21" s="11">
        <f>IFERROR((Table1[[#This Row],[La]]/0.687)/(Table1[[#This Row],[Sm]]/0.444),0)</f>
        <v>0</v>
      </c>
      <c r="CA21" s="11">
        <f>IFERROR((Table1[[#This Row],[La]]/0.687)/(Table1[[#This Row],[Nb]]/0.713),0)</f>
        <v>0</v>
      </c>
      <c r="CB21" s="10">
        <f>IFERROR((Table1[[#This Row],[MgO]]/40.344)/((Table1[[#This Row],[MgO]]/40.344)+(Table1[[#This Row],[FeOt]]/71.844))*100,0)</f>
        <v>75.320408785447285</v>
      </c>
    </row>
    <row r="22" spans="1:97" x14ac:dyDescent="0.25">
      <c r="A22" s="10" t="s">
        <v>134</v>
      </c>
      <c r="B22" s="10">
        <v>484343</v>
      </c>
      <c r="C22" s="10">
        <v>6449204</v>
      </c>
      <c r="D22" s="1" t="s">
        <v>160</v>
      </c>
      <c r="E22" s="10" t="s">
        <v>196</v>
      </c>
      <c r="F22" s="10"/>
      <c r="G22" s="34">
        <f>(100/(SUM(Table2[[#This Row],[SiO22]:[P2O52]]))*Table2[[#This Row],[SiO22]])</f>
        <v>55.421268351330959</v>
      </c>
      <c r="H22" s="34">
        <f>(100/(SUM(Table2[[#This Row],[SiO22]:[P2O52]]))*Table2[[#This Row],[TiO23]])</f>
        <v>0.38337750548077476</v>
      </c>
      <c r="I22" s="34">
        <f>(100/(SUM(Table2[[#This Row],[SiO22]:[P2O52]]))*Table2[[#This Row],[Al2O34]])</f>
        <v>12.612467716010071</v>
      </c>
      <c r="J22" s="34">
        <f>(100/(SUM(Table2[[#This Row],[SiO22]:[P2O52]]))*Table2[[#This Row],[Cr2O35]])</f>
        <v>5.3305054658634166E-2</v>
      </c>
      <c r="K22" s="34">
        <f>(100/(SUM(Table2[[#This Row],[SiO22]:[P2O52]]))*Table2[[#This Row],[FeOt6]])</f>
        <v>9.9372449076190819</v>
      </c>
      <c r="L22" s="34">
        <f>(100/(SUM(Table2[[#This Row],[SiO22]:[P2O52]]))*Table2[[#This Row],[MnO7]])</f>
        <v>0.13482999446264854</v>
      </c>
      <c r="M22" s="34">
        <f>(100/(SUM(Table2[[#This Row],[SiO22]:[P2O52]]))*Table2[[#This Row],[MgO8]])</f>
        <v>9.9583661789779221</v>
      </c>
      <c r="N22" s="34">
        <f>(100/(SUM(Table2[[#This Row],[SiO22]:[P2O52]]))*Table2[[#This Row],[CaO9]])</f>
        <v>7.4941312516042276</v>
      </c>
      <c r="O22" s="34">
        <f>(100/(SUM(Table2[[#This Row],[SiO22]:[P2O52]]))*Table2[[#This Row],[Na2O10]])</f>
        <v>3.8658811459635216</v>
      </c>
      <c r="P22" s="34">
        <f>(100/(SUM(Table2[[#This Row],[SiO22]:[P2O52]]))*Table2[[#This Row],[K2O11]])</f>
        <v>7.2222217378606943E-2</v>
      </c>
      <c r="Q22" s="34">
        <f>(100/(SUM(Table2[[#This Row],[SiO22]:[P2O52]]))*Table2[[#This Row],[NiO2]])</f>
        <v>2.1107781404574189E-2</v>
      </c>
      <c r="R22" s="34">
        <f>(100/(SUM(Table2[[#This Row],[SiO22]:[P2O52]]))*Table2[[#This Row],[P2O52]])</f>
        <v>4.5797895108975507E-2</v>
      </c>
      <c r="S22" s="34"/>
      <c r="T22" s="11">
        <v>55.462539599999999</v>
      </c>
      <c r="U22" s="11">
        <v>0.38366299999999998</v>
      </c>
      <c r="V22" s="11">
        <v>12.62186</v>
      </c>
      <c r="W22" s="11">
        <f>(Table2[[#This Row],[Cr]]/10000)*1.4615</f>
        <v>5.3344749999999996E-2</v>
      </c>
      <c r="X22" s="11">
        <v>9.9446449999999995</v>
      </c>
      <c r="Y22" s="12">
        <v>0.13493039999999998</v>
      </c>
      <c r="Z22" s="11">
        <v>9.965781999999999</v>
      </c>
      <c r="AA22" s="11">
        <v>7.4997120000000006</v>
      </c>
      <c r="AB22" s="11">
        <v>3.8687600000000004</v>
      </c>
      <c r="AC22" s="11">
        <v>7.2275999999999993E-2</v>
      </c>
      <c r="AD22" s="11">
        <f>(Table2[[#This Row],[Ni]]/10000)*1.2725</f>
        <v>2.11235E-2</v>
      </c>
      <c r="AE22" s="12">
        <v>4.5831999999999998E-2</v>
      </c>
      <c r="AF22" s="13">
        <f>SUM(T22:AE22)</f>
        <v>100.07446825</v>
      </c>
      <c r="AG22" s="10">
        <v>2.41</v>
      </c>
      <c r="AH22" s="10"/>
      <c r="AI22" s="10">
        <v>20</v>
      </c>
      <c r="AJ22" s="10">
        <v>51</v>
      </c>
      <c r="AK22" s="10">
        <v>365</v>
      </c>
      <c r="AL22" s="10">
        <v>112</v>
      </c>
      <c r="AM22" s="10"/>
      <c r="AN22" s="10"/>
      <c r="AO22" s="10">
        <v>166</v>
      </c>
      <c r="AP22" s="10"/>
      <c r="AQ22" s="10"/>
      <c r="AR22" s="10">
        <v>39</v>
      </c>
      <c r="AS22" s="10"/>
      <c r="AT22" s="10">
        <v>115</v>
      </c>
      <c r="AU22" s="10"/>
      <c r="AV22" s="14"/>
      <c r="AW22" s="10"/>
      <c r="AX22" s="10">
        <v>258</v>
      </c>
      <c r="AY22" s="10"/>
      <c r="AZ22" s="10">
        <v>85</v>
      </c>
      <c r="BA22" s="10">
        <v>15</v>
      </c>
      <c r="BB22" s="14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>
        <v>1.2999999999999999E-2</v>
      </c>
      <c r="BQ22" s="10">
        <v>1.6299999999999999E-2</v>
      </c>
      <c r="BR22" s="10">
        <v>1E-3</v>
      </c>
      <c r="BS22" s="3">
        <f>IFERROR(SUM(Table1[[#This Row],[Pd]:[Au]]),0)</f>
        <v>3.0300000000000001E-2</v>
      </c>
      <c r="BT22" s="11">
        <f>IFERROR(Table1[[#This Row],[Ni]]/Table1[[#This Row],[Cu]],0)</f>
        <v>1.4821428571428572</v>
      </c>
      <c r="BU22" s="11">
        <f>IFERROR(Table1[[#This Row],[Pd]]/Table1[[#This Row],[Pt]],0)</f>
        <v>0.79754601226993871</v>
      </c>
      <c r="BV22" s="11">
        <f>IFERROR(Table1[[#This Row],[Cr]]/Table1[[#This Row],[V]],0)</f>
        <v>1.4147286821705427</v>
      </c>
      <c r="BW22" s="11">
        <f>IFERROR(Table1[[#This Row],[Cu]]/Table1[[#This Row],[Pd]],0)</f>
        <v>8615.3846153846152</v>
      </c>
      <c r="BX22" s="11">
        <f>IFERROR((Table1[[#This Row],[S]]*10000)/Table1[[#This Row],[Se]],0)</f>
        <v>0</v>
      </c>
      <c r="BY22" s="11">
        <f>IFERROR((Table1[[#This Row],[Th]]/0.085)/(Table1[[#This Row],[Yb]]/0.493),0)</f>
        <v>0</v>
      </c>
      <c r="BZ22" s="11">
        <f>IFERROR((Table1[[#This Row],[La]]/0.687)/(Table1[[#This Row],[Sm]]/0.444),0)</f>
        <v>0</v>
      </c>
      <c r="CA22" s="11">
        <f>IFERROR((Table1[[#This Row],[La]]/0.687)/(Table1[[#This Row],[Nb]]/0.713),0)</f>
        <v>0</v>
      </c>
      <c r="CB22" s="10">
        <f>IFERROR((Table1[[#This Row],[MgO]]/40.344)/((Table1[[#This Row],[MgO]]/40.344)+(Table1[[#This Row],[FeOt]]/71.844))*100,0)</f>
        <v>64.087815634299304</v>
      </c>
    </row>
    <row r="23" spans="1:97" x14ac:dyDescent="0.25">
      <c r="A23" s="4" t="s">
        <v>64</v>
      </c>
      <c r="B23" s="1"/>
      <c r="C23" s="1"/>
      <c r="D23" s="1" t="s">
        <v>65</v>
      </c>
      <c r="E23" s="1" t="s">
        <v>99</v>
      </c>
      <c r="F23" s="1"/>
      <c r="G23" s="5">
        <f>(100/(SUM(Table2[[#This Row],[SiO22]:[P2O52]]))*Table2[[#This Row],[SiO22]])</f>
        <v>46.851856694621851</v>
      </c>
      <c r="H23" s="5">
        <f>(100/(SUM(Table2[[#This Row],[SiO22]:[P2O52]]))*Table2[[#This Row],[TiO23]])</f>
        <v>0.98427537240776364</v>
      </c>
      <c r="I23" s="5">
        <f>(100/(SUM(Table2[[#This Row],[SiO22]:[P2O52]]))*Table2[[#This Row],[Al2O34]])</f>
        <v>15.007737234448548</v>
      </c>
      <c r="J23" s="5">
        <f>(100/(SUM(Table2[[#This Row],[SiO22]:[P2O52]]))*Table2[[#This Row],[Cr2O35]])</f>
        <v>5.0949605951169645E-2</v>
      </c>
      <c r="K23" s="5">
        <f>(100/(SUM(Table2[[#This Row],[SiO22]:[P2O52]]))*Table2[[#This Row],[FeOt6]])</f>
        <v>12.632225864047005</v>
      </c>
      <c r="L23" s="5">
        <f>(100/(SUM(Table2[[#This Row],[SiO22]:[P2O52]]))*Table2[[#This Row],[MnO7]])</f>
        <v>0.17042267711469974</v>
      </c>
      <c r="M23" s="5">
        <f>(100/(SUM(Table2[[#This Row],[SiO22]:[P2O52]]))*Table2[[#This Row],[MgO8]])</f>
        <v>9.7187506606296648</v>
      </c>
      <c r="N23" s="5">
        <f>(100/(SUM(Table2[[#This Row],[SiO22]:[P2O52]]))*Table2[[#This Row],[CaO9]])</f>
        <v>11.870702950750077</v>
      </c>
      <c r="O23" s="5">
        <f>(100/(SUM(Table2[[#This Row],[SiO22]:[P2O52]]))*Table2[[#This Row],[Na2O10]])</f>
        <v>2.4846515245208174</v>
      </c>
      <c r="P23" s="5">
        <f>(100/(SUM(Table2[[#This Row],[SiO22]:[P2O52]]))*Table2[[#This Row],[K2O11]])</f>
        <v>9.5419788094560753E-2</v>
      </c>
      <c r="Q23" s="5">
        <f>(100/(SUM(Table2[[#This Row],[SiO22]:[P2O52]]))*Table2[[#This Row],[NiO2]])</f>
        <v>8.0777604363717531E-2</v>
      </c>
      <c r="R23" s="5">
        <f>(100/(SUM(Table2[[#This Row],[SiO22]:[P2O52]]))*Table2[[#This Row],[P2O52]])</f>
        <v>5.22300230501382E-2</v>
      </c>
      <c r="S23" s="5"/>
      <c r="T23" s="2">
        <v>46.534310657044898</v>
      </c>
      <c r="U23" s="2">
        <v>0.9776042868533561</v>
      </c>
      <c r="V23" s="2">
        <v>14.906019867667174</v>
      </c>
      <c r="W23" s="2">
        <f>(Table2[[#This Row],[Cr]]/10000)*1.4615</f>
        <v>5.0604286755148151E-2</v>
      </c>
      <c r="X23" s="2">
        <v>12.546608909844938</v>
      </c>
      <c r="Y23" s="2">
        <v>0.16926760985271777</v>
      </c>
      <c r="Z23" s="2">
        <v>9.6528802559070357</v>
      </c>
      <c r="AA23" s="2">
        <v>11.790247341278011</v>
      </c>
      <c r="AB23" s="2">
        <v>2.4678113968922855</v>
      </c>
      <c r="AC23" s="2">
        <v>9.4773065045496652E-2</v>
      </c>
      <c r="AD23" s="2">
        <f>(Table2[[#This Row],[Ni]]/10000)*1.2725</f>
        <v>8.0230121083431624E-2</v>
      </c>
      <c r="AE23" s="2">
        <v>5.1876025620106188E-2</v>
      </c>
      <c r="AF23" s="5">
        <v>99.191399416006021</v>
      </c>
      <c r="AG23" s="5"/>
      <c r="AH23" s="1"/>
      <c r="AI23" s="2">
        <v>12.4281056174939</v>
      </c>
      <c r="AJ23" s="2">
        <v>53.644785954500733</v>
      </c>
      <c r="AK23" s="2">
        <v>346.24896856071263</v>
      </c>
      <c r="AL23" s="2">
        <v>138.26005117640699</v>
      </c>
      <c r="AM23" s="2">
        <v>1.2804507097791797</v>
      </c>
      <c r="AN23" s="2">
        <v>2.8776625426621161</v>
      </c>
      <c r="AO23" s="2">
        <v>630.49211067529768</v>
      </c>
      <c r="AP23" s="1"/>
      <c r="AQ23" s="1"/>
      <c r="AR23" s="2">
        <v>50.766209490417722</v>
      </c>
      <c r="AS23" s="1"/>
      <c r="AT23" s="2">
        <v>99.666778795450838</v>
      </c>
      <c r="AU23" s="2">
        <v>0.15035972850678733</v>
      </c>
      <c r="AV23" s="2">
        <v>0.15661265580057523</v>
      </c>
      <c r="AW23" s="2">
        <v>6.5142300194931779E-2</v>
      </c>
      <c r="AX23" s="2">
        <v>332.3729990203463</v>
      </c>
      <c r="AY23" s="2">
        <v>21.394188700817185</v>
      </c>
      <c r="AZ23" s="2">
        <v>50.671690568576118</v>
      </c>
      <c r="BA23" s="2">
        <v>57.205760711151086</v>
      </c>
      <c r="BB23" s="2">
        <v>2.9786144230769231</v>
      </c>
      <c r="BC23" s="2">
        <v>6.8553718750000003</v>
      </c>
      <c r="BD23" s="2">
        <v>1.1372099901413077</v>
      </c>
      <c r="BE23" s="2">
        <v>5.7526897374701669</v>
      </c>
      <c r="BF23" s="2">
        <v>1.9512542161149282</v>
      </c>
      <c r="BG23" s="2">
        <v>0.63538825757575756</v>
      </c>
      <c r="BH23" s="2">
        <v>2.4456168086982077</v>
      </c>
      <c r="BI23" s="2">
        <v>0.49788254486133765</v>
      </c>
      <c r="BJ23" s="2">
        <v>3.2807706766917293</v>
      </c>
      <c r="BK23" s="2">
        <v>0.65539148936170211</v>
      </c>
      <c r="BL23" s="2">
        <v>1.9713925143953934</v>
      </c>
      <c r="BM23" s="2">
        <v>0.31788679245283019</v>
      </c>
      <c r="BN23" s="2">
        <v>2.0340291545189513</v>
      </c>
      <c r="BO23" s="2">
        <v>0.32713375796178346</v>
      </c>
      <c r="BP23" s="1">
        <v>0</v>
      </c>
      <c r="BQ23" s="1">
        <v>0</v>
      </c>
      <c r="BR23" s="1">
        <v>0</v>
      </c>
      <c r="BS23" s="3">
        <f>IFERROR(SUM(Table1[[#This Row],[Pd]:[Au]]),0)</f>
        <v>0</v>
      </c>
      <c r="BT23" s="3">
        <f>IFERROR(Table1[[#This Row],[Ni]]/Table1[[#This Row],[Cu]],0)</f>
        <v>4.5601900571470804</v>
      </c>
      <c r="BU23" s="3">
        <f>IFERROR(Table1[[#This Row],[Pd]]/Table1[[#This Row],[Pt]],0)</f>
        <v>0</v>
      </c>
      <c r="BV23" s="3">
        <f>IFERROR(Table1[[#This Row],[Cr]]/Table1[[#This Row],[V]],0)</f>
        <v>1.0417481852655452</v>
      </c>
      <c r="BW23" s="3">
        <f>IFERROR(Table1[[#This Row],[Cu]]/Table1[[#This Row],[Pd]],0)</f>
        <v>0</v>
      </c>
      <c r="BX23" s="3">
        <f>IFERROR((Table1[[#This Row],[S]]*10000)/Table1[[#This Row],[Se]],0)</f>
        <v>0</v>
      </c>
      <c r="BY23" s="3">
        <f>IFERROR((Table1[[#This Row],[Th]]/0.085)/(Table1[[#This Row],[Yb]]/0.493),0)</f>
        <v>0.44657835981616606</v>
      </c>
      <c r="BZ23" s="3">
        <f>IFERROR((Table1[[#This Row],[La]]/0.687)/(Table1[[#This Row],[Sm]]/0.444),0)</f>
        <v>0.9865671867363428</v>
      </c>
      <c r="CA23" s="3">
        <f>IFERROR((Table1[[#This Row],[La]]/0.687)/(Table1[[#This Row],[Nb]]/0.713),0)</f>
        <v>1.0742545878450627</v>
      </c>
      <c r="CB23" s="10">
        <f>IFERROR((Table1[[#This Row],[MgO]]/40.344)/((Table1[[#This Row],[MgO]]/40.344)+(Table1[[#This Row],[FeOt]]/71.844))*100,0)</f>
        <v>57.807116881795537</v>
      </c>
    </row>
    <row r="24" spans="1:97" x14ac:dyDescent="0.25">
      <c r="A24" s="10">
        <v>424100</v>
      </c>
      <c r="B24" s="10">
        <v>631133</v>
      </c>
      <c r="C24" s="10">
        <v>6180150</v>
      </c>
      <c r="D24" s="1" t="s">
        <v>160</v>
      </c>
      <c r="E24" s="10" t="s">
        <v>196</v>
      </c>
      <c r="F24" s="10"/>
      <c r="G24" s="34">
        <f>(100/(SUM(Table2[[#This Row],[SiO22]:[P2O52]]))*Table2[[#This Row],[SiO22]])</f>
        <v>54.666668488464325</v>
      </c>
      <c r="H24" s="34">
        <f>(100/(SUM(Table2[[#This Row],[SiO22]:[P2O52]]))*Table2[[#This Row],[TiO23]])</f>
        <v>1.000382804397326</v>
      </c>
      <c r="I24" s="34">
        <f>(100/(SUM(Table2[[#This Row],[SiO22]:[P2O52]]))*Table2[[#This Row],[Al2O34]])</f>
        <v>12.049262345220919</v>
      </c>
      <c r="J24" s="34">
        <f>(100/(SUM(Table2[[#This Row],[SiO22]:[P2O52]]))*Table2[[#This Row],[Cr2O35]])</f>
        <v>1.855220035925003E-2</v>
      </c>
      <c r="K24" s="34">
        <f>(100/(SUM(Table2[[#This Row],[SiO22]:[P2O52]]))*Table2[[#This Row],[FeOt6]])</f>
        <v>12.395946972146977</v>
      </c>
      <c r="L24" s="34">
        <f>(100/(SUM(Table2[[#This Row],[SiO22]:[P2O52]]))*Table2[[#This Row],[MnO7]])</f>
        <v>0.20262174679269718</v>
      </c>
      <c r="M24" s="34">
        <f>(100/(SUM(Table2[[#This Row],[SiO22]:[P2O52]]))*Table2[[#This Row],[MgO8]])</f>
        <v>9.4472335467841475</v>
      </c>
      <c r="N24" s="34">
        <f>(100/(SUM(Table2[[#This Row],[SiO22]:[P2O52]]))*Table2[[#This Row],[CaO9]])</f>
        <v>8.9226397848283181</v>
      </c>
      <c r="O24" s="34">
        <f>(100/(SUM(Table2[[#This Row],[SiO22]:[P2O52]]))*Table2[[#This Row],[Na2O10]])</f>
        <v>0.99704439686112012</v>
      </c>
      <c r="P24" s="34">
        <f>(100/(SUM(Table2[[#This Row],[SiO22]:[P2O52]]))*Table2[[#This Row],[K2O11]])</f>
        <v>0.19264410625694203</v>
      </c>
      <c r="Q24" s="34">
        <f>(100/(SUM(Table2[[#This Row],[SiO22]:[P2O52]]))*Table2[[#This Row],[NiO2]])</f>
        <v>2.9126356349378713E-2</v>
      </c>
      <c r="R24" s="34">
        <f>(100/(SUM(Table2[[#This Row],[SiO22]:[P2O52]]))*Table2[[#This Row],[P2O52]])</f>
        <v>7.7877251538611802E-2</v>
      </c>
      <c r="S24" s="34"/>
      <c r="T24" s="11">
        <v>54.692745200000012</v>
      </c>
      <c r="U24" s="11">
        <v>1.0008599999999999</v>
      </c>
      <c r="V24" s="11">
        <v>12.055009999999999</v>
      </c>
      <c r="W24" s="11">
        <f>(Table2[[#This Row],[Cr]]/10000)*1.4615</f>
        <v>1.8561049999999999E-2</v>
      </c>
      <c r="X24" s="11">
        <v>12.401860000000001</v>
      </c>
      <c r="Y24" s="12">
        <v>0.20271839999999999</v>
      </c>
      <c r="Z24" s="11">
        <v>9.4517399999999991</v>
      </c>
      <c r="AA24" s="11">
        <v>8.9268959999999993</v>
      </c>
      <c r="AB24" s="11">
        <v>0.99752000000000007</v>
      </c>
      <c r="AC24" s="11">
        <v>0.19273599999999999</v>
      </c>
      <c r="AD24" s="11">
        <f>(Table2[[#This Row],[Ni]]/10000)*1.2725</f>
        <v>2.9140249999999999E-2</v>
      </c>
      <c r="AE24" s="12">
        <v>7.7914399999999995E-2</v>
      </c>
      <c r="AF24" s="13">
        <f>SUM(T24:AE24)</f>
        <v>100.0477013</v>
      </c>
      <c r="AG24" s="15">
        <v>0.14000000000000001</v>
      </c>
      <c r="AH24" s="15"/>
      <c r="AI24" s="15">
        <v>20</v>
      </c>
      <c r="AJ24" s="15">
        <v>60</v>
      </c>
      <c r="AK24" s="15">
        <v>127</v>
      </c>
      <c r="AL24" s="15">
        <v>140</v>
      </c>
      <c r="AM24" s="15"/>
      <c r="AN24" s="15"/>
      <c r="AO24" s="15">
        <v>229</v>
      </c>
      <c r="AP24" s="15"/>
      <c r="AQ24" s="15"/>
      <c r="AR24" s="15">
        <v>35</v>
      </c>
      <c r="AS24" s="15"/>
      <c r="AT24" s="15">
        <v>113</v>
      </c>
      <c r="AU24" s="15"/>
      <c r="AV24" s="15"/>
      <c r="AW24" s="15"/>
      <c r="AX24" s="15">
        <v>311</v>
      </c>
      <c r="AY24" s="15"/>
      <c r="AZ24" s="15">
        <v>107</v>
      </c>
      <c r="BA24" s="15">
        <v>51</v>
      </c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>
        <v>5.0000000000000001E-3</v>
      </c>
      <c r="BQ24" s="15">
        <v>3.2000000000000002E-3</v>
      </c>
      <c r="BR24" s="15">
        <v>1E-3</v>
      </c>
      <c r="BS24" s="13">
        <f>IFERROR(SUM(Table1[[#This Row],[Pd]:[Au]]),0)</f>
        <v>9.1999999999999998E-3</v>
      </c>
      <c r="BT24" s="13">
        <f>IFERROR(Table1[[#This Row],[Ni]]/Table1[[#This Row],[Cu]],0)</f>
        <v>1.6357142857142857</v>
      </c>
      <c r="BU24" s="11">
        <f>IFERROR(Table1[[#This Row],[Pd]]/Table1[[#This Row],[Pt]],0)</f>
        <v>1.5625</v>
      </c>
      <c r="BV24" s="11">
        <f>IFERROR(Table1[[#This Row],[Cr]]/Table1[[#This Row],[V]],0)</f>
        <v>0.40836012861736337</v>
      </c>
      <c r="BW24" s="11">
        <f>IFERROR(Table1[[#This Row],[Cu]]/Table1[[#This Row],[Pd]],0)</f>
        <v>28000</v>
      </c>
      <c r="BX24" s="11">
        <f>IFERROR((Table1[[#This Row],[S]]*10000)/Table1[[#This Row],[Se]],0)</f>
        <v>0</v>
      </c>
      <c r="BY24" s="11">
        <f>IFERROR((Table1[[#This Row],[Th]]/0.085)/(Table1[[#This Row],[Yb]]/0.493),0)</f>
        <v>0</v>
      </c>
      <c r="BZ24" s="11">
        <f>IFERROR((Table1[[#This Row],[La]]/0.687)/(Table1[[#This Row],[Sm]]/0.444),0)</f>
        <v>0</v>
      </c>
      <c r="CA24" s="11">
        <f>IFERROR((Table1[[#This Row],[La]]/0.687)/(Table1[[#This Row],[Nb]]/0.713),0)</f>
        <v>0</v>
      </c>
      <c r="CB24" s="10">
        <f>IFERROR((Table1[[#This Row],[MgO]]/40.344)/((Table1[[#This Row],[MgO]]/40.344)+(Table1[[#This Row],[FeOt]]/71.844))*100,0)</f>
        <v>57.576372075719377</v>
      </c>
    </row>
    <row r="25" spans="1:97" x14ac:dyDescent="0.25">
      <c r="A25" s="4" t="s">
        <v>66</v>
      </c>
      <c r="B25" s="1"/>
      <c r="C25" s="1"/>
      <c r="D25" s="1" t="s">
        <v>65</v>
      </c>
      <c r="E25" s="1" t="s">
        <v>99</v>
      </c>
      <c r="F25" s="1"/>
      <c r="G25" s="5">
        <f>(100/(SUM(Table2[[#This Row],[SiO22]:[P2O52]]))*Table2[[#This Row],[SiO22]])</f>
        <v>48.938290894997515</v>
      </c>
      <c r="H25" s="5">
        <f>(100/(SUM(Table2[[#This Row],[SiO22]:[P2O52]]))*Table2[[#This Row],[TiO23]])</f>
        <v>0.97216970766794464</v>
      </c>
      <c r="I25" s="5">
        <f>(100/(SUM(Table2[[#This Row],[SiO22]:[P2O52]]))*Table2[[#This Row],[Al2O34]])</f>
        <v>14.199681720083133</v>
      </c>
      <c r="J25" s="5">
        <f>(100/(SUM(Table2[[#This Row],[SiO22]:[P2O52]]))*Table2[[#This Row],[Cr2O35]])</f>
        <v>6.0076098650875591E-2</v>
      </c>
      <c r="K25" s="5">
        <f>(100/(SUM(Table2[[#This Row],[SiO22]:[P2O52]]))*Table2[[#This Row],[FeOt6]])</f>
        <v>12.489582141119588</v>
      </c>
      <c r="L25" s="5">
        <f>(100/(SUM(Table2[[#This Row],[SiO22]:[P2O52]]))*Table2[[#This Row],[MnO7]])</f>
        <v>0.17414163139866978</v>
      </c>
      <c r="M25" s="5">
        <f>(100/(SUM(Table2[[#This Row],[SiO22]:[P2O52]]))*Table2[[#This Row],[MgO8]])</f>
        <v>9.4420082482449974</v>
      </c>
      <c r="N25" s="5">
        <f>(100/(SUM(Table2[[#This Row],[SiO22]:[P2O52]]))*Table2[[#This Row],[CaO9]])</f>
        <v>11.351810764395998</v>
      </c>
      <c r="O25" s="5">
        <f>(100/(SUM(Table2[[#This Row],[SiO22]:[P2O52]]))*Table2[[#This Row],[Na2O10]])</f>
        <v>2.2234643710919415</v>
      </c>
      <c r="P25" s="5">
        <f>(100/(SUM(Table2[[#This Row],[SiO22]:[P2O52]]))*Table2[[#This Row],[K2O11]])</f>
        <v>7.9234515006600198E-2</v>
      </c>
      <c r="Q25" s="5">
        <f>(100/(SUM(Table2[[#This Row],[SiO22]:[P2O52]]))*Table2[[#This Row],[NiO2]])</f>
        <v>1.6030257212281476E-2</v>
      </c>
      <c r="R25" s="5">
        <f>(100/(SUM(Table2[[#This Row],[SiO22]:[P2O52]]))*Table2[[#This Row],[P2O52]])</f>
        <v>5.3509650130452918E-2</v>
      </c>
      <c r="S25" s="5"/>
      <c r="T25" s="2">
        <v>48.551296247299248</v>
      </c>
      <c r="U25" s="2">
        <v>0.96448197549255843</v>
      </c>
      <c r="V25" s="2">
        <v>14.087393351932278</v>
      </c>
      <c r="W25" s="2">
        <f>(Table2[[#This Row],[Cr]]/10000)*1.4615</f>
        <v>5.9601028348923987E-2</v>
      </c>
      <c r="X25" s="2">
        <v>12.390816913478684</v>
      </c>
      <c r="Y25" s="2">
        <v>0.17276455267237495</v>
      </c>
      <c r="Z25" s="2">
        <v>9.3673426522716152</v>
      </c>
      <c r="AA25" s="2">
        <v>11.262042815267355</v>
      </c>
      <c r="AB25" s="2">
        <v>2.2058816399580201</v>
      </c>
      <c r="AC25" s="2">
        <v>7.8607943611078562E-2</v>
      </c>
      <c r="AD25" s="2">
        <f>(Table2[[#This Row],[Ni]]/10000)*1.2725</f>
        <v>1.5903493003133061E-2</v>
      </c>
      <c r="AE25" s="2">
        <v>5.3086506047936362E-2</v>
      </c>
      <c r="AF25" s="5">
        <v>99.133714598031148</v>
      </c>
      <c r="AG25" s="5"/>
      <c r="AH25" s="1"/>
      <c r="AI25" s="2">
        <v>15.388138126166121</v>
      </c>
      <c r="AJ25" s="2">
        <v>53.414183858497708</v>
      </c>
      <c r="AK25" s="2">
        <v>407.80724152530951</v>
      </c>
      <c r="AL25" s="2">
        <v>120.352103653909</v>
      </c>
      <c r="AM25" s="2">
        <v>1.255815457413249</v>
      </c>
      <c r="AN25" s="2">
        <v>2.641300199089875</v>
      </c>
      <c r="AO25" s="2">
        <v>124.97833401283349</v>
      </c>
      <c r="AP25" s="1"/>
      <c r="AQ25" s="1"/>
      <c r="AR25" s="2">
        <v>50.095648816836515</v>
      </c>
      <c r="AS25" s="1"/>
      <c r="AT25" s="2">
        <v>63.500693989071038</v>
      </c>
      <c r="AU25" s="2">
        <v>0.15637330316742082</v>
      </c>
      <c r="AV25" s="2">
        <v>0.17444007670182168</v>
      </c>
      <c r="AW25" s="2">
        <v>7.4159844054580898E-2</v>
      </c>
      <c r="AX25" s="2">
        <v>332.42371207143862</v>
      </c>
      <c r="AY25" s="2">
        <v>21.474793793639812</v>
      </c>
      <c r="AZ25" s="2">
        <v>48.156901738047992</v>
      </c>
      <c r="BA25" s="2">
        <v>55.615778252890699</v>
      </c>
      <c r="BB25" s="2">
        <v>2.7281201923076925</v>
      </c>
      <c r="BC25" s="2">
        <v>6.5654129464285713</v>
      </c>
      <c r="BD25" s="2">
        <v>1.1392408807098258</v>
      </c>
      <c r="BE25" s="2">
        <v>5.7986563245823382</v>
      </c>
      <c r="BF25" s="2">
        <v>2.0092332916926927</v>
      </c>
      <c r="BG25" s="2">
        <v>0.68252083333333335</v>
      </c>
      <c r="BH25" s="2">
        <v>2.510500734645901</v>
      </c>
      <c r="BI25" s="2">
        <v>0.51111582381729204</v>
      </c>
      <c r="BJ25" s="2">
        <v>3.3969135338345864</v>
      </c>
      <c r="BK25" s="2">
        <v>0.6912851063829788</v>
      </c>
      <c r="BL25" s="2">
        <v>2.0956170825335891</v>
      </c>
      <c r="BM25" s="2">
        <v>0.32909433962264151</v>
      </c>
      <c r="BN25" s="2">
        <v>2.1765461613216726</v>
      </c>
      <c r="BO25" s="2">
        <v>0.33936305732484079</v>
      </c>
      <c r="BP25" s="1">
        <v>0</v>
      </c>
      <c r="BQ25" s="1">
        <v>0</v>
      </c>
      <c r="BR25" s="1">
        <v>0</v>
      </c>
      <c r="BS25" s="3">
        <f>IFERROR(SUM(Table1[[#This Row],[Pd]:[Au]]),0)</f>
        <v>0</v>
      </c>
      <c r="BT25" s="3">
        <f>IFERROR(Table1[[#This Row],[Ni]]/Table1[[#This Row],[Cu]],0)</f>
        <v>1.0384391316684245</v>
      </c>
      <c r="BU25" s="3">
        <f>IFERROR(Table1[[#This Row],[Pd]]/Table1[[#This Row],[Pt]],0)</f>
        <v>0</v>
      </c>
      <c r="BV25" s="3">
        <f>IFERROR(Table1[[#This Row],[Cr]]/Table1[[#This Row],[V]],0)</f>
        <v>1.226769411195525</v>
      </c>
      <c r="BW25" s="3">
        <f>IFERROR(Table1[[#This Row],[Cu]]/Table1[[#This Row],[Pd]],0)</f>
        <v>0</v>
      </c>
      <c r="BX25" s="3">
        <f>IFERROR((Table1[[#This Row],[S]]*10000)/Table1[[#This Row],[Se]],0)</f>
        <v>0</v>
      </c>
      <c r="BY25" s="3">
        <f>IFERROR((Table1[[#This Row],[Th]]/0.085)/(Table1[[#This Row],[Yb]]/0.493),0)</f>
        <v>0.46484309078756014</v>
      </c>
      <c r="BZ25" s="3">
        <f>IFERROR((Table1[[#This Row],[La]]/0.687)/(Table1[[#This Row],[Sm]]/0.444),0)</f>
        <v>0.87752473641018924</v>
      </c>
      <c r="CA25" s="3">
        <f>IFERROR((Table1[[#This Row],[La]]/0.687)/(Table1[[#This Row],[Nb]]/0.713),0)</f>
        <v>1.0719598733709583</v>
      </c>
      <c r="CB25" s="10">
        <f>IFERROR((Table1[[#This Row],[MgO]]/40.344)/((Table1[[#This Row],[MgO]]/40.344)+(Table1[[#This Row],[FeOt]]/71.844))*100,0)</f>
        <v>57.378925444421633</v>
      </c>
    </row>
    <row r="26" spans="1:97" x14ac:dyDescent="0.25">
      <c r="A26" s="4" t="s">
        <v>67</v>
      </c>
      <c r="B26" s="1"/>
      <c r="C26" s="1"/>
      <c r="D26" s="1" t="s">
        <v>65</v>
      </c>
      <c r="E26" s="1" t="s">
        <v>99</v>
      </c>
      <c r="F26" s="1"/>
      <c r="G26" s="5">
        <f>(100/(SUM(Table2[[#This Row],[SiO22]:[P2O52]]))*Table2[[#This Row],[SiO22]])</f>
        <v>46.035534960384446</v>
      </c>
      <c r="H26" s="5">
        <f>(100/(SUM(Table2[[#This Row],[SiO22]:[P2O52]]))*Table2[[#This Row],[TiO23]])</f>
        <v>0.98220415955218165</v>
      </c>
      <c r="I26" s="5">
        <f>(100/(SUM(Table2[[#This Row],[SiO22]:[P2O52]]))*Table2[[#This Row],[Al2O34]])</f>
        <v>15.573863922759328</v>
      </c>
      <c r="J26" s="5">
        <f>(100/(SUM(Table2[[#This Row],[SiO22]:[P2O52]]))*Table2[[#This Row],[Cr2O35]])</f>
        <v>4.9474423408017811E-2</v>
      </c>
      <c r="K26" s="5">
        <f>(100/(SUM(Table2[[#This Row],[SiO22]:[P2O52]]))*Table2[[#This Row],[FeOt6]])</f>
        <v>12.610971977531028</v>
      </c>
      <c r="L26" s="5">
        <f>(100/(SUM(Table2[[#This Row],[SiO22]:[P2O52]]))*Table2[[#This Row],[MnO7]])</f>
        <v>0.17107431871448164</v>
      </c>
      <c r="M26" s="5">
        <f>(100/(SUM(Table2[[#This Row],[SiO22]:[P2O52]]))*Table2[[#This Row],[MgO8]])</f>
        <v>9.4141237157733606</v>
      </c>
      <c r="N26" s="5">
        <f>(100/(SUM(Table2[[#This Row],[SiO22]:[P2O52]]))*Table2[[#This Row],[CaO9]])</f>
        <v>11.77116540559571</v>
      </c>
      <c r="O26" s="5">
        <f>(100/(SUM(Table2[[#This Row],[SiO22]:[P2O52]]))*Table2[[#This Row],[Na2O10]])</f>
        <v>3.2359152694414752</v>
      </c>
      <c r="P26" s="5">
        <f>(100/(SUM(Table2[[#This Row],[SiO22]:[P2O52]]))*Table2[[#This Row],[K2O11]])</f>
        <v>8.3970178281536523E-2</v>
      </c>
      <c r="Q26" s="5">
        <f>(100/(SUM(Table2[[#This Row],[SiO22]:[P2O52]]))*Table2[[#This Row],[NiO2]])</f>
        <v>1.1088405543110512E-2</v>
      </c>
      <c r="R26" s="5">
        <f>(100/(SUM(Table2[[#This Row],[SiO22]:[P2O52]]))*Table2[[#This Row],[P2O52]])</f>
        <v>6.0613263015323535E-2</v>
      </c>
      <c r="S26" s="5"/>
      <c r="T26" s="2">
        <v>45.777631506802997</v>
      </c>
      <c r="U26" s="2">
        <v>0.97670158756972159</v>
      </c>
      <c r="V26" s="2">
        <v>15.486614946620708</v>
      </c>
      <c r="W26" s="2">
        <f>(Table2[[#This Row],[Cr]]/10000)*1.4615</f>
        <v>4.9197254376054593E-2</v>
      </c>
      <c r="X26" s="2">
        <v>12.540321919291822</v>
      </c>
      <c r="Y26" s="2">
        <v>0.17011591435025461</v>
      </c>
      <c r="Z26" s="2">
        <v>9.3613832616691486</v>
      </c>
      <c r="AA26" s="2">
        <v>11.705220169738364</v>
      </c>
      <c r="AB26" s="2">
        <v>3.2177868014177178</v>
      </c>
      <c r="AC26" s="2">
        <v>8.3499754749035066E-2</v>
      </c>
      <c r="AD26" s="2">
        <f>(Table2[[#This Row],[Ni]]/10000)*1.2725</f>
        <v>1.1026285311712293E-2</v>
      </c>
      <c r="AE26" s="2">
        <v>6.0273691206764235E-2</v>
      </c>
      <c r="AF26" s="5">
        <v>99.379549553416538</v>
      </c>
      <c r="AG26" s="5"/>
      <c r="AH26" s="1"/>
      <c r="AI26" s="2">
        <v>14.7813927179503</v>
      </c>
      <c r="AJ26" s="2">
        <v>51.29042378351172</v>
      </c>
      <c r="AK26" s="2">
        <v>336.62165156383571</v>
      </c>
      <c r="AL26" s="2">
        <v>128.63053800281901</v>
      </c>
      <c r="AM26" s="2">
        <v>1.193734621451104</v>
      </c>
      <c r="AN26" s="2">
        <v>2.5993996018202505</v>
      </c>
      <c r="AO26" s="2">
        <v>86.650572194202709</v>
      </c>
      <c r="AP26" s="1"/>
      <c r="AQ26" s="1"/>
      <c r="AR26" s="2">
        <v>50.071395838389179</v>
      </c>
      <c r="AS26" s="1"/>
      <c r="AT26" s="2">
        <v>128.85342757148672</v>
      </c>
      <c r="AU26" s="2">
        <v>0.14635067873303165</v>
      </c>
      <c r="AV26" s="2">
        <v>0.1338331735378715</v>
      </c>
      <c r="AW26" s="2">
        <v>6.3138401559454188E-2</v>
      </c>
      <c r="AX26" s="2">
        <v>331.58194106020261</v>
      </c>
      <c r="AY26" s="2">
        <v>21.299939506594185</v>
      </c>
      <c r="AZ26" s="2">
        <v>50.076554434168223</v>
      </c>
      <c r="BA26" s="2">
        <v>58.014912509529488</v>
      </c>
      <c r="BB26" s="2">
        <v>2.9022442307692304</v>
      </c>
      <c r="BC26" s="2">
        <v>6.5460142857142856</v>
      </c>
      <c r="BD26" s="2">
        <v>1.106746631613539</v>
      </c>
      <c r="BE26" s="2">
        <v>5.6229618138424824</v>
      </c>
      <c r="BF26" s="2">
        <v>1.9075156152404749</v>
      </c>
      <c r="BG26" s="2">
        <v>0.70096401515151507</v>
      </c>
      <c r="BH26" s="2">
        <v>2.3817466940934473</v>
      </c>
      <c r="BI26" s="2">
        <v>0.48770309951060359</v>
      </c>
      <c r="BJ26" s="2">
        <v>3.2328872180451129</v>
      </c>
      <c r="BK26" s="2">
        <v>0.64923829787234044</v>
      </c>
      <c r="BL26" s="2">
        <v>1.9663013435700574</v>
      </c>
      <c r="BM26" s="2">
        <v>0.30566037735849055</v>
      </c>
      <c r="BN26" s="2">
        <v>2.0238493683187566</v>
      </c>
      <c r="BO26" s="2">
        <v>0.32101910828025482</v>
      </c>
      <c r="BP26" s="1">
        <v>0</v>
      </c>
      <c r="BQ26" s="1">
        <v>0</v>
      </c>
      <c r="BR26" s="1">
        <v>0</v>
      </c>
      <c r="BS26" s="3">
        <f>IFERROR(SUM(Table1[[#This Row],[Pd]:[Au]]),0)</f>
        <v>0</v>
      </c>
      <c r="BT26" s="3">
        <f>IFERROR(Table1[[#This Row],[Ni]]/Table1[[#This Row],[Cu]],0)</f>
        <v>0.67363919594508515</v>
      </c>
      <c r="BU26" s="3">
        <f>IFERROR(Table1[[#This Row],[Pd]]/Table1[[#This Row],[Pt]],0)</f>
        <v>0</v>
      </c>
      <c r="BV26" s="3">
        <f>IFERROR(Table1[[#This Row],[Cr]]/Table1[[#This Row],[V]],0)</f>
        <v>1.0151989896902078</v>
      </c>
      <c r="BW26" s="3">
        <f>IFERROR(Table1[[#This Row],[Cu]]/Table1[[#This Row],[Pd]],0)</f>
        <v>0</v>
      </c>
      <c r="BX26" s="3">
        <f>IFERROR((Table1[[#This Row],[S]]*10000)/Table1[[#This Row],[Se]],0)</f>
        <v>0</v>
      </c>
      <c r="BY26" s="3">
        <f>IFERROR((Table1[[#This Row],[Th]]/0.085)/(Table1[[#This Row],[Yb]]/0.493),0)</f>
        <v>0.38354257914188694</v>
      </c>
      <c r="BZ26" s="3">
        <f>IFERROR((Table1[[#This Row],[La]]/0.687)/(Table1[[#This Row],[Sm]]/0.444),0)</f>
        <v>0.98331369492332588</v>
      </c>
      <c r="CA26" s="3">
        <f>IFERROR((Table1[[#This Row],[La]]/0.687)/(Table1[[#This Row],[Nb]]/0.713),0)</f>
        <v>1.1587605501150899</v>
      </c>
      <c r="CB26" s="10">
        <f>IFERROR((Table1[[#This Row],[MgO]]/40.344)/((Table1[[#This Row],[MgO]]/40.344)+(Table1[[#This Row],[FeOt]]/71.844))*100,0)</f>
        <v>57.069769020049812</v>
      </c>
    </row>
    <row r="27" spans="1:97" x14ac:dyDescent="0.25">
      <c r="A27" s="4" t="s">
        <v>68</v>
      </c>
      <c r="B27" s="1"/>
      <c r="C27" s="1"/>
      <c r="D27" s="1" t="s">
        <v>65</v>
      </c>
      <c r="E27" s="1" t="s">
        <v>99</v>
      </c>
      <c r="F27" s="1"/>
      <c r="G27" s="5">
        <f>(100/(SUM(Table2[[#This Row],[SiO22]:[P2O52]]))*Table2[[#This Row],[SiO22]])</f>
        <v>50.326725830193674</v>
      </c>
      <c r="H27" s="5">
        <f>(100/(SUM(Table2[[#This Row],[SiO22]:[P2O52]]))*Table2[[#This Row],[TiO23]])</f>
        <v>0.8824201584731477</v>
      </c>
      <c r="I27" s="5">
        <f>(100/(SUM(Table2[[#This Row],[SiO22]:[P2O52]]))*Table2[[#This Row],[Al2O34]])</f>
        <v>13.483707838909618</v>
      </c>
      <c r="J27" s="5">
        <f>(100/(SUM(Table2[[#This Row],[SiO22]:[P2O52]]))*Table2[[#This Row],[Cr2O35]])</f>
        <v>7.7592673225576891E-2</v>
      </c>
      <c r="K27" s="5">
        <f>(100/(SUM(Table2[[#This Row],[SiO22]:[P2O52]]))*Table2[[#This Row],[FeOt6]])</f>
        <v>11.580213859756478</v>
      </c>
      <c r="L27" s="5">
        <f>(100/(SUM(Table2[[#This Row],[SiO22]:[P2O52]]))*Table2[[#This Row],[MnO7]])</f>
        <v>0.15839192300653579</v>
      </c>
      <c r="M27" s="5">
        <f>(100/(SUM(Table2[[#This Row],[SiO22]:[P2O52]]))*Table2[[#This Row],[MgO8]])</f>
        <v>9.303393846913794</v>
      </c>
      <c r="N27" s="5">
        <f>(100/(SUM(Table2[[#This Row],[SiO22]:[P2O52]]))*Table2[[#This Row],[CaO9]])</f>
        <v>11.581578623453673</v>
      </c>
      <c r="O27" s="5">
        <f>(100/(SUM(Table2[[#This Row],[SiO22]:[P2O52]]))*Table2[[#This Row],[Na2O10]])</f>
        <v>2.4599538701557071</v>
      </c>
      <c r="P27" s="5">
        <f>(100/(SUM(Table2[[#This Row],[SiO22]:[P2O52]]))*Table2[[#This Row],[K2O11]])</f>
        <v>7.6466800525481687E-2</v>
      </c>
      <c r="Q27" s="5">
        <f>(100/(SUM(Table2[[#This Row],[SiO22]:[P2O52]]))*Table2[[#This Row],[NiO2]])</f>
        <v>1.8024481199603943E-2</v>
      </c>
      <c r="R27" s="5">
        <f>(100/(SUM(Table2[[#This Row],[SiO22]:[P2O52]]))*Table2[[#This Row],[P2O52]])</f>
        <v>5.1530094186734481E-2</v>
      </c>
      <c r="S27" s="5"/>
      <c r="T27" s="2">
        <v>50.139873916741998</v>
      </c>
      <c r="U27" s="2">
        <v>0.87914392914649997</v>
      </c>
      <c r="V27" s="2">
        <v>13.433645837685368</v>
      </c>
      <c r="W27" s="2">
        <f>(Table2[[#This Row],[Cr]]/10000)*1.4615</f>
        <v>7.7304588927962367E-2</v>
      </c>
      <c r="X27" s="2">
        <v>11.537219107322635</v>
      </c>
      <c r="Y27" s="2">
        <v>0.15780384910741269</v>
      </c>
      <c r="Z27" s="2">
        <v>9.2688524196062492</v>
      </c>
      <c r="AA27" s="2">
        <v>11.538578803956474</v>
      </c>
      <c r="AB27" s="2">
        <v>2.4508206098440324</v>
      </c>
      <c r="AC27" s="2">
        <v>7.6182896342206929E-2</v>
      </c>
      <c r="AD27" s="2">
        <f>(Table2[[#This Row],[Ni]]/10000)*1.2725</f>
        <v>1.7957560319185786E-2</v>
      </c>
      <c r="AE27" s="2">
        <v>5.1338774434847106E-2</v>
      </c>
      <c r="AF27" s="5">
        <v>99.533460144187714</v>
      </c>
      <c r="AG27" s="5"/>
      <c r="AH27" s="1"/>
      <c r="AI27" s="2">
        <v>41.200100301923307</v>
      </c>
      <c r="AJ27" s="2">
        <v>48.186754411248721</v>
      </c>
      <c r="AK27" s="2">
        <v>528.94005424538057</v>
      </c>
      <c r="AL27" s="2">
        <v>87.056992641046605</v>
      </c>
      <c r="AM27" s="2">
        <v>1.1316920093095424</v>
      </c>
      <c r="AN27" s="2">
        <v>2.4441818181818178</v>
      </c>
      <c r="AO27" s="2">
        <v>141.120316850183</v>
      </c>
      <c r="AP27" s="1"/>
      <c r="AQ27" s="1"/>
      <c r="AR27" s="2">
        <v>46.298785590550736</v>
      </c>
      <c r="AS27" s="1"/>
      <c r="AT27" s="2">
        <v>85.570911462962769</v>
      </c>
      <c r="AU27" s="2">
        <v>0.19074553571428571</v>
      </c>
      <c r="AV27" s="2">
        <v>0.15564945523448601</v>
      </c>
      <c r="AW27" s="2">
        <v>6.341682974559687E-2</v>
      </c>
      <c r="AX27" s="2">
        <v>311.97679643426852</v>
      </c>
      <c r="AY27" s="2">
        <v>18.868133124689042</v>
      </c>
      <c r="AZ27" s="2">
        <v>67.170376254542177</v>
      </c>
      <c r="BA27" s="2">
        <v>52.858680338312702</v>
      </c>
      <c r="BB27" s="2">
        <v>2.7690507177033497</v>
      </c>
      <c r="BC27" s="2">
        <v>6.2068365086397881</v>
      </c>
      <c r="BD27" s="2">
        <v>1.047545008183306</v>
      </c>
      <c r="BE27" s="2">
        <v>5.325857142857144</v>
      </c>
      <c r="BF27" s="2">
        <v>1.7811527047913447</v>
      </c>
      <c r="BG27" s="2">
        <v>0.68104703668861721</v>
      </c>
      <c r="BH27" s="2">
        <v>2.2553648648648652</v>
      </c>
      <c r="BI27" s="2">
        <v>0.45569951534733438</v>
      </c>
      <c r="BJ27" s="2">
        <v>3.0548126001067808</v>
      </c>
      <c r="BK27" s="2">
        <v>0.60525421348314612</v>
      </c>
      <c r="BL27" s="2">
        <v>1.8478437054631829</v>
      </c>
      <c r="BM27" s="2">
        <v>0.29657680250783697</v>
      </c>
      <c r="BN27" s="2">
        <v>1.9662421307506055</v>
      </c>
      <c r="BO27" s="2">
        <v>0.30595611285266461</v>
      </c>
      <c r="BP27" s="1">
        <v>0</v>
      </c>
      <c r="BQ27" s="1">
        <v>0</v>
      </c>
      <c r="BR27" s="1">
        <v>0</v>
      </c>
      <c r="BS27" s="3">
        <f>IFERROR(SUM(Table1[[#This Row],[Pd]:[Au]]),0)</f>
        <v>0</v>
      </c>
      <c r="BT27" s="3">
        <f>IFERROR(Table1[[#This Row],[Ni]]/Table1[[#This Row],[Cu]],0)</f>
        <v>1.6210107030925167</v>
      </c>
      <c r="BU27" s="3">
        <f>IFERROR(Table1[[#This Row],[Pd]]/Table1[[#This Row],[Pt]],0)</f>
        <v>0</v>
      </c>
      <c r="BV27" s="3">
        <f>IFERROR(Table1[[#This Row],[Cr]]/Table1[[#This Row],[V]],0)</f>
        <v>1.6954467777440134</v>
      </c>
      <c r="BW27" s="3">
        <f>IFERROR(Table1[[#This Row],[Cu]]/Table1[[#This Row],[Pd]],0)</f>
        <v>0</v>
      </c>
      <c r="BX27" s="3">
        <f>IFERROR((Table1[[#This Row],[S]]*10000)/Table1[[#This Row],[Se]],0)</f>
        <v>0</v>
      </c>
      <c r="BY27" s="3">
        <f>IFERROR((Table1[[#This Row],[Th]]/0.085)/(Table1[[#This Row],[Yb]]/0.493),0)</f>
        <v>0.4591330977204679</v>
      </c>
      <c r="BZ27" s="3">
        <f>IFERROR((Table1[[#This Row],[La]]/0.687)/(Table1[[#This Row],[Sm]]/0.444),0)</f>
        <v>1.0047453123145247</v>
      </c>
      <c r="CA27" s="3">
        <f>IFERROR((Table1[[#This Row],[La]]/0.687)/(Table1[[#This Row],[Nb]]/0.713),0)</f>
        <v>1.1757911688884781</v>
      </c>
      <c r="CB27" s="10">
        <f>IFERROR((Table1[[#This Row],[MgO]]/40.344)/((Table1[[#This Row],[MgO]]/40.344)+(Table1[[#This Row],[FeOt]]/71.844))*100,0)</f>
        <v>58.858907456758317</v>
      </c>
    </row>
    <row r="28" spans="1:97" x14ac:dyDescent="0.25">
      <c r="A28" s="10">
        <v>422812</v>
      </c>
      <c r="B28" s="10">
        <v>631148</v>
      </c>
      <c r="C28" s="10">
        <v>6182516</v>
      </c>
      <c r="D28" s="1" t="s">
        <v>160</v>
      </c>
      <c r="E28" s="10" t="s">
        <v>196</v>
      </c>
      <c r="F28" s="10"/>
      <c r="G28" s="34">
        <f>(100/(SUM(Table2[[#This Row],[SiO22]:[P2O52]]))*Table2[[#This Row],[SiO22]])</f>
        <v>60.945174772027663</v>
      </c>
      <c r="H28" s="34">
        <f>(100/(SUM(Table2[[#This Row],[SiO22]:[P2O52]]))*Table2[[#This Row],[TiO23]])</f>
        <v>1.2173100508961923</v>
      </c>
      <c r="I28" s="34">
        <f>(100/(SUM(Table2[[#This Row],[SiO22]:[P2O52]]))*Table2[[#This Row],[Al2O34]])</f>
        <v>10.879918572873679</v>
      </c>
      <c r="J28" s="34">
        <f>(100/(SUM(Table2[[#This Row],[SiO22]:[P2O52]]))*Table2[[#This Row],[Cr2O35]])</f>
        <v>2.1769144065008173E-2</v>
      </c>
      <c r="K28" s="34">
        <f>(100/(SUM(Table2[[#This Row],[SiO22]:[P2O52]]))*Table2[[#This Row],[FeOt6]])</f>
        <v>11.291732255955559</v>
      </c>
      <c r="L28" s="34">
        <f>(100/(SUM(Table2[[#This Row],[SiO22]:[P2O52]]))*Table2[[#This Row],[MnO7]])</f>
        <v>0.13682190975871927</v>
      </c>
      <c r="M28" s="34">
        <f>(100/(SUM(Table2[[#This Row],[SiO22]:[P2O52]]))*Table2[[#This Row],[MgO8]])</f>
        <v>9.2165411774056167</v>
      </c>
      <c r="N28" s="34">
        <f>(100/(SUM(Table2[[#This Row],[SiO22]:[P2O52]]))*Table2[[#This Row],[CaO9]])</f>
        <v>4.0563372874564543</v>
      </c>
      <c r="O28" s="34">
        <f>(100/(SUM(Table2[[#This Row],[SiO22]:[P2O52]]))*Table2[[#This Row],[Na2O10]])</f>
        <v>1.5362114894176186</v>
      </c>
      <c r="P28" s="34">
        <f>(100/(SUM(Table2[[#This Row],[SiO22]:[P2O52]]))*Table2[[#This Row],[K2O11]])</f>
        <v>0.60210069503633168</v>
      </c>
      <c r="Q28" s="34">
        <f>(100/(SUM(Table2[[#This Row],[SiO22]:[P2O52]]))*Table2[[#This Row],[NiO2]])</f>
        <v>1.1321502401561044E-2</v>
      </c>
      <c r="R28" s="34">
        <f>(100/(SUM(Table2[[#This Row],[SiO22]:[P2O52]]))*Table2[[#This Row],[P2O52]])</f>
        <v>8.4761142705586157E-2</v>
      </c>
      <c r="S28" s="34"/>
      <c r="T28" s="11">
        <v>60.965348600000006</v>
      </c>
      <c r="U28" s="11">
        <v>1.2177129999999998</v>
      </c>
      <c r="V28" s="11">
        <v>10.883519999999999</v>
      </c>
      <c r="W28" s="11">
        <f>(Table2[[#This Row],[Cr]]/10000)*1.4615</f>
        <v>2.177635E-2</v>
      </c>
      <c r="X28" s="11">
        <v>11.295469999999998</v>
      </c>
      <c r="Y28" s="12">
        <v>0.13686719999999999</v>
      </c>
      <c r="Z28" s="11">
        <v>9.2195919999999987</v>
      </c>
      <c r="AA28" s="11">
        <v>4.0576799999999995</v>
      </c>
      <c r="AB28" s="11">
        <v>1.5367199999999999</v>
      </c>
      <c r="AC28" s="11">
        <v>0.60229999999999995</v>
      </c>
      <c r="AD28" s="11">
        <f>(Table2[[#This Row],[Ni]]/10000)*1.2725</f>
        <v>1.132525E-2</v>
      </c>
      <c r="AE28" s="12">
        <v>8.4789199999999995E-2</v>
      </c>
      <c r="AF28" s="13">
        <f>SUM(T28:AE28)</f>
        <v>100.03310160000001</v>
      </c>
      <c r="AG28" s="15">
        <v>0.08</v>
      </c>
      <c r="AH28" s="15"/>
      <c r="AI28" s="15">
        <v>70</v>
      </c>
      <c r="AJ28" s="15">
        <v>45</v>
      </c>
      <c r="AK28" s="15">
        <v>149</v>
      </c>
      <c r="AL28" s="15">
        <v>82</v>
      </c>
      <c r="AM28" s="15"/>
      <c r="AN28" s="15"/>
      <c r="AO28" s="15">
        <v>89</v>
      </c>
      <c r="AP28" s="15"/>
      <c r="AQ28" s="15"/>
      <c r="AR28" s="15">
        <v>26</v>
      </c>
      <c r="AS28" s="15"/>
      <c r="AT28" s="15">
        <v>59</v>
      </c>
      <c r="AU28" s="15"/>
      <c r="AV28" s="15"/>
      <c r="AW28" s="15"/>
      <c r="AX28" s="15">
        <v>402</v>
      </c>
      <c r="AY28" s="15"/>
      <c r="AZ28" s="15">
        <v>64</v>
      </c>
      <c r="BA28" s="15">
        <v>0</v>
      </c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>
        <v>2E-3</v>
      </c>
      <c r="BQ28" s="15">
        <v>3.0000000000000001E-3</v>
      </c>
      <c r="BR28" s="15">
        <v>1E-3</v>
      </c>
      <c r="BS28" s="13">
        <f>IFERROR(SUM(Table1[[#This Row],[Pd]:[Au]]),0)</f>
        <v>6.0000000000000001E-3</v>
      </c>
      <c r="BT28" s="13">
        <f>IFERROR(Table1[[#This Row],[Ni]]/Table1[[#This Row],[Cu]],0)</f>
        <v>1.0853658536585367</v>
      </c>
      <c r="BU28" s="11">
        <f>IFERROR(Table1[[#This Row],[Pd]]/Table1[[#This Row],[Pt]],0)</f>
        <v>0.66666666666666663</v>
      </c>
      <c r="BV28" s="11">
        <f>IFERROR(Table1[[#This Row],[Cr]]/Table1[[#This Row],[V]],0)</f>
        <v>0.37064676616915421</v>
      </c>
      <c r="BW28" s="11">
        <f>IFERROR(Table1[[#This Row],[Cu]]/Table1[[#This Row],[Pd]],0)</f>
        <v>41000</v>
      </c>
      <c r="BX28" s="11">
        <f>IFERROR((Table1[[#This Row],[S]]*10000)/Table1[[#This Row],[Se]],0)</f>
        <v>0</v>
      </c>
      <c r="BY28" s="11">
        <f>IFERROR((Table1[[#This Row],[Th]]/0.085)/(Table1[[#This Row],[Yb]]/0.493),0)</f>
        <v>0</v>
      </c>
      <c r="BZ28" s="11">
        <f>IFERROR((Table1[[#This Row],[La]]/0.687)/(Table1[[#This Row],[Sm]]/0.444),0)</f>
        <v>0</v>
      </c>
      <c r="CA28" s="11">
        <f>IFERROR((Table1[[#This Row],[La]]/0.687)/(Table1[[#This Row],[Nb]]/0.713),0)</f>
        <v>0</v>
      </c>
      <c r="CB28" s="10">
        <f>IFERROR((Table1[[#This Row],[MgO]]/40.344)/((Table1[[#This Row],[MgO]]/40.344)+(Table1[[#This Row],[FeOt]]/71.844))*100,0)</f>
        <v>59.242116652621299</v>
      </c>
    </row>
    <row r="29" spans="1:97" hidden="1" x14ac:dyDescent="0.25">
      <c r="A29" s="10">
        <v>10</v>
      </c>
      <c r="B29" s="10"/>
      <c r="C29" s="10"/>
      <c r="D29" s="1" t="s">
        <v>175</v>
      </c>
      <c r="E29" s="10" t="s">
        <v>173</v>
      </c>
      <c r="F29" s="10"/>
      <c r="G29" s="34">
        <f>(100/(SUM(Table2[[#This Row],[SiO22]:[P2O52]]))*Table2[[#This Row],[SiO22]])</f>
        <v>50.146196564326488</v>
      </c>
      <c r="H29" s="34">
        <f>(100/(SUM(Table2[[#This Row],[SiO22]:[P2O52]]))*Table2[[#This Row],[TiO23]])</f>
        <v>0.89224540068473746</v>
      </c>
      <c r="I29" s="34">
        <f>(100/(SUM(Table2[[#This Row],[SiO22]:[P2O52]]))*Table2[[#This Row],[Al2O34]])</f>
        <v>14.285951640176977</v>
      </c>
      <c r="J29" s="34">
        <f>(100/(SUM(Table2[[#This Row],[SiO22]:[P2O52]]))*Table2[[#This Row],[Cr2O35]])</f>
        <v>4.5860360946127283E-2</v>
      </c>
      <c r="K29" s="34">
        <f>(100/(SUM(Table2[[#This Row],[SiO22]:[P2O52]]))*Table2[[#This Row],[FeOt6]])</f>
        <v>12.080401211518076</v>
      </c>
      <c r="L29" s="34">
        <f>(100/(SUM(Table2[[#This Row],[SiO22]:[P2O52]]))*Table2[[#This Row],[MnO7]])</f>
        <v>0.1904793552023597</v>
      </c>
      <c r="M29" s="34">
        <f>(100/(SUM(Table2[[#This Row],[SiO22]:[P2O52]]))*Table2[[#This Row],[MgO8]])</f>
        <v>9.1831099665979732</v>
      </c>
      <c r="N29" s="34">
        <f>(100/(SUM(Table2[[#This Row],[SiO22]:[P2O52]]))*Table2[[#This Row],[CaO9]])</f>
        <v>11.569114521238056</v>
      </c>
      <c r="O29" s="34">
        <f>(100/(SUM(Table2[[#This Row],[SiO22]:[P2O52]]))*Table2[[#This Row],[Na2O10]])</f>
        <v>1.4536582370706397</v>
      </c>
      <c r="P29" s="34">
        <f>(100/(SUM(Table2[[#This Row],[SiO22]:[P2O52]]))*Table2[[#This Row],[K2O11]])</f>
        <v>0.11027752143294509</v>
      </c>
      <c r="Q29" s="34">
        <f>(100/(SUM(Table2[[#This Row],[SiO22]:[P2O52]]))*Table2[[#This Row],[NiO2]])</f>
        <v>1.2629533142108037E-2</v>
      </c>
      <c r="R29" s="34">
        <f>(100/(SUM(Table2[[#This Row],[SiO22]:[P2O52]]))*Table2[[#This Row],[P2O52]])</f>
        <v>3.0075687663530477E-2</v>
      </c>
      <c r="S29" s="34"/>
      <c r="T29" s="10">
        <v>50.02</v>
      </c>
      <c r="U29" s="10">
        <v>0.89</v>
      </c>
      <c r="V29" s="10">
        <v>14.25</v>
      </c>
      <c r="W29" s="11">
        <f>(Table2[[#This Row],[Cr]]/10000)*1.4615</f>
        <v>4.574495E-2</v>
      </c>
      <c r="X29" s="10">
        <v>12.05</v>
      </c>
      <c r="Y29" s="10">
        <v>0.19</v>
      </c>
      <c r="Z29" s="10">
        <v>9.16</v>
      </c>
      <c r="AA29" s="10">
        <v>11.54</v>
      </c>
      <c r="AB29" s="10">
        <v>1.45</v>
      </c>
      <c r="AC29" s="10">
        <v>0.11</v>
      </c>
      <c r="AD29" s="11">
        <f>(Table2[[#This Row],[Ni]]/10000)*1.2725</f>
        <v>1.2597750000000001E-2</v>
      </c>
      <c r="AE29" s="10">
        <v>0.03</v>
      </c>
      <c r="AF29" s="10">
        <v>99.69</v>
      </c>
      <c r="AG29" s="10"/>
      <c r="AH29" s="10"/>
      <c r="AI29" s="10"/>
      <c r="AJ29" s="10"/>
      <c r="AK29" s="10">
        <v>313</v>
      </c>
      <c r="AL29" s="10">
        <v>124</v>
      </c>
      <c r="AM29" s="10"/>
      <c r="AN29" s="10"/>
      <c r="AO29" s="10">
        <v>99</v>
      </c>
      <c r="AP29" s="10"/>
      <c r="AQ29" s="10"/>
      <c r="AR29" s="10"/>
      <c r="AS29" s="10"/>
      <c r="AT29" s="10"/>
      <c r="AU29" s="10"/>
      <c r="AV29" s="10"/>
      <c r="AW29" s="10"/>
      <c r="AX29" s="10"/>
      <c r="AY29" s="10">
        <v>20</v>
      </c>
      <c r="AZ29" s="10"/>
      <c r="BA29" s="10">
        <v>58</v>
      </c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>
        <v>1.14E-2</v>
      </c>
      <c r="BQ29" s="10">
        <v>1.2699999999999999E-2</v>
      </c>
      <c r="BR29" s="10">
        <v>8.0000000000000004E-4</v>
      </c>
      <c r="BS29" s="11">
        <f>IFERROR(SUM(Table1[[#This Row],[Pd]:[Au]]),0)</f>
        <v>2.4899999999999999E-2</v>
      </c>
      <c r="BT29" s="11">
        <f>IFERROR(Table1[[#This Row],[Ni]]/Table1[[#This Row],[Cu]],0)</f>
        <v>0.79838709677419351</v>
      </c>
      <c r="BU29" s="11">
        <f>IFERROR(Table1[[#This Row],[Pd]]/Table1[[#This Row],[Pt]],0)</f>
        <v>0.89763779527559062</v>
      </c>
      <c r="BV29" s="11">
        <f>IFERROR(Table1[[#This Row],[Cr]]/Table1[[#This Row],[V]],0)</f>
        <v>0</v>
      </c>
      <c r="BW29" s="11">
        <f>IFERROR(Table1[[#This Row],[Cu]]/Table1[[#This Row],[Pd]],0)</f>
        <v>10877.192982456139</v>
      </c>
      <c r="BX29" s="11">
        <f>IFERROR((Table1[[#This Row],[S]]*10000)/Table1[[#This Row],[Se]],0)</f>
        <v>0</v>
      </c>
      <c r="BY29" s="11">
        <f>IFERROR((Table1[[#This Row],[Th]]/0.085)/(Table1[[#This Row],[Yb]]/0.493),0)</f>
        <v>0</v>
      </c>
      <c r="BZ29" s="11">
        <f>IFERROR((Table1[[#This Row],[La]]/0.687)/(Table1[[#This Row],[Sm]]/0.444),0)</f>
        <v>0</v>
      </c>
      <c r="CA29" s="11">
        <f>IFERROR((Table1[[#This Row],[La]]/0.687)/(Table1[[#This Row],[Nb]]/0.713),0)</f>
        <v>0</v>
      </c>
      <c r="CB29" s="10">
        <f>IFERROR((Table1[[#This Row],[MgO]]/40.344)/((Table1[[#This Row],[MgO]]/40.344)+(Table1[[#This Row],[FeOt]]/71.844))*100,0)</f>
        <v>57.513563807417952</v>
      </c>
    </row>
    <row r="30" spans="1:97" hidden="1" x14ac:dyDescent="0.25">
      <c r="A30" s="10" t="s">
        <v>244</v>
      </c>
      <c r="B30" s="10"/>
      <c r="C30" s="10"/>
      <c r="D30" s="1" t="s">
        <v>313</v>
      </c>
      <c r="E30" s="10" t="s">
        <v>321</v>
      </c>
      <c r="F30" s="10"/>
      <c r="G30" s="34">
        <f>(100/(SUM(Table2[[#This Row],[SiO22]:[P2O52]]))*Table2[[#This Row],[SiO22]])</f>
        <v>46.981941660820446</v>
      </c>
      <c r="H30" s="34">
        <f>(100/(SUM(Table2[[#This Row],[SiO22]:[P2O52]]))*Table2[[#This Row],[TiO23]])</f>
        <v>3.9839382323532408</v>
      </c>
      <c r="I30" s="34">
        <f>(100/(SUM(Table2[[#This Row],[SiO22]:[P2O52]]))*Table2[[#This Row],[Al2O34]])</f>
        <v>12.665051720754676</v>
      </c>
      <c r="J30" s="34">
        <f>(100/(SUM(Table2[[#This Row],[SiO22]:[P2O52]]))*Table2[[#This Row],[Cr2O35]])</f>
        <v>2.3975105932994019E-2</v>
      </c>
      <c r="K30" s="34">
        <f>(100/(SUM(Table2[[#This Row],[SiO22]:[P2O52]]))*Table2[[#This Row],[FeOt6]])</f>
        <v>15.650458119934981</v>
      </c>
      <c r="L30" s="34">
        <f>(100/(SUM(Table2[[#This Row],[SiO22]:[P2O52]]))*Table2[[#This Row],[MnO7]])</f>
        <v>0.17321470575448875</v>
      </c>
      <c r="M30" s="34">
        <f>(100/(SUM(Table2[[#This Row],[SiO22]:[P2O52]]))*Table2[[#This Row],[MgO8]])</f>
        <v>9.3026486090498963</v>
      </c>
      <c r="N30" s="34">
        <f>(100/(SUM(Table2[[#This Row],[SiO22]:[P2O52]]))*Table2[[#This Row],[CaO9]])</f>
        <v>6.9489664308565482</v>
      </c>
      <c r="O30" s="34">
        <f>(100/(SUM(Table2[[#This Row],[SiO22]:[P2O52]]))*Table2[[#This Row],[Na2O10]])</f>
        <v>3.7292107238907577</v>
      </c>
      <c r="P30" s="34">
        <f>(100/(SUM(Table2[[#This Row],[SiO22]:[P2O52]]))*Table2[[#This Row],[K2O11]])</f>
        <v>0.19359290643148741</v>
      </c>
      <c r="Q30" s="34">
        <f>(100/(SUM(Table2[[#This Row],[SiO22]:[P2O52]]))*Table2[[#This Row],[NiO2]])</f>
        <v>1.0761473050014538E-2</v>
      </c>
      <c r="R30" s="34">
        <f>(100/(SUM(Table2[[#This Row],[SiO22]:[P2O52]]))*Table2[[#This Row],[P2O52]])</f>
        <v>0.33624031117047815</v>
      </c>
      <c r="S30" s="34"/>
      <c r="T30" s="10">
        <v>46.11</v>
      </c>
      <c r="U30" s="10">
        <v>3.91</v>
      </c>
      <c r="V30" s="10">
        <v>12.43</v>
      </c>
      <c r="W30" s="11">
        <f>(Table2[[#This Row],[Cr]]/10000)*1.4615</f>
        <v>2.353015E-2</v>
      </c>
      <c r="X30" s="10">
        <v>15.36</v>
      </c>
      <c r="Y30" s="10">
        <v>0.17</v>
      </c>
      <c r="Z30" s="10">
        <v>9.1300000000000008</v>
      </c>
      <c r="AA30" s="10">
        <v>6.82</v>
      </c>
      <c r="AB30" s="10">
        <v>3.66</v>
      </c>
      <c r="AC30" s="10">
        <v>0.19</v>
      </c>
      <c r="AD30" s="11">
        <f>(Table2[[#This Row],[Ni]]/10000)*1.2725</f>
        <v>1.056175E-2</v>
      </c>
      <c r="AE30" s="10">
        <v>0.33</v>
      </c>
      <c r="AF30" s="10">
        <v>100.72</v>
      </c>
      <c r="AG30" s="10">
        <v>0</v>
      </c>
      <c r="AH30" s="10"/>
      <c r="AI30" s="10">
        <v>165</v>
      </c>
      <c r="AJ30" s="10"/>
      <c r="AK30" s="10">
        <v>161</v>
      </c>
      <c r="AL30" s="10"/>
      <c r="AM30" s="10"/>
      <c r="AN30" s="10">
        <v>16</v>
      </c>
      <c r="AO30" s="10">
        <v>83</v>
      </c>
      <c r="AP30" s="10"/>
      <c r="AQ30" s="10">
        <v>0</v>
      </c>
      <c r="AR30" s="10"/>
      <c r="AS30" s="10"/>
      <c r="AT30" s="10">
        <v>209</v>
      </c>
      <c r="AU30" s="10"/>
      <c r="AV30" s="10"/>
      <c r="AW30" s="10"/>
      <c r="AX30" s="10">
        <v>511</v>
      </c>
      <c r="AY30" s="10">
        <v>31</v>
      </c>
      <c r="AZ30" s="10">
        <v>31</v>
      </c>
      <c r="BA30" s="10">
        <v>135</v>
      </c>
      <c r="BB30" s="10">
        <v>13.9</v>
      </c>
      <c r="BC30" s="10">
        <v>33.5</v>
      </c>
      <c r="BD30" s="10"/>
      <c r="BE30" s="10">
        <v>21.7</v>
      </c>
      <c r="BF30" s="10">
        <v>6</v>
      </c>
      <c r="BG30" s="10">
        <v>2</v>
      </c>
      <c r="BH30" s="10">
        <v>7</v>
      </c>
      <c r="BI30" s="10"/>
      <c r="BJ30" s="10">
        <v>7.1</v>
      </c>
      <c r="BK30" s="10"/>
      <c r="BL30" s="10">
        <v>3.6</v>
      </c>
      <c r="BM30" s="10"/>
      <c r="BN30" s="10">
        <v>2.5</v>
      </c>
      <c r="BO30" s="10">
        <v>0.33</v>
      </c>
      <c r="BP30" s="10"/>
      <c r="BQ30" s="10"/>
      <c r="BR30" s="10"/>
      <c r="BS30" s="11">
        <f>IFERROR(SUM(Table1[[#This Row],[Pd]:[Au]]),0)</f>
        <v>0</v>
      </c>
      <c r="BT30" s="11">
        <f>IFERROR(Table1[[#This Row],[Ni]]/Table1[[#This Row],[Cu]],0)</f>
        <v>0</v>
      </c>
      <c r="BU30" s="11">
        <f>IFERROR(Table1[[#This Row],[Pd]]/Table1[[#This Row],[Pt]],0)</f>
        <v>0</v>
      </c>
      <c r="BV30" s="11">
        <f>IFERROR(Table1[[#This Row],[Cr]]/Table1[[#This Row],[V]],0)</f>
        <v>0.31506849315068491</v>
      </c>
      <c r="BW30" s="11">
        <f>IFERROR(Table1[[#This Row],[Cu]]/Table1[[#This Row],[Pd]],0)</f>
        <v>0</v>
      </c>
      <c r="BX30" s="11">
        <f>IFERROR((Table1[[#This Row],[S]]*10000)/Table1[[#This Row],[Se]],0)</f>
        <v>0</v>
      </c>
      <c r="BY30" s="11">
        <f>IFERROR((Table1[[#This Row],[Th]]/0.085)/(Table1[[#This Row],[Yb]]/0.493),0)</f>
        <v>0</v>
      </c>
      <c r="BZ30" s="11">
        <f>IFERROR((Table1[[#This Row],[La]]/0.687)/(Table1[[#This Row],[Sm]]/0.444),0)</f>
        <v>1.4972343522561862</v>
      </c>
      <c r="CA30" s="11">
        <f>IFERROR((Table1[[#This Row],[La]]/0.687)/(Table1[[#This Row],[Nb]]/0.713),0)</f>
        <v>0.90162845705967976</v>
      </c>
      <c r="CB30" s="10">
        <f>IFERROR((Table1[[#This Row],[MgO]]/40.344)/((Table1[[#This Row],[MgO]]/40.344)+(Table1[[#This Row],[FeOt]]/71.844))*100,0)</f>
        <v>51.420951870634532</v>
      </c>
    </row>
    <row r="31" spans="1:97" x14ac:dyDescent="0.25">
      <c r="A31" s="10">
        <v>424084</v>
      </c>
      <c r="B31" s="10">
        <v>631145</v>
      </c>
      <c r="C31" s="10">
        <v>6180168</v>
      </c>
      <c r="D31" s="1" t="s">
        <v>160</v>
      </c>
      <c r="E31" s="10" t="s">
        <v>196</v>
      </c>
      <c r="F31" s="10"/>
      <c r="G31" s="34">
        <f>(100/(SUM(Table2[[#This Row],[SiO22]:[P2O52]]))*Table2[[#This Row],[SiO22]])</f>
        <v>55.086319793638324</v>
      </c>
      <c r="H31" s="34">
        <f>(100/(SUM(Table2[[#This Row],[SiO22]:[P2O52]]))*Table2[[#This Row],[TiO23]])</f>
        <v>1.033867698708991</v>
      </c>
      <c r="I31" s="34">
        <f>(100/(SUM(Table2[[#This Row],[SiO22]:[P2O52]]))*Table2[[#This Row],[Al2O34]])</f>
        <v>11.880883480635605</v>
      </c>
      <c r="J31" s="34">
        <f>(100/(SUM(Table2[[#This Row],[SiO22]:[P2O52]]))*Table2[[#This Row],[Cr2O35]])</f>
        <v>1.8992991196881786E-2</v>
      </c>
      <c r="K31" s="34">
        <f>(100/(SUM(Table2[[#This Row],[SiO22]:[P2O52]]))*Table2[[#This Row],[FeOt6]])</f>
        <v>17.426103161577046</v>
      </c>
      <c r="L31" s="34">
        <f>(100/(SUM(Table2[[#This Row],[SiO22]:[P2O52]]))*Table2[[#This Row],[MnO7]])</f>
        <v>0.20845736270408813</v>
      </c>
      <c r="M31" s="34">
        <f>(100/(SUM(Table2[[#This Row],[SiO22]:[P2O52]]))*Table2[[#This Row],[MgO8]])</f>
        <v>9.0838230192704117</v>
      </c>
      <c r="N31" s="34">
        <f>(100/(SUM(Table2[[#This Row],[SiO22]:[P2O52]]))*Table2[[#This Row],[CaO9]])</f>
        <v>2.4337739578335205</v>
      </c>
      <c r="O31" s="34">
        <f>(100/(SUM(Table2[[#This Row],[SiO22]:[P2O52]]))*Table2[[#This Row],[Na2O10]])</f>
        <v>1.670947374689431</v>
      </c>
      <c r="P31" s="34">
        <f>(100/(SUM(Table2[[#This Row],[SiO22]:[P2O52]]))*Table2[[#This Row],[K2O11]])</f>
        <v>1.0476429779896579</v>
      </c>
      <c r="Q31" s="34">
        <f>(100/(SUM(Table2[[#This Row],[SiO22]:[P2O52]]))*Table2[[#This Row],[NiO2]])</f>
        <v>1.5264768840042364E-2</v>
      </c>
      <c r="R31" s="34">
        <f>(100/(SUM(Table2[[#This Row],[SiO22]:[P2O52]]))*Table2[[#This Row],[P2O52]])</f>
        <v>9.3923412916010751E-2</v>
      </c>
      <c r="S31" s="34"/>
      <c r="T31" s="11">
        <v>55.105197600000004</v>
      </c>
      <c r="U31" s="11">
        <v>1.034222</v>
      </c>
      <c r="V31" s="11">
        <v>11.884955</v>
      </c>
      <c r="W31" s="11">
        <f>(Table2[[#This Row],[Cr]]/10000)*1.4615</f>
        <v>1.8999499999999999E-2</v>
      </c>
      <c r="X31" s="11">
        <v>17.432075000000001</v>
      </c>
      <c r="Y31" s="12">
        <v>0.20852879999999999</v>
      </c>
      <c r="Z31" s="11">
        <v>9.0869359999999997</v>
      </c>
      <c r="AA31" s="11">
        <v>2.4346079999999999</v>
      </c>
      <c r="AB31" s="11">
        <v>1.6715200000000001</v>
      </c>
      <c r="AC31" s="11">
        <v>1.0480019999999999</v>
      </c>
      <c r="AD31" s="11">
        <f>(Table2[[#This Row],[Ni]]/10000)*1.2725</f>
        <v>1.5270000000000001E-2</v>
      </c>
      <c r="AE31" s="12">
        <v>9.39556E-2</v>
      </c>
      <c r="AF31" s="13">
        <f>SUM(T31:AE31)</f>
        <v>100.03426949999999</v>
      </c>
      <c r="AG31" s="15">
        <v>2.79</v>
      </c>
      <c r="AH31" s="15"/>
      <c r="AI31" s="15">
        <v>120</v>
      </c>
      <c r="AJ31" s="15">
        <v>49</v>
      </c>
      <c r="AK31" s="15">
        <v>130</v>
      </c>
      <c r="AL31" s="15">
        <v>247</v>
      </c>
      <c r="AM31" s="15"/>
      <c r="AN31" s="15"/>
      <c r="AO31" s="15">
        <v>120</v>
      </c>
      <c r="AP31" s="15"/>
      <c r="AQ31" s="15"/>
      <c r="AR31" s="15">
        <v>36</v>
      </c>
      <c r="AS31" s="15"/>
      <c r="AT31" s="15">
        <v>28</v>
      </c>
      <c r="AU31" s="15"/>
      <c r="AV31" s="15"/>
      <c r="AW31" s="15"/>
      <c r="AX31" s="15">
        <v>324</v>
      </c>
      <c r="AY31" s="15"/>
      <c r="AZ31" s="15">
        <v>120</v>
      </c>
      <c r="BA31" s="15">
        <v>69</v>
      </c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>
        <v>3.0000000000000001E-3</v>
      </c>
      <c r="BQ31" s="15">
        <v>3.3999999999999998E-3</v>
      </c>
      <c r="BR31" s="15">
        <v>5.0000000000000001E-3</v>
      </c>
      <c r="BS31" s="13">
        <f>IFERROR(SUM(Table1[[#This Row],[Pd]:[Au]]),0)</f>
        <v>1.14E-2</v>
      </c>
      <c r="BT31" s="13">
        <f>IFERROR(Table1[[#This Row],[Ni]]/Table1[[#This Row],[Cu]],0)</f>
        <v>0.48582995951417002</v>
      </c>
      <c r="BU31" s="11">
        <f>IFERROR(Table1[[#This Row],[Pd]]/Table1[[#This Row],[Pt]],0)</f>
        <v>0.88235294117647067</v>
      </c>
      <c r="BV31" s="11">
        <f>IFERROR(Table1[[#This Row],[Cr]]/Table1[[#This Row],[V]],0)</f>
        <v>0.40123456790123457</v>
      </c>
      <c r="BW31" s="11">
        <f>IFERROR(Table1[[#This Row],[Cu]]/Table1[[#This Row],[Pd]],0)</f>
        <v>82333.333333333328</v>
      </c>
      <c r="BX31" s="11">
        <f>IFERROR((Table1[[#This Row],[S]]*10000)/Table1[[#This Row],[Se]],0)</f>
        <v>0</v>
      </c>
      <c r="BY31" s="11">
        <f>IFERROR((Table1[[#This Row],[Th]]/0.085)/(Table1[[#This Row],[Yb]]/0.493),0)</f>
        <v>0</v>
      </c>
      <c r="BZ31" s="11">
        <f>IFERROR((Table1[[#This Row],[La]]/0.687)/(Table1[[#This Row],[Sm]]/0.444),0)</f>
        <v>0</v>
      </c>
      <c r="CA31" s="11">
        <f>IFERROR((Table1[[#This Row],[La]]/0.687)/(Table1[[#This Row],[Nb]]/0.713),0)</f>
        <v>0</v>
      </c>
      <c r="CB31" s="10">
        <f>IFERROR((Table1[[#This Row],[MgO]]/40.344)/((Table1[[#This Row],[MgO]]/40.344)+(Table1[[#This Row],[FeOt]]/71.844))*100,0)</f>
        <v>48.140365551207225</v>
      </c>
    </row>
    <row r="32" spans="1:97" x14ac:dyDescent="0.25">
      <c r="A32" s="4" t="s">
        <v>69</v>
      </c>
      <c r="B32" s="1"/>
      <c r="C32" s="1"/>
      <c r="D32" s="1" t="s">
        <v>65</v>
      </c>
      <c r="E32" s="1" t="s">
        <v>99</v>
      </c>
      <c r="F32" s="1"/>
      <c r="G32" s="5">
        <f>(100/(SUM(Table2[[#This Row],[SiO22]:[P2O52]]))*Table2[[#This Row],[SiO22]])</f>
        <v>49.340124452469389</v>
      </c>
      <c r="H32" s="5">
        <f>(100/(SUM(Table2[[#This Row],[SiO22]:[P2O52]]))*Table2[[#This Row],[TiO23]])</f>
        <v>0.94900385026386291</v>
      </c>
      <c r="I32" s="5">
        <f>(100/(SUM(Table2[[#This Row],[SiO22]:[P2O52]]))*Table2[[#This Row],[Al2O34]])</f>
        <v>14.582125505053328</v>
      </c>
      <c r="J32" s="5">
        <f>(100/(SUM(Table2[[#This Row],[SiO22]:[P2O52]]))*Table2[[#This Row],[Cr2O35]])</f>
        <v>4.4234381387884325E-2</v>
      </c>
      <c r="K32" s="5">
        <f>(100/(SUM(Table2[[#This Row],[SiO22]:[P2O52]]))*Table2[[#This Row],[FeOt6]])</f>
        <v>11.076029354109171</v>
      </c>
      <c r="L32" s="5">
        <f>(100/(SUM(Table2[[#This Row],[SiO22]:[P2O52]]))*Table2[[#This Row],[MnO7]])</f>
        <v>0.16279858599576355</v>
      </c>
      <c r="M32" s="5">
        <f>(100/(SUM(Table2[[#This Row],[SiO22]:[P2O52]]))*Table2[[#This Row],[MgO8]])</f>
        <v>9.0234376866098085</v>
      </c>
      <c r="N32" s="5">
        <f>(100/(SUM(Table2[[#This Row],[SiO22]:[P2O52]]))*Table2[[#This Row],[CaO9]])</f>
        <v>11.43001157689751</v>
      </c>
      <c r="O32" s="5">
        <f>(100/(SUM(Table2[[#This Row],[SiO22]:[P2O52]]))*Table2[[#This Row],[Na2O10]])</f>
        <v>3.2142828635766185</v>
      </c>
      <c r="P32" s="5">
        <f>(100/(SUM(Table2[[#This Row],[SiO22]:[P2O52]]))*Table2[[#This Row],[K2O11]])</f>
        <v>0.10386731242475933</v>
      </c>
      <c r="Q32" s="5">
        <f>(100/(SUM(Table2[[#This Row],[SiO22]:[P2O52]]))*Table2[[#This Row],[NiO2]])</f>
        <v>1.4639290758851229E-2</v>
      </c>
      <c r="R32" s="5">
        <f>(100/(SUM(Table2[[#This Row],[SiO22]:[P2O52]]))*Table2[[#This Row],[P2O52]])</f>
        <v>5.9445140453070901E-2</v>
      </c>
      <c r="S32" s="5"/>
      <c r="T32" s="2">
        <v>49.338322196683201</v>
      </c>
      <c r="U32" s="2">
        <v>0.94896918582595902</v>
      </c>
      <c r="V32" s="2">
        <v>14.581592861077294</v>
      </c>
      <c r="W32" s="2">
        <f>(Table2[[#This Row],[Cr]]/10000)*1.4615</f>
        <v>4.4232765630512622E-2</v>
      </c>
      <c r="X32" s="2">
        <v>11.075624777951065</v>
      </c>
      <c r="Y32" s="2">
        <v>0.16279263942191824</v>
      </c>
      <c r="Z32" s="2">
        <v>9.0231080858444592</v>
      </c>
      <c r="AA32" s="2">
        <v>11.42959407076575</v>
      </c>
      <c r="AB32" s="2">
        <v>3.2141654548762228</v>
      </c>
      <c r="AC32" s="2">
        <v>0.10386351844436527</v>
      </c>
      <c r="AD32" s="2">
        <f>(Table2[[#This Row],[Ni]]/10000)*1.2725</f>
        <v>1.4638756026789473E-2</v>
      </c>
      <c r="AE32" s="2">
        <v>5.9442969089509676E-2</v>
      </c>
      <c r="AF32" s="5">
        <v>99.937475759979733</v>
      </c>
      <c r="AG32" s="5"/>
      <c r="AH32" s="1"/>
      <c r="AI32" s="2">
        <v>29.317653821309758</v>
      </c>
      <c r="AJ32" s="2">
        <v>43.54942707295681</v>
      </c>
      <c r="AK32" s="2">
        <v>302.65320308253587</v>
      </c>
      <c r="AL32" s="2">
        <v>59.2578103025348</v>
      </c>
      <c r="AM32" s="2">
        <v>1.1830678820791312</v>
      </c>
      <c r="AN32" s="2">
        <v>2.5008049965301873</v>
      </c>
      <c r="AO32" s="2">
        <v>115.03934009264812</v>
      </c>
      <c r="AP32" s="1"/>
      <c r="AQ32" s="1"/>
      <c r="AR32" s="2">
        <v>48.182121779321825</v>
      </c>
      <c r="AS32" s="1"/>
      <c r="AT32" s="2">
        <v>100.1828409552089</v>
      </c>
      <c r="AU32" s="2">
        <v>0.15910267857142857</v>
      </c>
      <c r="AV32" s="2">
        <v>0.15271340596873517</v>
      </c>
      <c r="AW32" s="2">
        <v>7.0457925636007834E-2</v>
      </c>
      <c r="AX32" s="2">
        <v>341.41157030164783</v>
      </c>
      <c r="AY32" s="2">
        <v>19.865061052958271</v>
      </c>
      <c r="AZ32" s="2">
        <v>60.590424021324267</v>
      </c>
      <c r="BA32" s="2">
        <v>56.433078300419858</v>
      </c>
      <c r="BB32" s="2">
        <v>3.1977177033492827</v>
      </c>
      <c r="BC32" s="2">
        <v>7.2849791758972096</v>
      </c>
      <c r="BD32" s="2">
        <v>1.1628510638297871</v>
      </c>
      <c r="BE32" s="2">
        <v>5.820095238095238</v>
      </c>
      <c r="BF32" s="2">
        <v>1.8788123647604327</v>
      </c>
      <c r="BG32" s="2">
        <v>0.85408560677328327</v>
      </c>
      <c r="BH32" s="2">
        <v>2.4296891891891899</v>
      </c>
      <c r="BI32" s="2">
        <v>0.48190953150242322</v>
      </c>
      <c r="BJ32" s="2">
        <v>3.2016705819540845</v>
      </c>
      <c r="BK32" s="2">
        <v>0.64688764044943825</v>
      </c>
      <c r="BL32" s="2">
        <v>1.9476432304038005</v>
      </c>
      <c r="BM32" s="2">
        <v>0.3097805642633229</v>
      </c>
      <c r="BN32" s="2">
        <v>2.0321864406779664</v>
      </c>
      <c r="BO32" s="2">
        <v>0.31598746081504703</v>
      </c>
      <c r="BP32" s="1">
        <v>0</v>
      </c>
      <c r="BQ32" s="1">
        <v>0</v>
      </c>
      <c r="BR32" s="1">
        <v>0</v>
      </c>
      <c r="BS32" s="3">
        <f>IFERROR(SUM(Table1[[#This Row],[Pd]:[Au]]),0)</f>
        <v>0</v>
      </c>
      <c r="BT32" s="3">
        <f>IFERROR(Table1[[#This Row],[Ni]]/Table1[[#This Row],[Cu]],0)</f>
        <v>1.9413363319590502</v>
      </c>
      <c r="BU32" s="3">
        <f>IFERROR(Table1[[#This Row],[Pd]]/Table1[[#This Row],[Pt]],0)</f>
        <v>0</v>
      </c>
      <c r="BV32" s="3">
        <f>IFERROR(Table1[[#This Row],[Cr]]/Table1[[#This Row],[V]],0)</f>
        <v>0.88647611683204608</v>
      </c>
      <c r="BW32" s="3">
        <f>IFERROR(Table1[[#This Row],[Cu]]/Table1[[#This Row],[Pd]],0)</f>
        <v>0</v>
      </c>
      <c r="BX32" s="3">
        <f>IFERROR((Table1[[#This Row],[S]]*10000)/Table1[[#This Row],[Se]],0)</f>
        <v>0</v>
      </c>
      <c r="BY32" s="3">
        <f>IFERROR((Table1[[#This Row],[Th]]/0.085)/(Table1[[#This Row],[Yb]]/0.493),0)</f>
        <v>0.43585457362030683</v>
      </c>
      <c r="BZ32" s="3">
        <f>IFERROR((Table1[[#This Row],[La]]/0.687)/(Table1[[#This Row],[Sm]]/0.444),0)</f>
        <v>1.0999753291434677</v>
      </c>
      <c r="CA32" s="3">
        <f>IFERROR((Table1[[#This Row],[La]]/0.687)/(Table1[[#This Row],[Nb]]/0.713),0)</f>
        <v>1.3270677209632538</v>
      </c>
      <c r="CB32" s="10">
        <f>IFERROR((Table1[[#This Row],[MgO]]/40.344)/((Table1[[#This Row],[MgO]]/40.344)+(Table1[[#This Row],[FeOt]]/71.844))*100,0)</f>
        <v>59.196547937658814</v>
      </c>
      <c r="CK32" s="7"/>
      <c r="CL32" s="7"/>
      <c r="CM32" s="7"/>
      <c r="CN32" s="7"/>
      <c r="CO32" s="7"/>
      <c r="CP32" s="7"/>
      <c r="CQ32" s="7"/>
      <c r="CR32" s="7"/>
      <c r="CS32" s="7"/>
    </row>
    <row r="33" spans="1:97" x14ac:dyDescent="0.25">
      <c r="A33" s="4" t="s">
        <v>70</v>
      </c>
      <c r="B33" s="1"/>
      <c r="C33" s="1"/>
      <c r="D33" s="1" t="s">
        <v>65</v>
      </c>
      <c r="E33" s="1" t="s">
        <v>99</v>
      </c>
      <c r="F33" s="1"/>
      <c r="G33" s="5">
        <f>(100/(SUM(Table2[[#This Row],[SiO22]:[P2O52]]))*Table2[[#This Row],[SiO22]])</f>
        <v>49.473442274293063</v>
      </c>
      <c r="H33" s="5">
        <f>(100/(SUM(Table2[[#This Row],[SiO22]:[P2O52]]))*Table2[[#This Row],[TiO23]])</f>
        <v>0.89818282048100018</v>
      </c>
      <c r="I33" s="5">
        <f>(100/(SUM(Table2[[#This Row],[SiO22]:[P2O52]]))*Table2[[#This Row],[Al2O34]])</f>
        <v>14.191709633829667</v>
      </c>
      <c r="J33" s="5">
        <f>(100/(SUM(Table2[[#This Row],[SiO22]:[P2O52]]))*Table2[[#This Row],[Cr2O35]])</f>
        <v>6.0022669047887903E-2</v>
      </c>
      <c r="K33" s="5">
        <f>(100/(SUM(Table2[[#This Row],[SiO22]:[P2O52]]))*Table2[[#This Row],[FeOt6]])</f>
        <v>12.29103525164361</v>
      </c>
      <c r="L33" s="5">
        <f>(100/(SUM(Table2[[#This Row],[SiO22]:[P2O52]]))*Table2[[#This Row],[MnO7]])</f>
        <v>0.16789648043736122</v>
      </c>
      <c r="M33" s="5">
        <f>(100/(SUM(Table2[[#This Row],[SiO22]:[P2O52]]))*Table2[[#This Row],[MgO8]])</f>
        <v>9.1172922377251684</v>
      </c>
      <c r="N33" s="5">
        <f>(100/(SUM(Table2[[#This Row],[SiO22]:[P2O52]]))*Table2[[#This Row],[CaO9]])</f>
        <v>11.258136739223355</v>
      </c>
      <c r="O33" s="5">
        <f>(100/(SUM(Table2[[#This Row],[SiO22]:[P2O52]]))*Table2[[#This Row],[Na2O10]])</f>
        <v>2.4071238771872472</v>
      </c>
      <c r="P33" s="5">
        <f>(100/(SUM(Table2[[#This Row],[SiO22]:[P2O52]]))*Table2[[#This Row],[K2O11]])</f>
        <v>6.8750952770710999E-2</v>
      </c>
      <c r="Q33" s="5">
        <f>(100/(SUM(Table2[[#This Row],[SiO22]:[P2O52]]))*Table2[[#This Row],[NiO2]])</f>
        <v>1.8674312865043355E-2</v>
      </c>
      <c r="R33" s="5">
        <f>(100/(SUM(Table2[[#This Row],[SiO22]:[P2O52]]))*Table2[[#This Row],[P2O52]])</f>
        <v>4.7732750495903101E-2</v>
      </c>
      <c r="S33" s="5"/>
      <c r="T33" s="2">
        <v>48.805352978210784</v>
      </c>
      <c r="U33" s="2">
        <v>0.88605376091483068</v>
      </c>
      <c r="V33" s="2">
        <v>14.000064806552388</v>
      </c>
      <c r="W33" s="2">
        <f>(Table2[[#This Row],[Cr]]/10000)*1.4615</f>
        <v>5.9212123008037756E-2</v>
      </c>
      <c r="X33" s="2">
        <v>12.125057128595968</v>
      </c>
      <c r="Y33" s="2">
        <v>0.16562920659762734</v>
      </c>
      <c r="Z33" s="2">
        <v>8.9941723359502461</v>
      </c>
      <c r="AA33" s="2">
        <v>11.106106876259604</v>
      </c>
      <c r="AB33" s="2">
        <v>2.3746180796772061</v>
      </c>
      <c r="AC33" s="2">
        <v>6.7822539999533416E-2</v>
      </c>
      <c r="AD33" s="2">
        <f>(Table2[[#This Row],[Ni]]/10000)*1.2725</f>
        <v>1.8422134969928308E-2</v>
      </c>
      <c r="AE33" s="2">
        <v>4.7088167499189947E-2</v>
      </c>
      <c r="AF33" s="5">
        <v>98.57196588025738</v>
      </c>
      <c r="AG33" s="5"/>
      <c r="AH33" s="1"/>
      <c r="AI33" s="2">
        <v>11.989972420638617</v>
      </c>
      <c r="AJ33" s="2">
        <v>48.272351389934812</v>
      </c>
      <c r="AK33" s="2">
        <v>405.14624021921145</v>
      </c>
      <c r="AL33" s="2">
        <v>103.638019299577</v>
      </c>
      <c r="AM33" s="2">
        <v>1.1553036277602524</v>
      </c>
      <c r="AN33" s="2">
        <v>2.5317140216154721</v>
      </c>
      <c r="AO33" s="2">
        <v>144.77119819197097</v>
      </c>
      <c r="AP33" s="1"/>
      <c r="AQ33" s="1"/>
      <c r="AR33" s="2">
        <v>45.605484951200545</v>
      </c>
      <c r="AS33" s="1"/>
      <c r="AT33" s="2">
        <v>129.47086549550224</v>
      </c>
      <c r="AU33" s="2">
        <v>0.17842307692307691</v>
      </c>
      <c r="AV33" s="2">
        <v>0.21108533077660593</v>
      </c>
      <c r="AW33" s="2">
        <v>7.0152046783625743E-2</v>
      </c>
      <c r="AX33" s="2">
        <v>309.45018034256583</v>
      </c>
      <c r="AY33" s="2">
        <v>18.957328271351852</v>
      </c>
      <c r="AZ33" s="2">
        <v>47.895542081468143</v>
      </c>
      <c r="BA33" s="2">
        <v>54.184631045143149</v>
      </c>
      <c r="BB33" s="2">
        <v>2.8981711538461536</v>
      </c>
      <c r="BC33" s="2">
        <v>6.5960424107142863</v>
      </c>
      <c r="BD33" s="2">
        <v>1.106746631613539</v>
      </c>
      <c r="BE33" s="2">
        <v>5.5463508353221957</v>
      </c>
      <c r="BF33" s="2">
        <v>1.8932751405371644</v>
      </c>
      <c r="BG33" s="2">
        <v>0.68252083333333335</v>
      </c>
      <c r="BH33" s="2">
        <v>2.4212853364678231</v>
      </c>
      <c r="BI33" s="2">
        <v>0.4765057096247961</v>
      </c>
      <c r="BJ33" s="2">
        <v>3.1676842105263159</v>
      </c>
      <c r="BK33" s="2">
        <v>0.63488085106382974</v>
      </c>
      <c r="BL33" s="2">
        <v>1.9255719769673703</v>
      </c>
      <c r="BM33" s="2">
        <v>0.30566037735849055</v>
      </c>
      <c r="BN33" s="2">
        <v>2.021813411078718</v>
      </c>
      <c r="BO33" s="2">
        <v>0.32713375796178346</v>
      </c>
      <c r="BP33" s="1">
        <v>0</v>
      </c>
      <c r="BQ33" s="1">
        <v>0</v>
      </c>
      <c r="BR33" s="1">
        <v>0</v>
      </c>
      <c r="BS33" s="3">
        <f>IFERROR(SUM(Table1[[#This Row],[Pd]:[Au]]),0)</f>
        <v>0</v>
      </c>
      <c r="BT33" s="3">
        <f>IFERROR(Table1[[#This Row],[Ni]]/Table1[[#This Row],[Cu]],0)</f>
        <v>1.3968927539370859</v>
      </c>
      <c r="BU33" s="3">
        <f>IFERROR(Table1[[#This Row],[Pd]]/Table1[[#This Row],[Pt]],0)</f>
        <v>0</v>
      </c>
      <c r="BV33" s="3">
        <f>IFERROR(Table1[[#This Row],[Cr]]/Table1[[#This Row],[V]],0)</f>
        <v>1.3092454487204004</v>
      </c>
      <c r="BW33" s="3">
        <f>IFERROR(Table1[[#This Row],[Cu]]/Table1[[#This Row],[Pd]],0)</f>
        <v>0</v>
      </c>
      <c r="BX33" s="3">
        <f>IFERROR((Table1[[#This Row],[S]]*10000)/Table1[[#This Row],[Se]],0)</f>
        <v>0</v>
      </c>
      <c r="BY33" s="3">
        <f>IFERROR((Table1[[#This Row],[Th]]/0.085)/(Table1[[#This Row],[Yb]]/0.493),0)</f>
        <v>0.60554298027487319</v>
      </c>
      <c r="BZ33" s="3">
        <f>IFERROR((Table1[[#This Row],[La]]/0.687)/(Table1[[#This Row],[Sm]]/0.444),0)</f>
        <v>0.98931941060738737</v>
      </c>
      <c r="CA33" s="3">
        <f>IFERROR((Table1[[#This Row],[La]]/0.687)/(Table1[[#This Row],[Nb]]/0.713),0)</f>
        <v>1.1880703987491417</v>
      </c>
      <c r="CB33" s="10">
        <f>IFERROR((Table1[[#This Row],[MgO]]/40.344)/((Table1[[#This Row],[MgO]]/40.344)+(Table1[[#This Row],[FeOt]]/71.844))*100,0)</f>
        <v>56.914340356704955</v>
      </c>
      <c r="CK33" s="7"/>
      <c r="CL33" s="7"/>
      <c r="CM33" s="7"/>
      <c r="CN33" s="7"/>
      <c r="CO33" s="7"/>
      <c r="CP33" s="7"/>
      <c r="CQ33" s="7"/>
      <c r="CR33" s="7"/>
      <c r="CS33" s="7"/>
    </row>
    <row r="34" spans="1:97" hidden="1" x14ac:dyDescent="0.25">
      <c r="A34" s="10" t="s">
        <v>211</v>
      </c>
      <c r="B34" s="10"/>
      <c r="C34" s="10"/>
      <c r="D34" s="1" t="s">
        <v>313</v>
      </c>
      <c r="E34" s="10" t="s">
        <v>315</v>
      </c>
      <c r="F34" s="10"/>
      <c r="G34" s="34">
        <f>(100/(SUM(Table2[[#This Row],[SiO22]:[P2O52]]))*Table2[[#This Row],[SiO22]])</f>
        <v>50.583016483018675</v>
      </c>
      <c r="H34" s="34">
        <f>(100/(SUM(Table2[[#This Row],[SiO22]:[P2O52]]))*Table2[[#This Row],[TiO23]])</f>
        <v>1.3645939455872604</v>
      </c>
      <c r="I34" s="34">
        <f>(100/(SUM(Table2[[#This Row],[SiO22]:[P2O52]]))*Table2[[#This Row],[Al2O34]])</f>
        <v>15.299992723251101</v>
      </c>
      <c r="J34" s="34">
        <f>(100/(SUM(Table2[[#This Row],[SiO22]:[P2O52]]))*Table2[[#This Row],[Cr2O35]])</f>
        <v>2.8102261634431455E-2</v>
      </c>
      <c r="K34" s="34">
        <f>(100/(SUM(Table2[[#This Row],[SiO22]:[P2O52]]))*Table2[[#This Row],[FeOt6]])</f>
        <v>12.922291151394511</v>
      </c>
      <c r="L34" s="34">
        <f>(100/(SUM(Table2[[#This Row],[SiO22]:[P2O52]]))*Table2[[#This Row],[MnO7]])</f>
        <v>0.24810799010677459</v>
      </c>
      <c r="M34" s="34">
        <f>(100/(SUM(Table2[[#This Row],[SiO22]:[P2O52]]))*Table2[[#This Row],[MgO8]])</f>
        <v>9.293711796082933</v>
      </c>
      <c r="N34" s="34">
        <f>(100/(SUM(Table2[[#This Row],[SiO22]:[P2O52]]))*Table2[[#This Row],[CaO9]])</f>
        <v>5.1585786276366887</v>
      </c>
      <c r="O34" s="34">
        <f>(100/(SUM(Table2[[#This Row],[SiO22]:[P2O52]]))*Table2[[#This Row],[Na2O10]])</f>
        <v>4.7450653107920644</v>
      </c>
      <c r="P34" s="34">
        <f>(100/(SUM(Table2[[#This Row],[SiO22]:[P2O52]]))*Table2[[#This Row],[K2O11]])</f>
        <v>0.237770157185659</v>
      </c>
      <c r="Q34" s="34">
        <f>(100/(SUM(Table2[[#This Row],[SiO22]:[P2O52]]))*Table2[[#This Row],[NiO2]])</f>
        <v>1.5391224098779946E-2</v>
      </c>
      <c r="R34" s="34">
        <f>(100/(SUM(Table2[[#This Row],[SiO22]:[P2O52]]))*Table2[[#This Row],[P2O52]])</f>
        <v>0.10337832921115608</v>
      </c>
      <c r="S34" s="34"/>
      <c r="T34" s="10">
        <v>48.93</v>
      </c>
      <c r="U34" s="10">
        <v>1.32</v>
      </c>
      <c r="V34" s="10">
        <v>14.8</v>
      </c>
      <c r="W34" s="11">
        <f>(Table2[[#This Row],[Cr]]/10000)*1.4615</f>
        <v>2.7183899999999997E-2</v>
      </c>
      <c r="X34" s="10">
        <v>12.5</v>
      </c>
      <c r="Y34" s="10">
        <v>0.24</v>
      </c>
      <c r="Z34" s="10">
        <v>8.99</v>
      </c>
      <c r="AA34" s="10">
        <v>4.99</v>
      </c>
      <c r="AB34" s="10">
        <v>4.59</v>
      </c>
      <c r="AC34" s="10">
        <v>0.23</v>
      </c>
      <c r="AD34" s="11">
        <f>(Table2[[#This Row],[Ni]]/10000)*1.2725</f>
        <v>1.488825E-2</v>
      </c>
      <c r="AE34" s="10">
        <v>0.1</v>
      </c>
      <c r="AF34" s="10">
        <v>100.78</v>
      </c>
      <c r="AG34" s="10">
        <v>0.01</v>
      </c>
      <c r="AH34" s="10"/>
      <c r="AI34" s="10">
        <v>86</v>
      </c>
      <c r="AJ34" s="10"/>
      <c r="AK34" s="10">
        <v>186</v>
      </c>
      <c r="AL34" s="10"/>
      <c r="AM34" s="10"/>
      <c r="AN34" s="10">
        <v>0</v>
      </c>
      <c r="AO34" s="10">
        <v>117</v>
      </c>
      <c r="AP34" s="10"/>
      <c r="AQ34" s="10">
        <v>0</v>
      </c>
      <c r="AR34" s="10"/>
      <c r="AS34" s="10"/>
      <c r="AT34" s="10">
        <v>104</v>
      </c>
      <c r="AU34" s="10"/>
      <c r="AV34" s="10"/>
      <c r="AW34" s="10"/>
      <c r="AX34" s="10">
        <v>498</v>
      </c>
      <c r="AY34" s="10">
        <v>24</v>
      </c>
      <c r="AZ34" s="10">
        <v>41</v>
      </c>
      <c r="BA34" s="10">
        <v>59</v>
      </c>
      <c r="BB34" s="10">
        <v>5.7</v>
      </c>
      <c r="BC34" s="10">
        <v>12.7</v>
      </c>
      <c r="BD34" s="10"/>
      <c r="BE34" s="10">
        <v>8.5</v>
      </c>
      <c r="BF34" s="10">
        <v>2.8</v>
      </c>
      <c r="BG34" s="10">
        <v>0.8</v>
      </c>
      <c r="BH34" s="10">
        <v>3.6</v>
      </c>
      <c r="BI34" s="10"/>
      <c r="BJ34" s="10">
        <v>3.9</v>
      </c>
      <c r="BK34" s="10"/>
      <c r="BL34" s="10">
        <v>2.5</v>
      </c>
      <c r="BM34" s="10"/>
      <c r="BN34" s="10">
        <v>2.4</v>
      </c>
      <c r="BO34" s="10">
        <v>0.34</v>
      </c>
      <c r="BP34" s="10"/>
      <c r="BQ34" s="10"/>
      <c r="BR34" s="10"/>
      <c r="BS34" s="11">
        <f>IFERROR(SUM(Table1[[#This Row],[Pd]:[Au]]),0)</f>
        <v>0</v>
      </c>
      <c r="BT34" s="11">
        <f>IFERROR(Table1[[#This Row],[Ni]]/Table1[[#This Row],[Cu]],0)</f>
        <v>0</v>
      </c>
      <c r="BU34" s="11">
        <f>IFERROR(Table1[[#This Row],[Pd]]/Table1[[#This Row],[Pt]],0)</f>
        <v>0</v>
      </c>
      <c r="BV34" s="11">
        <f>IFERROR(Table1[[#This Row],[Cr]]/Table1[[#This Row],[V]],0)</f>
        <v>0.37349397590361444</v>
      </c>
      <c r="BW34" s="11">
        <f>IFERROR(Table1[[#This Row],[Cu]]/Table1[[#This Row],[Pd]],0)</f>
        <v>0</v>
      </c>
      <c r="BX34" s="11">
        <f>IFERROR((Table1[[#This Row],[S]]*10000)/Table1[[#This Row],[Se]],0)</f>
        <v>0</v>
      </c>
      <c r="BY34" s="11">
        <f>IFERROR((Table1[[#This Row],[Th]]/0.085)/(Table1[[#This Row],[Yb]]/0.493),0)</f>
        <v>0</v>
      </c>
      <c r="BZ34" s="11">
        <f>IFERROR((Table1[[#This Row],[La]]/0.687)/(Table1[[#This Row],[Sm]]/0.444),0)</f>
        <v>1.315658140985652</v>
      </c>
      <c r="CA34" s="11">
        <f>IFERROR((Table1[[#This Row],[La]]/0.687)/(Table1[[#This Row],[Nb]]/0.713),0)</f>
        <v>0</v>
      </c>
      <c r="CB34" s="10">
        <f>IFERROR((Table1[[#This Row],[MgO]]/40.344)/((Table1[[#This Row],[MgO]]/40.344)+(Table1[[#This Row],[FeOt]]/71.844))*100,0)</f>
        <v>56.154595817362321</v>
      </c>
      <c r="CK34" s="7"/>
      <c r="CL34" s="7"/>
      <c r="CM34" s="7"/>
      <c r="CN34" s="7"/>
      <c r="CO34" s="7"/>
      <c r="CP34" s="7"/>
      <c r="CQ34" s="7"/>
      <c r="CR34" s="7"/>
      <c r="CS34" s="7"/>
    </row>
    <row r="35" spans="1:97" hidden="1" x14ac:dyDescent="0.25">
      <c r="A35" s="10" t="s">
        <v>220</v>
      </c>
      <c r="B35" s="10"/>
      <c r="C35" s="10"/>
      <c r="D35" s="1" t="s">
        <v>313</v>
      </c>
      <c r="E35" s="10" t="s">
        <v>317</v>
      </c>
      <c r="F35" s="10"/>
      <c r="G35" s="34">
        <f>(100/(SUM(Table2[[#This Row],[SiO22]:[P2O52]]))*Table2[[#This Row],[SiO22]])</f>
        <v>49.525962587678471</v>
      </c>
      <c r="H35" s="34">
        <f>(100/(SUM(Table2[[#This Row],[SiO22]:[P2O52]]))*Table2[[#This Row],[TiO23]])</f>
        <v>0.72847386445518358</v>
      </c>
      <c r="I35" s="34">
        <f>(100/(SUM(Table2[[#This Row],[SiO22]:[P2O52]]))*Table2[[#This Row],[Al2O34]])</f>
        <v>15.000405490612371</v>
      </c>
      <c r="J35" s="34">
        <f>(100/(SUM(Table2[[#This Row],[SiO22]:[P2O52]]))*Table2[[#This Row],[Cr2O35]])</f>
        <v>0.1174130063269971</v>
      </c>
      <c r="K35" s="34">
        <f>(100/(SUM(Table2[[#This Row],[SiO22]:[P2O52]]))*Table2[[#This Row],[FeOt6]])</f>
        <v>10.75268464716947</v>
      </c>
      <c r="L35" s="34">
        <f>(100/(SUM(Table2[[#This Row],[SiO22]:[P2O52]]))*Table2[[#This Row],[MnO7]])</f>
        <v>0.17442331965828339</v>
      </c>
      <c r="M35" s="34">
        <f>(100/(SUM(Table2[[#This Row],[SiO22]:[P2O52]]))*Table2[[#This Row],[MgO8]])</f>
        <v>9.1315737938748374</v>
      </c>
      <c r="N35" s="34">
        <f>(100/(SUM(Table2[[#This Row],[SiO22]:[P2O52]]))*Table2[[#This Row],[CaO9]])</f>
        <v>12.527698429574356</v>
      </c>
      <c r="O35" s="34">
        <f>(100/(SUM(Table2[[#This Row],[SiO22]:[P2O52]]))*Table2[[#This Row],[Na2O10]])</f>
        <v>1.4569477289103672</v>
      </c>
      <c r="P35" s="34">
        <f>(100/(SUM(Table2[[#This Row],[SiO22]:[P2O52]]))*Table2[[#This Row],[K2O11]])</f>
        <v>0.53353015424886685</v>
      </c>
      <c r="Q35" s="34">
        <f>(100/(SUM(Table2[[#This Row],[SiO22]:[P2O52]]))*Table2[[#This Row],[NiO2]])</f>
        <v>2.0106391668726766E-2</v>
      </c>
      <c r="R35" s="34">
        <f>(100/(SUM(Table2[[#This Row],[SiO22]:[P2O52]]))*Table2[[#This Row],[P2O52]])</f>
        <v>3.0780585822050011E-2</v>
      </c>
      <c r="S35" s="34"/>
      <c r="T35" s="10">
        <v>48.27</v>
      </c>
      <c r="U35" s="10">
        <v>0.71</v>
      </c>
      <c r="V35" s="10">
        <v>14.62</v>
      </c>
      <c r="W35" s="11">
        <f>(Table2[[#This Row],[Cr]]/10000)*1.4615</f>
        <v>0.11443544999999999</v>
      </c>
      <c r="X35" s="10">
        <v>10.48</v>
      </c>
      <c r="Y35" s="10">
        <v>0.17</v>
      </c>
      <c r="Z35" s="10">
        <v>8.9</v>
      </c>
      <c r="AA35" s="10">
        <v>12.21</v>
      </c>
      <c r="AB35" s="10">
        <v>1.42</v>
      </c>
      <c r="AC35" s="10">
        <v>0.52</v>
      </c>
      <c r="AD35" s="11">
        <f>(Table2[[#This Row],[Ni]]/10000)*1.2725</f>
        <v>1.9596499999999999E-2</v>
      </c>
      <c r="AE35" s="10">
        <v>0.03</v>
      </c>
      <c r="AF35" s="10">
        <v>99.26</v>
      </c>
      <c r="AG35" s="10">
        <v>0.09</v>
      </c>
      <c r="AH35" s="10"/>
      <c r="AI35" s="10">
        <v>98</v>
      </c>
      <c r="AJ35" s="10"/>
      <c r="AK35" s="10">
        <v>783</v>
      </c>
      <c r="AL35" s="10"/>
      <c r="AM35" s="10"/>
      <c r="AN35" s="10">
        <v>2</v>
      </c>
      <c r="AO35" s="10">
        <v>154</v>
      </c>
      <c r="AP35" s="10"/>
      <c r="AQ35" s="10">
        <v>7</v>
      </c>
      <c r="AR35" s="10"/>
      <c r="AS35" s="10"/>
      <c r="AT35" s="10">
        <v>171</v>
      </c>
      <c r="AU35" s="10"/>
      <c r="AV35" s="10"/>
      <c r="AW35" s="10"/>
      <c r="AX35" s="10">
        <v>233</v>
      </c>
      <c r="AY35" s="10">
        <v>17</v>
      </c>
      <c r="AZ35" s="10">
        <v>214</v>
      </c>
      <c r="BA35" s="10">
        <v>32</v>
      </c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1">
        <f>IFERROR(SUM(Table1[[#This Row],[Pd]:[Au]]),0)</f>
        <v>1.5999999999999999E-3</v>
      </c>
      <c r="BT35" s="11">
        <f>IFERROR(Table1[[#This Row],[Ni]]/Table1[[#This Row],[Cu]],0)</f>
        <v>0.69230769230769229</v>
      </c>
      <c r="BU35" s="11">
        <f>IFERROR(Table1[[#This Row],[Pd]]/Table1[[#This Row],[Pt]],0)</f>
        <v>0</v>
      </c>
      <c r="BV35" s="11">
        <f>IFERROR(Table1[[#This Row],[Cr]]/Table1[[#This Row],[V]],0)</f>
        <v>0.82478632478632474</v>
      </c>
      <c r="BW35" s="11">
        <f>IFERROR(Table1[[#This Row],[Cu]]/Table1[[#This Row],[Pd]],0)</f>
        <v>0</v>
      </c>
      <c r="BX35" s="11">
        <f>IFERROR((Table1[[#This Row],[S]]*10000)/Table1[[#This Row],[Se]],0)</f>
        <v>0</v>
      </c>
      <c r="BY35" s="11">
        <f>IFERROR((Table1[[#This Row],[Th]]/0.085)/(Table1[[#This Row],[Yb]]/0.493),0)</f>
        <v>0</v>
      </c>
      <c r="BZ35" s="11">
        <f>IFERROR((Table1[[#This Row],[La]]/0.687)/(Table1[[#This Row],[Sm]]/0.444),0)</f>
        <v>0</v>
      </c>
      <c r="CA35" s="11">
        <f>IFERROR((Table1[[#This Row],[La]]/0.687)/(Table1[[#This Row],[Nb]]/0.713),0)</f>
        <v>0</v>
      </c>
      <c r="CB35" s="10">
        <f>IFERROR((Table1[[#This Row],[MgO]]/40.344)/((Table1[[#This Row],[MgO]]/40.344)+(Table1[[#This Row],[FeOt]]/71.844))*100,0)</f>
        <v>80.089101738914422</v>
      </c>
    </row>
    <row r="36" spans="1:97" x14ac:dyDescent="0.25">
      <c r="A36" s="4" t="s">
        <v>71</v>
      </c>
      <c r="B36" s="1"/>
      <c r="C36" s="1"/>
      <c r="D36" s="1" t="s">
        <v>65</v>
      </c>
      <c r="E36" s="1" t="s">
        <v>99</v>
      </c>
      <c r="F36" s="1"/>
      <c r="G36" s="5">
        <f>(100/(SUM(Table2[[#This Row],[SiO22]:[P2O52]]))*Table2[[#This Row],[SiO22]])</f>
        <v>48.891338856776457</v>
      </c>
      <c r="H36" s="5">
        <f>(100/(SUM(Table2[[#This Row],[SiO22]:[P2O52]]))*Table2[[#This Row],[TiO23]])</f>
        <v>0.93443874696605755</v>
      </c>
      <c r="I36" s="5">
        <f>(100/(SUM(Table2[[#This Row],[SiO22]:[P2O52]]))*Table2[[#This Row],[Al2O34]])</f>
        <v>14.598373789881959</v>
      </c>
      <c r="J36" s="5">
        <f>(100/(SUM(Table2[[#This Row],[SiO22]:[P2O52]]))*Table2[[#This Row],[Cr2O35]])</f>
        <v>5.4781769888123617E-2</v>
      </c>
      <c r="K36" s="5">
        <f>(100/(SUM(Table2[[#This Row],[SiO22]:[P2O52]]))*Table2[[#This Row],[FeOt6]])</f>
        <v>12.386832066461842</v>
      </c>
      <c r="L36" s="5">
        <f>(100/(SUM(Table2[[#This Row],[SiO22]:[P2O52]]))*Table2[[#This Row],[MnO7]])</f>
        <v>0.17277854050079411</v>
      </c>
      <c r="M36" s="5">
        <f>(100/(SUM(Table2[[#This Row],[SiO22]:[P2O52]]))*Table2[[#This Row],[MgO8]])</f>
        <v>8.8397005071691712</v>
      </c>
      <c r="N36" s="5">
        <f>(100/(SUM(Table2[[#This Row],[SiO22]:[P2O52]]))*Table2[[#This Row],[CaO9]])</f>
        <v>11.855175935748372</v>
      </c>
      <c r="O36" s="5">
        <f>(100/(SUM(Table2[[#This Row],[SiO22]:[P2O52]]))*Table2[[#This Row],[Na2O10]])</f>
        <v>2.1356397591636362</v>
      </c>
      <c r="P36" s="5">
        <f>(100/(SUM(Table2[[#This Row],[SiO22]:[P2O52]]))*Table2[[#This Row],[K2O11]])</f>
        <v>6.5187044620978088E-2</v>
      </c>
      <c r="Q36" s="5">
        <f>(100/(SUM(Table2[[#This Row],[SiO22]:[P2O52]]))*Table2[[#This Row],[NiO2]])</f>
        <v>1.3235234975323787E-2</v>
      </c>
      <c r="R36" s="5">
        <f>(100/(SUM(Table2[[#This Row],[SiO22]:[P2O52]]))*Table2[[#This Row],[P2O52]])</f>
        <v>5.251774784728671E-2</v>
      </c>
      <c r="S36" s="5"/>
      <c r="T36" s="2">
        <v>48.105742266455074</v>
      </c>
      <c r="U36" s="2">
        <v>0.91942398339758202</v>
      </c>
      <c r="V36" s="2">
        <v>14.363803967460768</v>
      </c>
      <c r="W36" s="2">
        <f>(Table2[[#This Row],[Cr]]/10000)*1.4615</f>
        <v>5.3901524580013883E-2</v>
      </c>
      <c r="X36" s="2">
        <v>12.187797774011754</v>
      </c>
      <c r="Y36" s="2">
        <v>0.17000229760231772</v>
      </c>
      <c r="Z36" s="2">
        <v>8.6976622905795722</v>
      </c>
      <c r="AA36" s="2">
        <v>11.664684408812141</v>
      </c>
      <c r="AB36" s="2">
        <v>2.1013238383444381</v>
      </c>
      <c r="AC36" s="2">
        <v>6.4139605111551146E-2</v>
      </c>
      <c r="AD36" s="2">
        <f>(Table2[[#This Row],[Ni]]/10000)*1.2725</f>
        <v>1.3022568361730416E-2</v>
      </c>
      <c r="AE36" s="2">
        <v>5.1673881334220906E-2</v>
      </c>
      <c r="AF36" s="5">
        <v>98.326254313109416</v>
      </c>
      <c r="AG36" s="5"/>
      <c r="AH36" s="1"/>
      <c r="AI36" s="2">
        <v>15.652226558661233</v>
      </c>
      <c r="AJ36" s="2">
        <v>49.054837882619459</v>
      </c>
      <c r="AK36" s="2">
        <v>368.80961053721444</v>
      </c>
      <c r="AL36" s="2">
        <v>90.288458419169004</v>
      </c>
      <c r="AM36" s="2">
        <v>1.093222791798107</v>
      </c>
      <c r="AN36" s="2">
        <v>2.4135328498293518</v>
      </c>
      <c r="AO36" s="2">
        <v>102.3384547090799</v>
      </c>
      <c r="AP36" s="1"/>
      <c r="AQ36" s="1"/>
      <c r="AR36" s="2">
        <v>48.097508176714214</v>
      </c>
      <c r="AS36" s="1"/>
      <c r="AT36" s="2">
        <v>140.21358828674292</v>
      </c>
      <c r="AU36" s="2">
        <v>0.1493574660633484</v>
      </c>
      <c r="AV36" s="2">
        <v>0.1397756471716203</v>
      </c>
      <c r="AW36" s="2">
        <v>6.6144249512670561E-2</v>
      </c>
      <c r="AX36" s="2">
        <v>323.68872978688165</v>
      </c>
      <c r="AY36" s="2">
        <v>20.900263695747519</v>
      </c>
      <c r="AZ36" s="2">
        <v>68.532359539401014</v>
      </c>
      <c r="BA36" s="2">
        <v>50.239381008471433</v>
      </c>
      <c r="BB36" s="2">
        <v>2.9246461538461541</v>
      </c>
      <c r="BC36" s="2">
        <v>6.5664339285714295</v>
      </c>
      <c r="BD36" s="2">
        <v>1.0976076240552084</v>
      </c>
      <c r="BE36" s="2">
        <v>5.554522673031026</v>
      </c>
      <c r="BF36" s="2">
        <v>1.8993782011242974</v>
      </c>
      <c r="BG36" s="2">
        <v>0.6784223484848485</v>
      </c>
      <c r="BH36" s="2">
        <v>2.3442356744049371</v>
      </c>
      <c r="BI36" s="2">
        <v>0.47752365415986947</v>
      </c>
      <c r="BJ36" s="2">
        <v>3.1564774436090226</v>
      </c>
      <c r="BK36" s="2">
        <v>0.6328297872340426</v>
      </c>
      <c r="BL36" s="2">
        <v>1.9276084452975046</v>
      </c>
      <c r="BM36" s="2">
        <v>0.30769811320754714</v>
      </c>
      <c r="BN36" s="2">
        <v>2.0360651117589899</v>
      </c>
      <c r="BO36" s="2">
        <v>0.31694267515923569</v>
      </c>
      <c r="BP36" s="1">
        <v>0</v>
      </c>
      <c r="BQ36" s="1">
        <v>0</v>
      </c>
      <c r="BR36" s="1">
        <v>0</v>
      </c>
      <c r="BS36" s="3">
        <f>IFERROR(SUM(Table1[[#This Row],[Pd]:[Au]]),0)</f>
        <v>0</v>
      </c>
      <c r="BT36" s="3">
        <f>IFERROR(Table1[[#This Row],[Ni]]/Table1[[#This Row],[Cu]],0)</f>
        <v>0</v>
      </c>
      <c r="BU36" s="3">
        <f>IFERROR(Table1[[#This Row],[Pd]]/Table1[[#This Row],[Pt]],0)</f>
        <v>0</v>
      </c>
      <c r="BV36" s="3">
        <f>IFERROR(Table1[[#This Row],[Cr]]/Table1[[#This Row],[V]],0)</f>
        <v>3.3605150214592276</v>
      </c>
      <c r="BW36" s="3">
        <f>IFERROR(Table1[[#This Row],[Cu]]/Table1[[#This Row],[Pd]],0)</f>
        <v>0</v>
      </c>
      <c r="BX36" s="3">
        <f>IFERROR((Table1[[#This Row],[S]]*10000)/Table1[[#This Row],[Se]],0)</f>
        <v>0</v>
      </c>
      <c r="BY36" s="3">
        <f>IFERROR((Table1[[#This Row],[Th]]/0.085)/(Table1[[#This Row],[Yb]]/0.493),0)</f>
        <v>0</v>
      </c>
      <c r="BZ36" s="3">
        <f>IFERROR((Table1[[#This Row],[La]]/0.687)/(Table1[[#This Row],[Sm]]/0.444),0)</f>
        <v>0</v>
      </c>
      <c r="CA36" s="3">
        <f>IFERROR((Table1[[#This Row],[La]]/0.687)/(Table1[[#This Row],[Nb]]/0.713),0)</f>
        <v>0</v>
      </c>
      <c r="CB36" s="10">
        <f>IFERROR((Table1[[#This Row],[MgO]]/40.344)/((Table1[[#This Row],[MgO]]/40.344)+(Table1[[#This Row],[FeOt]]/71.844))*100,0)</f>
        <v>60.195964529724208</v>
      </c>
      <c r="CK36" s="7"/>
      <c r="CL36" s="7"/>
      <c r="CM36" s="7"/>
      <c r="CN36" s="7"/>
      <c r="CO36" s="7"/>
      <c r="CP36" s="7"/>
      <c r="CQ36" s="7"/>
      <c r="CR36" s="7"/>
      <c r="CS36" s="7"/>
    </row>
    <row r="37" spans="1:97" hidden="1" x14ac:dyDescent="0.25">
      <c r="A37" s="10" t="s">
        <v>210</v>
      </c>
      <c r="B37" s="10"/>
      <c r="C37" s="10"/>
      <c r="D37" s="1" t="s">
        <v>313</v>
      </c>
      <c r="E37" s="10" t="s">
        <v>315</v>
      </c>
      <c r="F37" s="10"/>
      <c r="G37" s="34">
        <f>(100/(SUM(Table2[[#This Row],[SiO22]:[P2O52]]))*Table2[[#This Row],[SiO22]])</f>
        <v>52.552167414883264</v>
      </c>
      <c r="H37" s="34">
        <f>(100/(SUM(Table2[[#This Row],[SiO22]:[P2O52]]))*Table2[[#This Row],[TiO23]])</f>
        <v>1.3474914721764939</v>
      </c>
      <c r="I37" s="34">
        <f>(100/(SUM(Table2[[#This Row],[SiO22]:[P2O52]]))*Table2[[#This Row],[Al2O34]])</f>
        <v>13.505773305097225</v>
      </c>
      <c r="J37" s="34">
        <f>(100/(SUM(Table2[[#This Row],[SiO22]:[P2O52]]))*Table2[[#This Row],[Cr2O35]])</f>
        <v>2.6458560796879887E-2</v>
      </c>
      <c r="K37" s="34">
        <f>(100/(SUM(Table2[[#This Row],[SiO22]:[P2O52]]))*Table2[[#This Row],[FeOt6]])</f>
        <v>11.798265027377393</v>
      </c>
      <c r="L37" s="34">
        <f>(100/(SUM(Table2[[#This Row],[SiO22]:[P2O52]]))*Table2[[#This Row],[MnO7]])</f>
        <v>0.21601008332600283</v>
      </c>
      <c r="M37" s="34">
        <f>(100/(SUM(Table2[[#This Row],[SiO22]:[P2O52]]))*Table2[[#This Row],[MgO8]])</f>
        <v>8.9284167774747836</v>
      </c>
      <c r="N37" s="34">
        <f>(100/(SUM(Table2[[#This Row],[SiO22]:[P2O52]]))*Table2[[#This Row],[CaO9]])</f>
        <v>6.1305718886808425</v>
      </c>
      <c r="O37" s="34">
        <f>(100/(SUM(Table2[[#This Row],[SiO22]:[P2O52]]))*Table2[[#This Row],[Na2O10]])</f>
        <v>5.297390138709118</v>
      </c>
      <c r="P37" s="34">
        <f>(100/(SUM(Table2[[#This Row],[SiO22]:[P2O52]]))*Table2[[#This Row],[K2O11]])</f>
        <v>0.10286194444095374</v>
      </c>
      <c r="Q37" s="34">
        <f>(100/(SUM(Table2[[#This Row],[SiO22]:[P2O52]]))*Table2[[#This Row],[NiO2]])</f>
        <v>1.2303831484304681E-2</v>
      </c>
      <c r="R37" s="34">
        <f>(100/(SUM(Table2[[#This Row],[SiO22]:[P2O52]]))*Table2[[#This Row],[P2O52]])</f>
        <v>8.2289555552762988E-2</v>
      </c>
      <c r="S37" s="34"/>
      <c r="T37" s="10">
        <v>51.09</v>
      </c>
      <c r="U37" s="10">
        <v>1.31</v>
      </c>
      <c r="V37" s="10">
        <v>13.13</v>
      </c>
      <c r="W37" s="11">
        <f>(Table2[[#This Row],[Cr]]/10000)*1.4615</f>
        <v>2.5722400000000003E-2</v>
      </c>
      <c r="X37" s="10">
        <v>11.47</v>
      </c>
      <c r="Y37" s="10">
        <v>0.21</v>
      </c>
      <c r="Z37" s="10">
        <v>8.68</v>
      </c>
      <c r="AA37" s="10">
        <v>5.96</v>
      </c>
      <c r="AB37" s="10">
        <v>5.15</v>
      </c>
      <c r="AC37" s="10">
        <v>0.1</v>
      </c>
      <c r="AD37" s="11">
        <f>(Table2[[#This Row],[Ni]]/10000)*1.2725</f>
        <v>1.19615E-2</v>
      </c>
      <c r="AE37" s="10">
        <v>0.08</v>
      </c>
      <c r="AF37" s="10">
        <v>100.79</v>
      </c>
      <c r="AG37" s="10">
        <v>0.01</v>
      </c>
      <c r="AH37" s="10"/>
      <c r="AI37" s="10">
        <v>50</v>
      </c>
      <c r="AJ37" s="10"/>
      <c r="AK37" s="10">
        <v>176</v>
      </c>
      <c r="AL37" s="10"/>
      <c r="AM37" s="10"/>
      <c r="AN37" s="10">
        <v>6</v>
      </c>
      <c r="AO37" s="10">
        <v>94</v>
      </c>
      <c r="AP37" s="10"/>
      <c r="AQ37" s="10">
        <v>0</v>
      </c>
      <c r="AR37" s="10"/>
      <c r="AS37" s="10"/>
      <c r="AT37" s="10">
        <v>80</v>
      </c>
      <c r="AU37" s="10"/>
      <c r="AV37" s="10"/>
      <c r="AW37" s="10"/>
      <c r="AX37" s="10">
        <v>558</v>
      </c>
      <c r="AY37" s="10">
        <v>26</v>
      </c>
      <c r="AZ37" s="10">
        <v>69</v>
      </c>
      <c r="BA37" s="10">
        <v>61</v>
      </c>
      <c r="BB37" s="10">
        <v>7</v>
      </c>
      <c r="BC37" s="10">
        <v>15.8</v>
      </c>
      <c r="BD37" s="10"/>
      <c r="BE37" s="10">
        <v>11.5</v>
      </c>
      <c r="BF37" s="10">
        <v>3.8</v>
      </c>
      <c r="BG37" s="10">
        <v>1.3</v>
      </c>
      <c r="BH37" s="10">
        <v>3.9</v>
      </c>
      <c r="BI37" s="10"/>
      <c r="BJ37" s="10">
        <v>4</v>
      </c>
      <c r="BK37" s="10"/>
      <c r="BL37" s="10">
        <v>2.5</v>
      </c>
      <c r="BM37" s="10"/>
      <c r="BN37" s="10">
        <v>2.2000000000000002</v>
      </c>
      <c r="BO37" s="10">
        <v>0.35</v>
      </c>
      <c r="BP37" s="10"/>
      <c r="BQ37" s="10"/>
      <c r="BR37" s="10"/>
      <c r="BS37" s="11">
        <f>IFERROR(SUM(Table1[[#This Row],[Pd]:[Au]]),0)</f>
        <v>0</v>
      </c>
      <c r="BT37" s="11">
        <f>IFERROR(Table1[[#This Row],[Ni]]/Table1[[#This Row],[Cu]],0)</f>
        <v>1.133461092379805</v>
      </c>
      <c r="BU37" s="11">
        <f>IFERROR(Table1[[#This Row],[Pd]]/Table1[[#This Row],[Pt]],0)</f>
        <v>0</v>
      </c>
      <c r="BV37" s="11">
        <f>IFERROR(Table1[[#This Row],[Cr]]/Table1[[#This Row],[V]],0)</f>
        <v>1.1393958967309137</v>
      </c>
      <c r="BW37" s="11">
        <f>IFERROR(Table1[[#This Row],[Cu]]/Table1[[#This Row],[Pd]],0)</f>
        <v>0</v>
      </c>
      <c r="BX37" s="11">
        <f>IFERROR((Table1[[#This Row],[S]]*10000)/Table1[[#This Row],[Se]],0)</f>
        <v>0</v>
      </c>
      <c r="BY37" s="11">
        <f>IFERROR((Table1[[#This Row],[Th]]/0.085)/(Table1[[#This Row],[Yb]]/0.493),0)</f>
        <v>0.39816936546544024</v>
      </c>
      <c r="BZ37" s="11">
        <f>IFERROR((Table1[[#This Row],[La]]/0.687)/(Table1[[#This Row],[Sm]]/0.444),0)</f>
        <v>0.99514900475552892</v>
      </c>
      <c r="CA37" s="11">
        <f>IFERROR((Table1[[#This Row],[La]]/0.687)/(Table1[[#This Row],[Nb]]/0.713),0)</f>
        <v>1.2576300556504139</v>
      </c>
      <c r="CB37" s="10">
        <f>IFERROR((Table1[[#This Row],[MgO]]/40.344)/((Table1[[#This Row],[MgO]]/40.344)+(Table1[[#This Row],[FeOt]]/71.844))*100,0)</f>
        <v>55.963317101436182</v>
      </c>
      <c r="CK37" s="7"/>
      <c r="CL37" s="7"/>
      <c r="CM37" s="7"/>
      <c r="CN37" s="7"/>
      <c r="CO37" s="7"/>
      <c r="CP37" s="7"/>
      <c r="CQ37" s="7"/>
      <c r="CR37" s="7"/>
      <c r="CS37" s="7"/>
    </row>
    <row r="38" spans="1:97" x14ac:dyDescent="0.25">
      <c r="A38" s="10" t="s">
        <v>140</v>
      </c>
      <c r="B38" s="10">
        <v>506184</v>
      </c>
      <c r="C38" s="10">
        <v>6354736</v>
      </c>
      <c r="D38" s="1" t="s">
        <v>160</v>
      </c>
      <c r="E38" s="10" t="s">
        <v>196</v>
      </c>
      <c r="F38" s="10"/>
      <c r="G38" s="34">
        <f>(100/(SUM(Table2[[#This Row],[SiO22]:[P2O52]]))*Table2[[#This Row],[SiO22]])</f>
        <v>53.750334664313826</v>
      </c>
      <c r="H38" s="34">
        <f>(100/(SUM(Table2[[#This Row],[SiO22]:[P2O52]]))*Table2[[#This Row],[TiO23]])</f>
        <v>1.1316196141118036</v>
      </c>
      <c r="I38" s="34">
        <f>(100/(SUM(Table2[[#This Row],[SiO22]:[P2O52]]))*Table2[[#This Row],[Al2O34]])</f>
        <v>12.723896870015645</v>
      </c>
      <c r="J38" s="34">
        <f>(100/(SUM(Table2[[#This Row],[SiO22]:[P2O52]]))*Table2[[#This Row],[Cr2O35]])</f>
        <v>0.15309379545287707</v>
      </c>
      <c r="K38" s="34">
        <f>(100/(SUM(Table2[[#This Row],[SiO22]:[P2O52]]))*Table2[[#This Row],[FeOt6]])</f>
        <v>9.0483289076349536</v>
      </c>
      <c r="L38" s="34">
        <f>(100/(SUM(Table2[[#This Row],[SiO22]:[P2O52]]))*Table2[[#This Row],[MnO7]])</f>
        <v>0.14105130476789116</v>
      </c>
      <c r="M38" s="34">
        <f>(100/(SUM(Table2[[#This Row],[SiO22]:[P2O52]]))*Table2[[#This Row],[MgO8]])</f>
        <v>8.6518318646686847</v>
      </c>
      <c r="N38" s="34">
        <f>(100/(SUM(Table2[[#This Row],[SiO22]:[P2O52]]))*Table2[[#This Row],[CaO9]])</f>
        <v>10.524963869647287</v>
      </c>
      <c r="O38" s="34">
        <f>(100/(SUM(Table2[[#This Row],[SiO22]:[P2O52]]))*Table2[[#This Row],[Na2O10]])</f>
        <v>3.4427011834053367</v>
      </c>
      <c r="P38" s="34">
        <f>(100/(SUM(Table2[[#This Row],[SiO22]:[P2O52]]))*Table2[[#This Row],[K2O11]])</f>
        <v>0.15622685225765859</v>
      </c>
      <c r="Q38" s="34">
        <f>(100/(SUM(Table2[[#This Row],[SiO22]:[P2O52]]))*Table2[[#This Row],[NiO2]])</f>
        <v>8.3912898337202543E-2</v>
      </c>
      <c r="R38" s="34">
        <f>(100/(SUM(Table2[[#This Row],[SiO22]:[P2O52]]))*Table2[[#This Row],[P2O52]])</f>
        <v>0.19203817538682894</v>
      </c>
      <c r="S38" s="34"/>
      <c r="T38" s="11">
        <v>53.8780292</v>
      </c>
      <c r="U38" s="11">
        <v>1.1343080000000001</v>
      </c>
      <c r="V38" s="11">
        <v>12.754125</v>
      </c>
      <c r="W38" s="11">
        <f>(Table2[[#This Row],[Cr]]/10000)*1.4615</f>
        <v>0.1534575</v>
      </c>
      <c r="X38" s="11">
        <v>9.0698249999999998</v>
      </c>
      <c r="Y38" s="12">
        <v>0.1413864</v>
      </c>
      <c r="Z38" s="11">
        <v>8.6723859999999995</v>
      </c>
      <c r="AA38" s="11">
        <v>10.549968</v>
      </c>
      <c r="AB38" s="11">
        <v>3.4508800000000002</v>
      </c>
      <c r="AC38" s="11">
        <v>0.15659799999999999</v>
      </c>
      <c r="AD38" s="11">
        <f>(Table2[[#This Row],[Ni]]/10000)*1.2725</f>
        <v>8.411225E-2</v>
      </c>
      <c r="AE38" s="12">
        <v>0.19249440000000001</v>
      </c>
      <c r="AF38" s="13">
        <f>SUM(T38:AE38)</f>
        <v>100.23756975000001</v>
      </c>
      <c r="AG38" s="10">
        <v>0.09</v>
      </c>
      <c r="AH38" s="10"/>
      <c r="AI38" s="10">
        <v>50</v>
      </c>
      <c r="AJ38" s="10">
        <v>94</v>
      </c>
      <c r="AK38" s="10">
        <v>1050</v>
      </c>
      <c r="AL38" s="10">
        <v>171</v>
      </c>
      <c r="AM38" s="10"/>
      <c r="AN38" s="10"/>
      <c r="AO38" s="10">
        <v>661</v>
      </c>
      <c r="AP38" s="10"/>
      <c r="AQ38" s="10"/>
      <c r="AR38" s="10">
        <v>42</v>
      </c>
      <c r="AS38" s="10"/>
      <c r="AT38" s="10">
        <v>160</v>
      </c>
      <c r="AU38" s="10"/>
      <c r="AV38" s="14"/>
      <c r="AW38" s="10"/>
      <c r="AX38" s="10">
        <v>265</v>
      </c>
      <c r="AY38" s="10"/>
      <c r="AZ38" s="10">
        <v>91</v>
      </c>
      <c r="BA38" s="10">
        <v>59</v>
      </c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>
        <v>5.0000000000000001E-3</v>
      </c>
      <c r="BQ38" s="10">
        <v>5.3E-3</v>
      </c>
      <c r="BR38" s="10">
        <v>1E-3</v>
      </c>
      <c r="BS38" s="11">
        <f>IFERROR(SUM(Table1[[#This Row],[Pd]:[Au]]),0)</f>
        <v>0</v>
      </c>
      <c r="BT38" s="11">
        <f>IFERROR(Table1[[#This Row],[Ni]]/Table1[[#This Row],[Cu]],0)</f>
        <v>0</v>
      </c>
      <c r="BU38" s="11">
        <f>IFERROR(Table1[[#This Row],[Pd]]/Table1[[#This Row],[Pt]],0)</f>
        <v>0</v>
      </c>
      <c r="BV38" s="11">
        <f>IFERROR(Table1[[#This Row],[Cr]]/Table1[[#This Row],[V]],0)</f>
        <v>0.31541218637992829</v>
      </c>
      <c r="BW38" s="11">
        <f>IFERROR(Table1[[#This Row],[Cu]]/Table1[[#This Row],[Pd]],0)</f>
        <v>0</v>
      </c>
      <c r="BX38" s="11">
        <f>IFERROR((Table1[[#This Row],[S]]*10000)/Table1[[#This Row],[Se]],0)</f>
        <v>0</v>
      </c>
      <c r="BY38" s="11">
        <f>IFERROR((Table1[[#This Row],[Th]]/0.085)/(Table1[[#This Row],[Yb]]/0.493),0)</f>
        <v>0</v>
      </c>
      <c r="BZ38" s="11">
        <f>IFERROR((Table1[[#This Row],[La]]/0.687)/(Table1[[#This Row],[Sm]]/0.444),0)</f>
        <v>1.1905309124339232</v>
      </c>
      <c r="CA38" s="11">
        <f>IFERROR((Table1[[#This Row],[La]]/0.687)/(Table1[[#This Row],[Nb]]/0.713),0)</f>
        <v>1.2108199902959724</v>
      </c>
      <c r="CB38" s="10">
        <f>IFERROR((Table1[[#This Row],[MgO]]/40.344)/((Table1[[#This Row],[MgO]]/40.344)+(Table1[[#This Row],[FeOt]]/71.844))*100,0)</f>
        <v>57.403691401568338</v>
      </c>
      <c r="CK38" s="7"/>
      <c r="CL38" s="7"/>
      <c r="CM38" s="7"/>
      <c r="CN38" s="7"/>
      <c r="CO38" s="7"/>
      <c r="CP38" s="7"/>
      <c r="CQ38" s="7"/>
      <c r="CR38" s="7"/>
      <c r="CS38" s="7"/>
    </row>
    <row r="39" spans="1:97" x14ac:dyDescent="0.25">
      <c r="A39" s="4" t="s">
        <v>72</v>
      </c>
      <c r="B39" s="1"/>
      <c r="C39" s="1"/>
      <c r="D39" s="1" t="s">
        <v>65</v>
      </c>
      <c r="E39" s="1" t="s">
        <v>99</v>
      </c>
      <c r="F39" s="1"/>
      <c r="G39" s="5">
        <f>(100/(SUM(Table2[[#This Row],[SiO22]:[P2O52]]))*Table2[[#This Row],[SiO22]])</f>
        <v>51.047711552840909</v>
      </c>
      <c r="H39" s="5">
        <f>(100/(SUM(Table2[[#This Row],[SiO22]:[P2O52]]))*Table2[[#This Row],[TiO23]])</f>
        <v>0.88221880710872824</v>
      </c>
      <c r="I39" s="5">
        <f>(100/(SUM(Table2[[#This Row],[SiO22]:[P2O52]]))*Table2[[#This Row],[Al2O34]])</f>
        <v>13.51163352719775</v>
      </c>
      <c r="J39" s="5">
        <f>(100/(SUM(Table2[[#This Row],[SiO22]:[P2O52]]))*Table2[[#This Row],[Cr2O35]])</f>
        <v>5.4453246473651448E-2</v>
      </c>
      <c r="K39" s="5">
        <f>(100/(SUM(Table2[[#This Row],[SiO22]:[P2O52]]))*Table2[[#This Row],[FeOt6]])</f>
        <v>11.688508444935653</v>
      </c>
      <c r="L39" s="5">
        <f>(100/(SUM(Table2[[#This Row],[SiO22]:[P2O52]]))*Table2[[#This Row],[MnO7]])</f>
        <v>0.18320992010054549</v>
      </c>
      <c r="M39" s="5">
        <f>(100/(SUM(Table2[[#This Row],[SiO22]:[P2O52]]))*Table2[[#This Row],[MgO8]])</f>
        <v>8.8424685738561255</v>
      </c>
      <c r="N39" s="5">
        <f>(100/(SUM(Table2[[#This Row],[SiO22]:[P2O52]]))*Table2[[#This Row],[CaO9]])</f>
        <v>12.098421850766531</v>
      </c>
      <c r="O39" s="5">
        <f>(100/(SUM(Table2[[#This Row],[SiO22]:[P2O52]]))*Table2[[#This Row],[Na2O10]])</f>
        <v>1.4815917531563765</v>
      </c>
      <c r="P39" s="5">
        <f>(100/(SUM(Table2[[#This Row],[SiO22]:[P2O52]]))*Table2[[#This Row],[K2O11]])</f>
        <v>0.14679337378102639</v>
      </c>
      <c r="Q39" s="5">
        <f>(100/(SUM(Table2[[#This Row],[SiO22]:[P2O52]]))*Table2[[#This Row],[NiO2]])</f>
        <v>1.2176720690232319E-2</v>
      </c>
      <c r="R39" s="5">
        <f>(100/(SUM(Table2[[#This Row],[SiO22]:[P2O52]]))*Table2[[#This Row],[P2O52]])</f>
        <v>5.0812229092446808E-2</v>
      </c>
      <c r="S39" s="5"/>
      <c r="T39" s="2">
        <v>50.046931504148397</v>
      </c>
      <c r="U39" s="2">
        <v>0.86492308602979595</v>
      </c>
      <c r="V39" s="2">
        <v>13.246740687775024</v>
      </c>
      <c r="W39" s="2">
        <f>(Table2[[#This Row],[Cr]]/10000)*1.4615</f>
        <v>5.3385701602399846E-2</v>
      </c>
      <c r="X39" s="2">
        <v>11.459357603598583</v>
      </c>
      <c r="Y39" s="2">
        <v>0.17961812671389421</v>
      </c>
      <c r="Z39" s="2">
        <v>8.66911376791648</v>
      </c>
      <c r="AA39" s="2">
        <v>11.861234740108701</v>
      </c>
      <c r="AB39" s="2">
        <v>1.4525454468330963</v>
      </c>
      <c r="AC39" s="2">
        <v>0.14391551941123265</v>
      </c>
      <c r="AD39" s="2">
        <f>(Table2[[#This Row],[Ni]]/10000)*1.2725</f>
        <v>1.1937998546680957E-2</v>
      </c>
      <c r="AE39" s="2">
        <v>4.981606562970909E-2</v>
      </c>
      <c r="AF39" s="5">
        <v>97.97419654816494</v>
      </c>
      <c r="AG39" s="5"/>
      <c r="AH39" s="1"/>
      <c r="AI39" s="2">
        <v>19.487812630994465</v>
      </c>
      <c r="AJ39" s="2">
        <v>43.120095686371236</v>
      </c>
      <c r="AK39" s="2">
        <v>365.28020254806603</v>
      </c>
      <c r="AL39" s="2">
        <v>113.403374488962</v>
      </c>
      <c r="AM39" s="2">
        <v>1.0696532195500388</v>
      </c>
      <c r="AN39" s="2">
        <v>2.4211131158917416</v>
      </c>
      <c r="AO39" s="2">
        <v>93.815312744054665</v>
      </c>
      <c r="AP39" s="1"/>
      <c r="AQ39" s="1"/>
      <c r="AR39" s="2">
        <v>45.199342644145901</v>
      </c>
      <c r="AS39" s="1"/>
      <c r="AT39" s="2">
        <v>137.65735488072181</v>
      </c>
      <c r="AU39" s="2">
        <v>0.20953348214285714</v>
      </c>
      <c r="AV39" s="2">
        <v>0.24177356702984368</v>
      </c>
      <c r="AW39" s="2">
        <v>6.5428571428571419E-2</v>
      </c>
      <c r="AX39" s="2">
        <v>306.85187683808857</v>
      </c>
      <c r="AY39" s="2">
        <v>19.005804838851812</v>
      </c>
      <c r="AZ39" s="2">
        <v>38.540028310225182</v>
      </c>
      <c r="BA39" s="2">
        <v>54.989354982636492</v>
      </c>
      <c r="BB39" s="2">
        <v>2.842015311004785</v>
      </c>
      <c r="BC39" s="2">
        <v>6.2858732831191846</v>
      </c>
      <c r="BD39" s="2">
        <v>1.0434991816693944</v>
      </c>
      <c r="BE39" s="2">
        <v>5.374771428571429</v>
      </c>
      <c r="BF39" s="2">
        <v>1.7902139103554868</v>
      </c>
      <c r="BG39" s="2">
        <v>0.65458231420508006</v>
      </c>
      <c r="BH39" s="2">
        <v>2.2320540540540548</v>
      </c>
      <c r="BI39" s="2">
        <v>0.44662681744749594</v>
      </c>
      <c r="BJ39" s="2">
        <v>2.9211211959423387</v>
      </c>
      <c r="BK39" s="2">
        <v>0.59408426966292138</v>
      </c>
      <c r="BL39" s="2">
        <v>1.8095368171021378</v>
      </c>
      <c r="BM39" s="2">
        <v>0.28540438871473361</v>
      </c>
      <c r="BN39" s="2">
        <v>1.8972542372881356</v>
      </c>
      <c r="BO39" s="2">
        <v>0.30094043887147337</v>
      </c>
      <c r="BP39" s="1">
        <v>0</v>
      </c>
      <c r="BQ39" s="1">
        <v>0</v>
      </c>
      <c r="BR39" s="1">
        <v>0</v>
      </c>
      <c r="BS39" s="3">
        <f>IFERROR(SUM(Table1[[#This Row],[Pd]:[Au]]),0)</f>
        <v>1.1300000000000001E-2</v>
      </c>
      <c r="BT39" s="3">
        <f>IFERROR(Table1[[#This Row],[Ni]]/Table1[[#This Row],[Cu]],0)</f>
        <v>3.865497076023392</v>
      </c>
      <c r="BU39" s="3">
        <f>IFERROR(Table1[[#This Row],[Pd]]/Table1[[#This Row],[Pt]],0)</f>
        <v>0.94339622641509435</v>
      </c>
      <c r="BV39" s="3">
        <f>IFERROR(Table1[[#This Row],[Cr]]/Table1[[#This Row],[V]],0)</f>
        <v>3.9622641509433962</v>
      </c>
      <c r="BW39" s="3">
        <f>IFERROR(Table1[[#This Row],[Cu]]/Table1[[#This Row],[Pd]],0)</f>
        <v>34200</v>
      </c>
      <c r="BX39" s="3">
        <f>IFERROR((Table1[[#This Row],[S]]*10000)/Table1[[#This Row],[Se]],0)</f>
        <v>0</v>
      </c>
      <c r="BY39" s="3">
        <f>IFERROR((Table1[[#This Row],[Th]]/0.085)/(Table1[[#This Row],[Yb]]/0.493),0)</f>
        <v>0</v>
      </c>
      <c r="BZ39" s="3">
        <f>IFERROR((Table1[[#This Row],[La]]/0.687)/(Table1[[#This Row],[Sm]]/0.444),0)</f>
        <v>0</v>
      </c>
      <c r="CA39" s="3">
        <f>IFERROR((Table1[[#This Row],[La]]/0.687)/(Table1[[#This Row],[Nb]]/0.713),0)</f>
        <v>0</v>
      </c>
      <c r="CB39" s="10">
        <f>IFERROR((Table1[[#This Row],[MgO]]/40.344)/((Table1[[#This Row],[MgO]]/40.344)+(Table1[[#This Row],[FeOt]]/71.844))*100,0)</f>
        <v>63.000666393650775</v>
      </c>
      <c r="CK39" s="7"/>
      <c r="CL39" s="7"/>
      <c r="CM39" s="7"/>
      <c r="CN39" s="7"/>
      <c r="CO39" s="7"/>
      <c r="CP39" s="7"/>
      <c r="CQ39" s="7"/>
      <c r="CR39" s="7"/>
      <c r="CS39" s="7"/>
    </row>
    <row r="40" spans="1:97" x14ac:dyDescent="0.25">
      <c r="A40" s="4" t="s">
        <v>73</v>
      </c>
      <c r="B40" s="1"/>
      <c r="C40" s="1"/>
      <c r="D40" s="1" t="s">
        <v>65</v>
      </c>
      <c r="E40" s="1" t="s">
        <v>99</v>
      </c>
      <c r="F40" s="1"/>
      <c r="G40" s="5">
        <f>(100/(SUM(Table2[[#This Row],[SiO22]:[P2O52]]))*Table2[[#This Row],[SiO22]])</f>
        <v>52.763166681814667</v>
      </c>
      <c r="H40" s="5">
        <f>(100/(SUM(Table2[[#This Row],[SiO22]:[P2O52]]))*Table2[[#This Row],[TiO23]])</f>
        <v>0.48407425873932802</v>
      </c>
      <c r="I40" s="5">
        <f>(100/(SUM(Table2[[#This Row],[SiO22]:[P2O52]]))*Table2[[#This Row],[Al2O34]])</f>
        <v>14.73275982287838</v>
      </c>
      <c r="J40" s="5">
        <f>(100/(SUM(Table2[[#This Row],[SiO22]:[P2O52]]))*Table2[[#This Row],[Cr2O35]])</f>
        <v>3.3148473172569158E-2</v>
      </c>
      <c r="K40" s="5">
        <f>(100/(SUM(Table2[[#This Row],[SiO22]:[P2O52]]))*Table2[[#This Row],[FeOt6]])</f>
        <v>8.7151849466138529</v>
      </c>
      <c r="L40" s="5">
        <f>(100/(SUM(Table2[[#This Row],[SiO22]:[P2O52]]))*Table2[[#This Row],[MnO7]])</f>
        <v>0.14807183075784272</v>
      </c>
      <c r="M40" s="5">
        <f>(100/(SUM(Table2[[#This Row],[SiO22]:[P2O52]]))*Table2[[#This Row],[MgO8]])</f>
        <v>8.8913894233954434</v>
      </c>
      <c r="N40" s="5">
        <f>(100/(SUM(Table2[[#This Row],[SiO22]:[P2O52]]))*Table2[[#This Row],[CaO9]])</f>
        <v>12.883419950832712</v>
      </c>
      <c r="O40" s="5">
        <f>(100/(SUM(Table2[[#This Row],[SiO22]:[P2O52]]))*Table2[[#This Row],[Na2O10]])</f>
        <v>1.2012719887657859</v>
      </c>
      <c r="P40" s="5">
        <f>(100/(SUM(Table2[[#This Row],[SiO22]:[P2O52]]))*Table2[[#This Row],[K2O11]])</f>
        <v>0.10509243318615424</v>
      </c>
      <c r="Q40" s="5">
        <f>(100/(SUM(Table2[[#This Row],[SiO22]:[P2O52]]))*Table2[[#This Row],[NiO2]])</f>
        <v>1.4299009992364413E-2</v>
      </c>
      <c r="R40" s="5">
        <f>(100/(SUM(Table2[[#This Row],[SiO22]:[P2O52]]))*Table2[[#This Row],[P2O52]])</f>
        <v>2.8121179850907178E-2</v>
      </c>
      <c r="S40" s="5"/>
      <c r="T40" s="2">
        <v>51.373347887402097</v>
      </c>
      <c r="U40" s="2">
        <v>0.47132340345529272</v>
      </c>
      <c r="V40" s="2">
        <v>14.344688602307382</v>
      </c>
      <c r="W40" s="2">
        <f>(Table2[[#This Row],[Cr]]/10000)*1.4615</f>
        <v>3.2275319153987556E-2</v>
      </c>
      <c r="X40" s="2">
        <v>8.4856208662653518</v>
      </c>
      <c r="Y40" s="2">
        <v>0.14417151494565217</v>
      </c>
      <c r="Z40" s="2">
        <v>8.6571839936190838</v>
      </c>
      <c r="AA40" s="2">
        <v>12.54406163877468</v>
      </c>
      <c r="AB40" s="2">
        <v>1.1696296425575647</v>
      </c>
      <c r="AC40" s="2">
        <v>0.10232422483214343</v>
      </c>
      <c r="AD40" s="2">
        <f>(Table2[[#This Row],[Ni]]/10000)*1.2725</f>
        <v>1.3922364046363399E-2</v>
      </c>
      <c r="AE40" s="2">
        <v>2.7380448262268139E-2</v>
      </c>
      <c r="AF40" s="5">
        <v>97.319732222421521</v>
      </c>
      <c r="AG40" s="5"/>
      <c r="AH40" s="1"/>
      <c r="AI40" s="2">
        <v>20.159828783392662</v>
      </c>
      <c r="AJ40" s="2">
        <v>31.926237881276528</v>
      </c>
      <c r="AK40" s="2">
        <v>220.83694255208727</v>
      </c>
      <c r="AL40" s="2">
        <v>49.386386595405625</v>
      </c>
      <c r="AM40" s="2">
        <v>0.71317719523364487</v>
      </c>
      <c r="AN40" s="2">
        <v>1.4037174324324324</v>
      </c>
      <c r="AO40" s="2">
        <v>109.40954063939803</v>
      </c>
      <c r="AP40" s="1"/>
      <c r="AQ40" s="1"/>
      <c r="AR40" s="2">
        <v>37.307641464067764</v>
      </c>
      <c r="AS40" s="1"/>
      <c r="AT40" s="2">
        <v>76.400052973689853</v>
      </c>
      <c r="AU40" s="2">
        <v>9.0155154281183925E-2</v>
      </c>
      <c r="AV40" s="2">
        <v>0.15710067761506277</v>
      </c>
      <c r="AW40" s="2">
        <v>6.11849E-2</v>
      </c>
      <c r="AX40" s="2">
        <v>223.22231047314057</v>
      </c>
      <c r="AY40" s="2">
        <v>11.51668471458723</v>
      </c>
      <c r="AZ40" s="2">
        <v>74.697044190612445</v>
      </c>
      <c r="BA40" s="2">
        <v>26.649400622677142</v>
      </c>
      <c r="BB40" s="2">
        <v>1.5868044662958114</v>
      </c>
      <c r="BC40" s="2">
        <v>3.8635163798593877</v>
      </c>
      <c r="BD40" s="2">
        <v>0.62348882676613893</v>
      </c>
      <c r="BE40" s="2">
        <v>3.0614554216083154</v>
      </c>
      <c r="BF40" s="2">
        <v>1.0363830576704547</v>
      </c>
      <c r="BG40" s="2">
        <v>0.41122672839453456</v>
      </c>
      <c r="BH40" s="2">
        <v>1.2436104735459665</v>
      </c>
      <c r="BI40" s="2">
        <v>0.20352762183200002</v>
      </c>
      <c r="BJ40" s="2">
        <v>1.6566279143794149</v>
      </c>
      <c r="BK40" s="2">
        <v>0.33961683064729187</v>
      </c>
      <c r="BL40" s="2">
        <v>1.0358018684306569</v>
      </c>
      <c r="BM40" s="2">
        <v>0.16442507173913046</v>
      </c>
      <c r="BN40" s="2">
        <v>1.0653592925635105</v>
      </c>
      <c r="BO40" s="2">
        <v>0.1643548116766467</v>
      </c>
      <c r="BP40" s="1">
        <v>0</v>
      </c>
      <c r="BQ40" s="1">
        <v>0</v>
      </c>
      <c r="BR40" s="1">
        <v>0</v>
      </c>
      <c r="BS40" s="3">
        <f>IFERROR(SUM(Table1[[#This Row],[Pd]:[Au]]),0)</f>
        <v>0</v>
      </c>
      <c r="BT40" s="3">
        <f>IFERROR(Table1[[#This Row],[Ni]]/Table1[[#This Row],[Cu]],0)</f>
        <v>0.82727090941360026</v>
      </c>
      <c r="BU40" s="3">
        <f>IFERROR(Table1[[#This Row],[Pd]]/Table1[[#This Row],[Pt]],0)</f>
        <v>0</v>
      </c>
      <c r="BV40" s="3">
        <f>IFERROR(Table1[[#This Row],[Cr]]/Table1[[#This Row],[V]],0)</f>
        <v>1.1904121503575074</v>
      </c>
      <c r="BW40" s="3">
        <f>IFERROR(Table1[[#This Row],[Cu]]/Table1[[#This Row],[Pd]],0)</f>
        <v>0</v>
      </c>
      <c r="BX40" s="3">
        <f>IFERROR((Table1[[#This Row],[S]]*10000)/Table1[[#This Row],[Se]],0)</f>
        <v>0</v>
      </c>
      <c r="BY40" s="3">
        <f>IFERROR((Table1[[#This Row],[Th]]/0.085)/(Table1[[#This Row],[Yb]]/0.493),0)</f>
        <v>0.73911374723161483</v>
      </c>
      <c r="BZ40" s="3">
        <f>IFERROR((Table1[[#This Row],[La]]/0.687)/(Table1[[#This Row],[Sm]]/0.444),0)</f>
        <v>1.0260008462676937</v>
      </c>
      <c r="CA40" s="3">
        <f>IFERROR((Table1[[#This Row],[La]]/0.687)/(Table1[[#This Row],[Nb]]/0.713),0)</f>
        <v>1.2182716154239561</v>
      </c>
      <c r="CB40" s="10">
        <f>IFERROR((Table1[[#This Row],[MgO]]/40.344)/((Table1[[#This Row],[MgO]]/40.344)+(Table1[[#This Row],[FeOt]]/71.844))*100,0)</f>
        <v>57.395703169828408</v>
      </c>
      <c r="CK40" s="7"/>
      <c r="CL40" s="7"/>
      <c r="CM40" s="7"/>
      <c r="CN40" s="7"/>
      <c r="CO40" s="7"/>
      <c r="CP40" s="7"/>
      <c r="CQ40" s="7"/>
      <c r="CR40" s="7"/>
      <c r="CS40" s="7"/>
    </row>
    <row r="41" spans="1:97" x14ac:dyDescent="0.25">
      <c r="A41" s="10">
        <v>424197</v>
      </c>
      <c r="B41" s="10">
        <v>630339</v>
      </c>
      <c r="C41" s="10">
        <v>6183632</v>
      </c>
      <c r="D41" s="1" t="s">
        <v>160</v>
      </c>
      <c r="E41" s="10" t="s">
        <v>196</v>
      </c>
      <c r="F41" s="10"/>
      <c r="G41" s="34">
        <f>(100/(SUM(Table2[[#This Row],[SiO22]:[P2O52]]))*Table2[[#This Row],[SiO22]])</f>
        <v>54.373373086474373</v>
      </c>
      <c r="H41" s="34">
        <f>(100/(SUM(Table2[[#This Row],[SiO22]:[P2O52]]))*Table2[[#This Row],[TiO23]])</f>
        <v>1.1839878709199889</v>
      </c>
      <c r="I41" s="34">
        <f>(100/(SUM(Table2[[#This Row],[SiO22]:[P2O52]]))*Table2[[#This Row],[Al2O34]])</f>
        <v>13.751342463266518</v>
      </c>
      <c r="J41" s="34">
        <f>(100/(SUM(Table2[[#This Row],[SiO22]:[P2O52]]))*Table2[[#This Row],[Cr2O35]])</f>
        <v>2.264630437844713E-2</v>
      </c>
      <c r="K41" s="34">
        <f>(100/(SUM(Table2[[#This Row],[SiO22]:[P2O52]]))*Table2[[#This Row],[FeOt6]])</f>
        <v>18.005477719983283</v>
      </c>
      <c r="L41" s="34">
        <f>(100/(SUM(Table2[[#This Row],[SiO22]:[P2O52]]))*Table2[[#This Row],[MnO7]])</f>
        <v>0.2175004925989199</v>
      </c>
      <c r="M41" s="34">
        <f>(100/(SUM(Table2[[#This Row],[SiO22]:[P2O52]]))*Table2[[#This Row],[MgO8]])</f>
        <v>8.6531500788708104</v>
      </c>
      <c r="N41" s="34">
        <f>(100/(SUM(Table2[[#This Row],[SiO22]:[P2O52]]))*Table2[[#This Row],[CaO9]])</f>
        <v>1.4547218368126495</v>
      </c>
      <c r="O41" s="34">
        <f>(100/(SUM(Table2[[#This Row],[SiO22]:[P2O52]]))*Table2[[#This Row],[Na2O10]])</f>
        <v>0.4581794763546021</v>
      </c>
      <c r="P41" s="34">
        <f>(100/(SUM(Table2[[#This Row],[SiO22]:[P2O52]]))*Table2[[#This Row],[K2O11]])</f>
        <v>1.7822613804346206</v>
      </c>
      <c r="Q41" s="34">
        <f>(100/(SUM(Table2[[#This Row],[SiO22]:[P2O52]]))*Table2[[#This Row],[NiO2]])</f>
        <v>8.0142920166384971E-3</v>
      </c>
      <c r="R41" s="34">
        <f>(100/(SUM(Table2[[#This Row],[SiO22]:[P2O52]]))*Table2[[#This Row],[P2O52]])</f>
        <v>8.934499788914739E-2</v>
      </c>
      <c r="S41" s="34"/>
      <c r="T41" s="11">
        <v>54.390049399999995</v>
      </c>
      <c r="U41" s="11">
        <v>1.1843509999999999</v>
      </c>
      <c r="V41" s="11">
        <v>13.755560000000001</v>
      </c>
      <c r="W41" s="11">
        <f>(Table2[[#This Row],[Cr]]/10000)*1.4615</f>
        <v>2.265325E-2</v>
      </c>
      <c r="X41" s="11">
        <v>18.010999999999999</v>
      </c>
      <c r="Y41" s="12">
        <v>0.21756719999999999</v>
      </c>
      <c r="Z41" s="11">
        <v>8.6558039999999998</v>
      </c>
      <c r="AA41" s="11">
        <v>1.455168</v>
      </c>
      <c r="AB41" s="11">
        <v>0.45832000000000006</v>
      </c>
      <c r="AC41" s="11">
        <v>1.7828079999999997</v>
      </c>
      <c r="AD41" s="11">
        <f>(Table2[[#This Row],[Ni]]/10000)*1.2725</f>
        <v>8.0167499999999996E-3</v>
      </c>
      <c r="AE41" s="12">
        <v>8.9372399999999991E-2</v>
      </c>
      <c r="AF41" s="13">
        <f>SUM(T41:AE41)</f>
        <v>100.03067</v>
      </c>
      <c r="AG41" s="15">
        <v>0.54</v>
      </c>
      <c r="AH41" s="15"/>
      <c r="AI41" s="15">
        <v>280</v>
      </c>
      <c r="AJ41" s="15">
        <v>59</v>
      </c>
      <c r="AK41" s="15">
        <v>155</v>
      </c>
      <c r="AL41" s="15">
        <v>121</v>
      </c>
      <c r="AM41" s="15"/>
      <c r="AN41" s="15"/>
      <c r="AO41" s="15">
        <v>63</v>
      </c>
      <c r="AP41" s="15"/>
      <c r="AQ41" s="15"/>
      <c r="AR41" s="15">
        <v>34</v>
      </c>
      <c r="AS41" s="15"/>
      <c r="AT41" s="15">
        <v>10</v>
      </c>
      <c r="AU41" s="15"/>
      <c r="AV41" s="15"/>
      <c r="AW41" s="15"/>
      <c r="AX41" s="15">
        <v>361</v>
      </c>
      <c r="AY41" s="15"/>
      <c r="AZ41" s="15">
        <v>105</v>
      </c>
      <c r="BA41" s="15">
        <v>65</v>
      </c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>
        <v>3.0000000000000001E-3</v>
      </c>
      <c r="BQ41" s="15">
        <v>3.0000000000000001E-3</v>
      </c>
      <c r="BR41" s="15">
        <v>3.0000000000000001E-3</v>
      </c>
      <c r="BS41" s="13">
        <f>IFERROR(SUM(Table1[[#This Row],[Pd]:[Au]]),0)</f>
        <v>0</v>
      </c>
      <c r="BT41" s="13">
        <f>IFERROR(Table1[[#This Row],[Ni]]/Table1[[#This Row],[Cu]],0)</f>
        <v>2.2153785320583932</v>
      </c>
      <c r="BU41" s="11">
        <f>IFERROR(Table1[[#This Row],[Pd]]/Table1[[#This Row],[Pt]],0)</f>
        <v>0</v>
      </c>
      <c r="BV41" s="11">
        <f>IFERROR(Table1[[#This Row],[Cr]]/Table1[[#This Row],[V]],0)</f>
        <v>0.98931393588751371</v>
      </c>
      <c r="BW41" s="11">
        <f>IFERROR(Table1[[#This Row],[Cu]]/Table1[[#This Row],[Pd]],0)</f>
        <v>0</v>
      </c>
      <c r="BX41" s="11">
        <f>IFERROR((Table1[[#This Row],[S]]*10000)/Table1[[#This Row],[Se]],0)</f>
        <v>0</v>
      </c>
      <c r="BY41" s="11">
        <f>IFERROR((Table1[[#This Row],[Th]]/0.085)/(Table1[[#This Row],[Yb]]/0.493),0)</f>
        <v>0.85528322372336618</v>
      </c>
      <c r="BZ41" s="11">
        <f>IFERROR((Table1[[#This Row],[La]]/0.687)/(Table1[[#This Row],[Sm]]/0.444),0)</f>
        <v>0.98953085920166151</v>
      </c>
      <c r="CA41" s="11">
        <f>IFERROR((Table1[[#This Row],[La]]/0.687)/(Table1[[#This Row],[Nb]]/0.713),0)</f>
        <v>1.1732120464602021</v>
      </c>
      <c r="CB41" s="10">
        <f>IFERROR((Table1[[#This Row],[MgO]]/40.344)/((Table1[[#This Row],[MgO]]/40.344)+(Table1[[#This Row],[FeOt]]/71.844))*100,0)</f>
        <v>64.498587604460326</v>
      </c>
      <c r="CK41" s="7"/>
      <c r="CL41" s="7"/>
      <c r="CM41" s="7"/>
      <c r="CN41" s="7"/>
      <c r="CO41" s="7"/>
      <c r="CP41" s="7"/>
      <c r="CQ41" s="7"/>
      <c r="CR41" s="7"/>
      <c r="CS41" s="7"/>
    </row>
    <row r="42" spans="1:97" x14ac:dyDescent="0.25">
      <c r="A42" s="4" t="s">
        <v>74</v>
      </c>
      <c r="B42" s="1"/>
      <c r="C42" s="1"/>
      <c r="D42" s="1" t="s">
        <v>65</v>
      </c>
      <c r="E42" s="1" t="s">
        <v>99</v>
      </c>
      <c r="F42" s="1"/>
      <c r="G42" s="5">
        <f>(100/(SUM(Table2[[#This Row],[SiO22]:[P2O52]]))*Table2[[#This Row],[SiO22]])</f>
        <v>46.799990091942107</v>
      </c>
      <c r="H42" s="5">
        <f>(100/(SUM(Table2[[#This Row],[SiO22]:[P2O52]]))*Table2[[#This Row],[TiO23]])</f>
        <v>0.95538935082769216</v>
      </c>
      <c r="I42" s="5">
        <f>(100/(SUM(Table2[[#This Row],[SiO22]:[P2O52]]))*Table2[[#This Row],[Al2O34]])</f>
        <v>15.29083216275092</v>
      </c>
      <c r="J42" s="5">
        <f>(100/(SUM(Table2[[#This Row],[SiO22]:[P2O52]]))*Table2[[#This Row],[Cr2O35]])</f>
        <v>6.8193234762536581E-2</v>
      </c>
      <c r="K42" s="5">
        <f>(100/(SUM(Table2[[#This Row],[SiO22]:[P2O52]]))*Table2[[#This Row],[FeOt6]])</f>
        <v>12.124120840857612</v>
      </c>
      <c r="L42" s="5">
        <f>(100/(SUM(Table2[[#This Row],[SiO22]:[P2O52]]))*Table2[[#This Row],[MnO7]])</f>
        <v>0.17242176307486357</v>
      </c>
      <c r="M42" s="5">
        <f>(100/(SUM(Table2[[#This Row],[SiO22]:[P2O52]]))*Table2[[#This Row],[MgO8]])</f>
        <v>8.6872038404108007</v>
      </c>
      <c r="N42" s="5">
        <f>(100/(SUM(Table2[[#This Row],[SiO22]:[P2O52]]))*Table2[[#This Row],[CaO9]])</f>
        <v>13.601314831584311</v>
      </c>
      <c r="O42" s="5">
        <f>(100/(SUM(Table2[[#This Row],[SiO22]:[P2O52]]))*Table2[[#This Row],[Na2O10]])</f>
        <v>2.1654151623527831</v>
      </c>
      <c r="P42" s="5">
        <f>(100/(SUM(Table2[[#This Row],[SiO22]:[P2O52]]))*Table2[[#This Row],[K2O11]])</f>
        <v>6.5333227031504765E-2</v>
      </c>
      <c r="Q42" s="5">
        <f>(100/(SUM(Table2[[#This Row],[SiO22]:[P2O52]]))*Table2[[#This Row],[NiO2]])</f>
        <v>1.5173489404800634E-2</v>
      </c>
      <c r="R42" s="5">
        <f>(100/(SUM(Table2[[#This Row],[SiO22]:[P2O52]]))*Table2[[#This Row],[P2O52]])</f>
        <v>5.461200500007287E-2</v>
      </c>
      <c r="S42" s="5"/>
      <c r="T42" s="2">
        <v>46.313106477603803</v>
      </c>
      <c r="U42" s="2">
        <v>0.94544995940223531</v>
      </c>
      <c r="V42" s="2">
        <v>15.131754017327928</v>
      </c>
      <c r="W42" s="2">
        <f>(Table2[[#This Row],[Cr]]/10000)*1.4615</f>
        <v>6.7483786565018244E-2</v>
      </c>
      <c r="X42" s="2">
        <v>11.997987571083961</v>
      </c>
      <c r="Y42" s="2">
        <v>0.17062797356696949</v>
      </c>
      <c r="Z42" s="2">
        <v>8.5968265305865188</v>
      </c>
      <c r="AA42" s="2">
        <v>13.45981357673479</v>
      </c>
      <c r="AB42" s="2">
        <v>2.1428872695323351</v>
      </c>
      <c r="AC42" s="2">
        <v>6.4653532919369455E-2</v>
      </c>
      <c r="AD42" s="2">
        <f>(Table2[[#This Row],[Ni]]/10000)*1.2725</f>
        <v>1.5015632034552915E-2</v>
      </c>
      <c r="AE42" s="2">
        <v>5.4043849102422901E-2</v>
      </c>
      <c r="AF42" s="5">
        <v>98.877150757860321</v>
      </c>
      <c r="AG42" s="5"/>
      <c r="AH42" s="1"/>
      <c r="AI42" s="2">
        <v>18.0021150591636</v>
      </c>
      <c r="AJ42" s="2">
        <v>50.962793458980968</v>
      </c>
      <c r="AK42" s="2">
        <v>461.74332237439785</v>
      </c>
      <c r="AL42" s="2">
        <v>117.530245256424</v>
      </c>
      <c r="AM42" s="2">
        <v>1.1257413249211357</v>
      </c>
      <c r="AN42" s="2">
        <v>2.3920453640500567</v>
      </c>
      <c r="AO42" s="2">
        <v>118.00103759962998</v>
      </c>
      <c r="AP42" s="1"/>
      <c r="AQ42" s="1"/>
      <c r="AR42" s="2">
        <v>49.117166170569291</v>
      </c>
      <c r="AS42" s="1"/>
      <c r="AT42" s="2">
        <v>139.37189638101211</v>
      </c>
      <c r="AU42" s="2">
        <v>0.15336651583710406</v>
      </c>
      <c r="AV42" s="2">
        <v>0.12690028763183123</v>
      </c>
      <c r="AW42" s="2">
        <v>6.414035087719297E-2</v>
      </c>
      <c r="AX42" s="2">
        <v>330.89238955039292</v>
      </c>
      <c r="AY42" s="2">
        <v>20.642808315698858</v>
      </c>
      <c r="AZ42" s="2">
        <v>39.596129593371359</v>
      </c>
      <c r="BA42" s="2">
        <v>55.390529978836732</v>
      </c>
      <c r="BB42" s="2">
        <v>3.0356375</v>
      </c>
      <c r="BC42" s="2">
        <v>6.7083504464285717</v>
      </c>
      <c r="BD42" s="2">
        <v>1.1118238580348339</v>
      </c>
      <c r="BE42" s="2">
        <v>5.5105990453460612</v>
      </c>
      <c r="BF42" s="2">
        <v>1.8658113678950659</v>
      </c>
      <c r="BG42" s="2">
        <v>0.66100378787878789</v>
      </c>
      <c r="BH42" s="2">
        <v>2.2894898618865707</v>
      </c>
      <c r="BI42" s="2">
        <v>0.45716476345840135</v>
      </c>
      <c r="BJ42" s="2">
        <v>3.0708984962406016</v>
      </c>
      <c r="BK42" s="2">
        <v>0.61949787234042553</v>
      </c>
      <c r="BL42" s="2">
        <v>1.8868790786948175</v>
      </c>
      <c r="BM42" s="2">
        <v>0.2954716981132075</v>
      </c>
      <c r="BN42" s="2">
        <v>1.9383391642371237</v>
      </c>
      <c r="BO42" s="2">
        <v>0.30369426751592354</v>
      </c>
      <c r="BP42" s="1">
        <v>0</v>
      </c>
      <c r="BQ42" s="1">
        <v>0</v>
      </c>
      <c r="BR42" s="1">
        <v>0</v>
      </c>
      <c r="BS42" s="3">
        <f>IFERROR(SUM(Table1[[#This Row],[Pd]:[Au]]),0)</f>
        <v>9.0000000000000011E-3</v>
      </c>
      <c r="BT42" s="3">
        <f>IFERROR(Table1[[#This Row],[Ni]]/Table1[[#This Row],[Cu]],0)</f>
        <v>0.52066115702479343</v>
      </c>
      <c r="BU42" s="3">
        <f>IFERROR(Table1[[#This Row],[Pd]]/Table1[[#This Row],[Pt]],0)</f>
        <v>1</v>
      </c>
      <c r="BV42" s="3">
        <f>IFERROR(Table1[[#This Row],[Cr]]/Table1[[#This Row],[V]],0)</f>
        <v>0.4293628808864266</v>
      </c>
      <c r="BW42" s="3">
        <f>IFERROR(Table1[[#This Row],[Cu]]/Table1[[#This Row],[Pd]],0)</f>
        <v>40333.333333333336</v>
      </c>
      <c r="BX42" s="3">
        <f>IFERROR((Table1[[#This Row],[S]]*10000)/Table1[[#This Row],[Se]],0)</f>
        <v>0</v>
      </c>
      <c r="BY42" s="3">
        <f>IFERROR((Table1[[#This Row],[Th]]/0.085)/(Table1[[#This Row],[Yb]]/0.493),0)</f>
        <v>0</v>
      </c>
      <c r="BZ42" s="3">
        <f>IFERROR((Table1[[#This Row],[La]]/0.687)/(Table1[[#This Row],[Sm]]/0.444),0)</f>
        <v>0</v>
      </c>
      <c r="CA42" s="3">
        <f>IFERROR((Table1[[#This Row],[La]]/0.687)/(Table1[[#This Row],[Nb]]/0.713),0)</f>
        <v>0</v>
      </c>
      <c r="CB42" s="10">
        <f>IFERROR((Table1[[#This Row],[MgO]]/40.344)/((Table1[[#This Row],[MgO]]/40.344)+(Table1[[#This Row],[FeOt]]/71.844))*100,0)</f>
        <v>46.11538969717153</v>
      </c>
      <c r="CK42" s="7"/>
      <c r="CL42" s="7"/>
      <c r="CM42" s="7"/>
      <c r="CN42" s="7"/>
      <c r="CO42" s="7"/>
      <c r="CP42" s="7"/>
      <c r="CQ42" s="7"/>
      <c r="CR42" s="7"/>
      <c r="CS42" s="7"/>
    </row>
    <row r="43" spans="1:97" x14ac:dyDescent="0.25">
      <c r="A43" s="10">
        <v>424065</v>
      </c>
      <c r="B43" s="10">
        <v>631163</v>
      </c>
      <c r="C43" s="10">
        <v>6180197</v>
      </c>
      <c r="D43" s="1" t="s">
        <v>160</v>
      </c>
      <c r="E43" s="10" t="s">
        <v>196</v>
      </c>
      <c r="F43" s="10"/>
      <c r="G43" s="34">
        <f>(100/(SUM(Table2[[#This Row],[SiO22]:[P2O52]]))*Table2[[#This Row],[SiO22]])</f>
        <v>52.804703764407527</v>
      </c>
      <c r="H43" s="34">
        <f>(100/(SUM(Table2[[#This Row],[SiO22]:[P2O52]]))*Table2[[#This Row],[TiO23]])</f>
        <v>1.0337853461272539</v>
      </c>
      <c r="I43" s="34">
        <f>(100/(SUM(Table2[[#This Row],[SiO22]:[P2O52]]))*Table2[[#This Row],[Al2O34]])</f>
        <v>13.296463793085453</v>
      </c>
      <c r="J43" s="34">
        <f>(100/(SUM(Table2[[#This Row],[SiO22]:[P2O52]]))*Table2[[#This Row],[Cr2O35]])</f>
        <v>1.6654065597483707E-2</v>
      </c>
      <c r="K43" s="34">
        <f>(100/(SUM(Table2[[#This Row],[SiO22]:[P2O52]]))*Table2[[#This Row],[FeOt6]])</f>
        <v>12.190870777333023</v>
      </c>
      <c r="L43" s="34">
        <f>(100/(SUM(Table2[[#This Row],[SiO22]:[P2O52]]))*Table2[[#This Row],[MnO7]])</f>
        <v>0.19359822730315787</v>
      </c>
      <c r="M43" s="34">
        <f>(100/(SUM(Table2[[#This Row],[SiO22]:[P2O52]]))*Table2[[#This Row],[MgO8]])</f>
        <v>8.5692744798527389</v>
      </c>
      <c r="N43" s="34">
        <f>(100/(SUM(Table2[[#This Row],[SiO22]:[P2O52]]))*Table2[[#This Row],[CaO9]])</f>
        <v>9.6923621061703269</v>
      </c>
      <c r="O43" s="34">
        <f>(100/(SUM(Table2[[#This Row],[SiO22]:[P2O52]]))*Table2[[#This Row],[Na2O10]])</f>
        <v>1.8459802883848611</v>
      </c>
      <c r="P43" s="34">
        <f>(100/(SUM(Table2[[#This Row],[SiO22]:[P2O52]]))*Table2[[#This Row],[K2O11]])</f>
        <v>0.25285919644759725</v>
      </c>
      <c r="Q43" s="34">
        <f>(100/(SUM(Table2[[#This Row],[SiO22]:[P2O52]]))*Table2[[#This Row],[NiO2]])</f>
        <v>2.5566451152879466E-2</v>
      </c>
      <c r="R43" s="34">
        <f>(100/(SUM(Table2[[#This Row],[SiO22]:[P2O52]]))*Table2[[#This Row],[P2O52]])</f>
        <v>7.7881504137697052E-2</v>
      </c>
      <c r="S43" s="34"/>
      <c r="T43" s="11">
        <v>52.827007600000002</v>
      </c>
      <c r="U43" s="11">
        <v>1.034222</v>
      </c>
      <c r="V43" s="11">
        <v>13.30208</v>
      </c>
      <c r="W43" s="11">
        <f>(Table2[[#This Row],[Cr]]/10000)*1.4615</f>
        <v>1.6661100000000002E-2</v>
      </c>
      <c r="X43" s="11">
        <v>12.196020000000001</v>
      </c>
      <c r="Y43" s="12">
        <v>0.19367999999999999</v>
      </c>
      <c r="Z43" s="11">
        <v>8.5728939999999998</v>
      </c>
      <c r="AA43" s="11">
        <v>9.6964559999999995</v>
      </c>
      <c r="AB43" s="11">
        <v>1.8467600000000002</v>
      </c>
      <c r="AC43" s="11">
        <v>0.25296599999999997</v>
      </c>
      <c r="AD43" s="11">
        <f>(Table2[[#This Row],[Ni]]/10000)*1.2725</f>
        <v>2.5577249999999999E-2</v>
      </c>
      <c r="AE43" s="12">
        <v>7.7914399999999995E-2</v>
      </c>
      <c r="AF43" s="13">
        <f>SUM(T43:AE43)</f>
        <v>100.04223835000001</v>
      </c>
      <c r="AG43" s="15">
        <v>0.04</v>
      </c>
      <c r="AH43" s="15"/>
      <c r="AI43" s="15">
        <v>40</v>
      </c>
      <c r="AJ43" s="15">
        <v>55</v>
      </c>
      <c r="AK43" s="15">
        <v>114</v>
      </c>
      <c r="AL43" s="15">
        <v>144</v>
      </c>
      <c r="AM43" s="15"/>
      <c r="AN43" s="15"/>
      <c r="AO43" s="15">
        <v>201</v>
      </c>
      <c r="AP43" s="15"/>
      <c r="AQ43" s="15"/>
      <c r="AR43" s="15">
        <v>36</v>
      </c>
      <c r="AS43" s="15"/>
      <c r="AT43" s="15">
        <v>130</v>
      </c>
      <c r="AU43" s="15"/>
      <c r="AV43" s="15"/>
      <c r="AW43" s="15"/>
      <c r="AX43" s="15">
        <v>318</v>
      </c>
      <c r="AY43" s="15"/>
      <c r="AZ43" s="15">
        <v>90</v>
      </c>
      <c r="BA43" s="15">
        <v>50</v>
      </c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>
        <v>7.0000000000000001E-3</v>
      </c>
      <c r="BQ43" s="15">
        <v>3.2000000000000002E-3</v>
      </c>
      <c r="BR43" s="15">
        <v>3.0000000000000001E-3</v>
      </c>
      <c r="BS43" s="13">
        <f>IFERROR(SUM(Table1[[#This Row],[Pd]:[Au]]),0)</f>
        <v>0</v>
      </c>
      <c r="BT43" s="13">
        <f>IFERROR(Table1[[#This Row],[Ni]]/Table1[[#This Row],[Cu]],0)</f>
        <v>1.0040057122503132</v>
      </c>
      <c r="BU43" s="11">
        <f>IFERROR(Table1[[#This Row],[Pd]]/Table1[[#This Row],[Pt]],0)</f>
        <v>0</v>
      </c>
      <c r="BV43" s="11">
        <f>IFERROR(Table1[[#This Row],[Cr]]/Table1[[#This Row],[V]],0)</f>
        <v>1.3954486018907881</v>
      </c>
      <c r="BW43" s="11">
        <f>IFERROR(Table1[[#This Row],[Cu]]/Table1[[#This Row],[Pd]],0)</f>
        <v>0</v>
      </c>
      <c r="BX43" s="11">
        <f>IFERROR((Table1[[#This Row],[S]]*10000)/Table1[[#This Row],[Se]],0)</f>
        <v>0</v>
      </c>
      <c r="BY43" s="11">
        <f>IFERROR((Table1[[#This Row],[Th]]/0.085)/(Table1[[#This Row],[Yb]]/0.493),0)</f>
        <v>0.37971768916628101</v>
      </c>
      <c r="BZ43" s="11">
        <f>IFERROR((Table1[[#This Row],[La]]/0.687)/(Table1[[#This Row],[Sm]]/0.444),0)</f>
        <v>1.0514978945080409</v>
      </c>
      <c r="CA43" s="11">
        <f>IFERROR((Table1[[#This Row],[La]]/0.687)/(Table1[[#This Row],[Nb]]/0.713),0)</f>
        <v>1.3170834431484615</v>
      </c>
      <c r="CB43" s="10">
        <f>IFERROR((Table1[[#This Row],[MgO]]/40.344)/((Table1[[#This Row],[MgO]]/40.344)+(Table1[[#This Row],[FeOt]]/71.844))*100,0)</f>
        <v>56.062737468653687</v>
      </c>
      <c r="CK43" s="7"/>
      <c r="CL43" s="7"/>
      <c r="CM43" s="7"/>
      <c r="CN43" s="7"/>
      <c r="CO43" s="7"/>
      <c r="CP43" s="7"/>
      <c r="CQ43" s="7"/>
      <c r="CR43" s="7"/>
      <c r="CS43" s="7"/>
    </row>
    <row r="44" spans="1:97" hidden="1" x14ac:dyDescent="0.25">
      <c r="A44" s="10" t="s">
        <v>221</v>
      </c>
      <c r="B44" s="10"/>
      <c r="C44" s="10"/>
      <c r="D44" s="1" t="s">
        <v>313</v>
      </c>
      <c r="E44" s="10" t="s">
        <v>317</v>
      </c>
      <c r="F44" s="10"/>
      <c r="G44" s="34">
        <f>(100/(SUM(Table2[[#This Row],[SiO22]:[P2O52]]))*Table2[[#This Row],[SiO22]])</f>
        <v>49.348923172516052</v>
      </c>
      <c r="H44" s="34">
        <f>(100/(SUM(Table2[[#This Row],[SiO22]:[P2O52]]))*Table2[[#This Row],[TiO23]])</f>
        <v>0.81594075567785018</v>
      </c>
      <c r="I44" s="34">
        <f>(100/(SUM(Table2[[#This Row],[SiO22]:[P2O52]]))*Table2[[#This Row],[Al2O34]])</f>
        <v>16.029620921671182</v>
      </c>
      <c r="J44" s="34">
        <f>(100/(SUM(Table2[[#This Row],[SiO22]:[P2O52]]))*Table2[[#This Row],[Cr2O35]])</f>
        <v>8.9814678681239365E-2</v>
      </c>
      <c r="K44" s="34">
        <f>(100/(SUM(Table2[[#This Row],[SiO22]:[P2O52]]))*Table2[[#This Row],[FeOt6]])</f>
        <v>9.1406021363911059</v>
      </c>
      <c r="L44" s="34">
        <f>(100/(SUM(Table2[[#This Row],[SiO22]:[P2O52]]))*Table2[[#This Row],[MnO7]])</f>
        <v>0.16525382393475446</v>
      </c>
      <c r="M44" s="34">
        <f>(100/(SUM(Table2[[#This Row],[SiO22]:[P2O52]]))*Table2[[#This Row],[MgO8]])</f>
        <v>8.8204228525175186</v>
      </c>
      <c r="N44" s="34">
        <f>(100/(SUM(Table2[[#This Row],[SiO22]:[P2O52]]))*Table2[[#This Row],[CaO9]])</f>
        <v>12.972425178878225</v>
      </c>
      <c r="O44" s="34">
        <f>(100/(SUM(Table2[[#This Row],[SiO22]:[P2O52]]))*Table2[[#This Row],[Na2O10]])</f>
        <v>2.3548669910702511</v>
      </c>
      <c r="P44" s="34">
        <f>(100/(SUM(Table2[[#This Row],[SiO22]:[P2O52]]))*Table2[[#This Row],[K2O11]])</f>
        <v>0.19623891592252093</v>
      </c>
      <c r="Q44" s="34">
        <f>(100/(SUM(Table2[[#This Row],[SiO22]:[P2O52]]))*Table2[[#This Row],[NiO2]])</f>
        <v>2.457711675559646E-2</v>
      </c>
      <c r="R44" s="34">
        <f>(100/(SUM(Table2[[#This Row],[SiO22]:[P2O52]]))*Table2[[#This Row],[P2O52]])</f>
        <v>4.1313455983688616E-2</v>
      </c>
      <c r="S44" s="34"/>
      <c r="T44" s="10">
        <v>47.78</v>
      </c>
      <c r="U44" s="10">
        <v>0.79</v>
      </c>
      <c r="V44" s="10">
        <v>15.52</v>
      </c>
      <c r="W44" s="11">
        <f>(Table2[[#This Row],[Cr]]/10000)*1.4615</f>
        <v>8.6959250000000002E-2</v>
      </c>
      <c r="X44" s="10">
        <v>8.85</v>
      </c>
      <c r="Y44" s="10">
        <v>0.16</v>
      </c>
      <c r="Z44" s="10">
        <v>8.5399999999999991</v>
      </c>
      <c r="AA44" s="10">
        <v>12.56</v>
      </c>
      <c r="AB44" s="10">
        <v>2.2799999999999998</v>
      </c>
      <c r="AC44" s="10">
        <v>0.19</v>
      </c>
      <c r="AD44" s="11">
        <f>(Table2[[#This Row],[Ni]]/10000)*1.2725</f>
        <v>2.3795750000000001E-2</v>
      </c>
      <c r="AE44" s="10">
        <v>0.04</v>
      </c>
      <c r="AF44" s="10">
        <v>99.73</v>
      </c>
      <c r="AG44" s="10">
        <v>0.01</v>
      </c>
      <c r="AH44" s="10"/>
      <c r="AI44" s="10">
        <v>95</v>
      </c>
      <c r="AJ44" s="10"/>
      <c r="AK44" s="10">
        <v>595</v>
      </c>
      <c r="AL44" s="10"/>
      <c r="AM44" s="10"/>
      <c r="AN44" s="10">
        <v>0</v>
      </c>
      <c r="AO44" s="10">
        <v>187</v>
      </c>
      <c r="AP44" s="10"/>
      <c r="AQ44" s="10">
        <v>0</v>
      </c>
      <c r="AR44" s="10"/>
      <c r="AS44" s="10"/>
      <c r="AT44" s="10">
        <v>117</v>
      </c>
      <c r="AU44" s="10"/>
      <c r="AV44" s="10"/>
      <c r="AW44" s="10"/>
      <c r="AX44" s="10">
        <v>198</v>
      </c>
      <c r="AY44" s="10">
        <v>21</v>
      </c>
      <c r="AZ44" s="10">
        <v>51</v>
      </c>
      <c r="BA44" s="10">
        <v>45</v>
      </c>
      <c r="BB44" s="10">
        <v>3.2</v>
      </c>
      <c r="BC44" s="10">
        <v>10.1</v>
      </c>
      <c r="BD44" s="10"/>
      <c r="BE44" s="10">
        <v>7.5</v>
      </c>
      <c r="BF44" s="10">
        <v>2.6</v>
      </c>
      <c r="BG44" s="10">
        <v>0.7</v>
      </c>
      <c r="BH44" s="10">
        <v>3.2</v>
      </c>
      <c r="BI44" s="10"/>
      <c r="BJ44" s="10">
        <v>3</v>
      </c>
      <c r="BK44" s="10"/>
      <c r="BL44" s="10">
        <v>2</v>
      </c>
      <c r="BM44" s="10"/>
      <c r="BN44" s="10">
        <v>2</v>
      </c>
      <c r="BO44" s="10">
        <v>0.33</v>
      </c>
      <c r="BP44" s="10"/>
      <c r="BQ44" s="10"/>
      <c r="BR44" s="10"/>
      <c r="BS44" s="11">
        <f>IFERROR(SUM(Table1[[#This Row],[Pd]:[Au]]),0)</f>
        <v>1.32E-2</v>
      </c>
      <c r="BT44" s="11">
        <f>IFERROR(Table1[[#This Row],[Ni]]/Table1[[#This Row],[Cu]],0)</f>
        <v>1.3958333333333333</v>
      </c>
      <c r="BU44" s="11">
        <f>IFERROR(Table1[[#This Row],[Pd]]/Table1[[#This Row],[Pt]],0)</f>
        <v>2.1875</v>
      </c>
      <c r="BV44" s="11">
        <f>IFERROR(Table1[[#This Row],[Cr]]/Table1[[#This Row],[V]],0)</f>
        <v>0.35849056603773582</v>
      </c>
      <c r="BW44" s="11">
        <f>IFERROR(Table1[[#This Row],[Cu]]/Table1[[#This Row],[Pd]],0)</f>
        <v>20571.428571428572</v>
      </c>
      <c r="BX44" s="11">
        <f>IFERROR((Table1[[#This Row],[S]]*10000)/Table1[[#This Row],[Se]],0)</f>
        <v>0</v>
      </c>
      <c r="BY44" s="11">
        <f>IFERROR((Table1[[#This Row],[Th]]/0.085)/(Table1[[#This Row],[Yb]]/0.493),0)</f>
        <v>0</v>
      </c>
      <c r="BZ44" s="11">
        <f>IFERROR((Table1[[#This Row],[La]]/0.687)/(Table1[[#This Row],[Sm]]/0.444),0)</f>
        <v>0</v>
      </c>
      <c r="CA44" s="11">
        <f>IFERROR((Table1[[#This Row],[La]]/0.687)/(Table1[[#This Row],[Nb]]/0.713),0)</f>
        <v>0</v>
      </c>
      <c r="CB44" s="10">
        <f>IFERROR((Table1[[#This Row],[MgO]]/40.344)/((Table1[[#This Row],[MgO]]/40.344)+(Table1[[#This Row],[FeOt]]/71.844))*100,0)</f>
        <v>55.590282758543729</v>
      </c>
      <c r="CK44" s="7"/>
      <c r="CL44" s="7"/>
      <c r="CM44" s="7"/>
      <c r="CN44" s="7"/>
      <c r="CO44" s="7"/>
      <c r="CP44" s="7"/>
      <c r="CQ44" s="7"/>
      <c r="CR44" s="7"/>
      <c r="CS44" s="7"/>
    </row>
    <row r="45" spans="1:97" x14ac:dyDescent="0.25">
      <c r="A45" s="4" t="s">
        <v>75</v>
      </c>
      <c r="B45" s="1"/>
      <c r="C45" s="1"/>
      <c r="D45" s="1" t="s">
        <v>65</v>
      </c>
      <c r="E45" s="1" t="s">
        <v>99</v>
      </c>
      <c r="F45" s="1"/>
      <c r="G45" s="5">
        <f>(100/(SUM(Table2[[#This Row],[SiO22]:[P2O52]]))*Table2[[#This Row],[SiO22]])</f>
        <v>48.144936266800975</v>
      </c>
      <c r="H45" s="5">
        <f>(100/(SUM(Table2[[#This Row],[SiO22]:[P2O52]]))*Table2[[#This Row],[TiO23]])</f>
        <v>0.92239038720499544</v>
      </c>
      <c r="I45" s="5">
        <f>(100/(SUM(Table2[[#This Row],[SiO22]:[P2O52]]))*Table2[[#This Row],[Al2O34]])</f>
        <v>16.259927093513202</v>
      </c>
      <c r="J45" s="5">
        <f>(100/(SUM(Table2[[#This Row],[SiO22]:[P2O52]]))*Table2[[#This Row],[Cr2O35]])</f>
        <v>4.0249919763885311E-2</v>
      </c>
      <c r="K45" s="5">
        <f>(100/(SUM(Table2[[#This Row],[SiO22]:[P2O52]]))*Table2[[#This Row],[FeOt6]])</f>
        <v>12.933990008263873</v>
      </c>
      <c r="L45" s="5">
        <f>(100/(SUM(Table2[[#This Row],[SiO22]:[P2O52]]))*Table2[[#This Row],[MnO7]])</f>
        <v>0.14881139222858611</v>
      </c>
      <c r="M45" s="5">
        <f>(100/(SUM(Table2[[#This Row],[SiO22]:[P2O52]]))*Table2[[#This Row],[MgO8]])</f>
        <v>8.8075309497257699</v>
      </c>
      <c r="N45" s="5">
        <f>(100/(SUM(Table2[[#This Row],[SiO22]:[P2O52]]))*Table2[[#This Row],[CaO9]])</f>
        <v>10.695352541241345</v>
      </c>
      <c r="O45" s="5">
        <f>(100/(SUM(Table2[[#This Row],[SiO22]:[P2O52]]))*Table2[[#This Row],[Na2O10]])</f>
        <v>1.8957302710278421</v>
      </c>
      <c r="P45" s="5">
        <f>(100/(SUM(Table2[[#This Row],[SiO22]:[P2O52]]))*Table2[[#This Row],[K2O11]])</f>
        <v>7.1159069939685363E-2</v>
      </c>
      <c r="Q45" s="5">
        <f>(100/(SUM(Table2[[#This Row],[SiO22]:[P2O52]]))*Table2[[#This Row],[NiO2]])</f>
        <v>1.6869225941753656E-2</v>
      </c>
      <c r="R45" s="5">
        <f>(100/(SUM(Table2[[#This Row],[SiO22]:[P2O52]]))*Table2[[#This Row],[P2O52]])</f>
        <v>6.3052874348076451E-2</v>
      </c>
      <c r="S45" s="5"/>
      <c r="T45" s="2">
        <v>46.568875537973888</v>
      </c>
      <c r="U45" s="2">
        <v>0.89219524356901025</v>
      </c>
      <c r="V45" s="2">
        <v>15.727646140773651</v>
      </c>
      <c r="W45" s="2">
        <f>(Table2[[#This Row],[Cr]]/10000)*1.4615</f>
        <v>3.8932308343096196E-2</v>
      </c>
      <c r="X45" s="2">
        <v>12.510586109542269</v>
      </c>
      <c r="Y45" s="2">
        <v>0.14393993928919802</v>
      </c>
      <c r="Z45" s="2">
        <v>8.5192097943945502</v>
      </c>
      <c r="AA45" s="2">
        <v>10.345232125092094</v>
      </c>
      <c r="AB45" s="2">
        <v>1.8336721136328766</v>
      </c>
      <c r="AC45" s="2">
        <v>6.8829624221649718E-2</v>
      </c>
      <c r="AD45" s="2">
        <f>(Table2[[#This Row],[Ni]]/10000)*1.2725</f>
        <v>1.6316999132579488E-2</v>
      </c>
      <c r="AE45" s="2">
        <v>6.0988791044507974E-2</v>
      </c>
      <c r="AF45" s="5">
        <v>96.671175419533697</v>
      </c>
      <c r="AG45" s="5"/>
      <c r="AH45" s="1"/>
      <c r="AI45" s="2">
        <v>13.391523290848262</v>
      </c>
      <c r="AJ45" s="2">
        <v>44.035183041732793</v>
      </c>
      <c r="AK45" s="2">
        <v>266.38596197807868</v>
      </c>
      <c r="AL45" s="2">
        <v>124.30956834778979</v>
      </c>
      <c r="AM45" s="2">
        <v>1.374440222354449</v>
      </c>
      <c r="AN45" s="2">
        <v>2.5799768762235376</v>
      </c>
      <c r="AO45" s="2">
        <v>128.22789102223567</v>
      </c>
      <c r="AP45" s="1"/>
      <c r="AQ45" s="1"/>
      <c r="AR45" s="2">
        <v>49.547281998567279</v>
      </c>
      <c r="AS45" s="1"/>
      <c r="AT45" s="2">
        <v>153.10380624989543</v>
      </c>
      <c r="AU45" s="2">
        <v>0.17254285765327695</v>
      </c>
      <c r="AV45" s="2">
        <v>0.21652788488950273</v>
      </c>
      <c r="AW45" s="2">
        <v>8.6775378878676451E-2</v>
      </c>
      <c r="AX45" s="2">
        <v>335.0125056766887</v>
      </c>
      <c r="AY45" s="2">
        <v>21.606683585262822</v>
      </c>
      <c r="AZ45" s="2">
        <v>136.54470301911135</v>
      </c>
      <c r="BA45" s="2">
        <v>52.908795588504688</v>
      </c>
      <c r="BB45" s="2">
        <v>2.7855005725748501</v>
      </c>
      <c r="BC45" s="2">
        <v>7.0974969187372698</v>
      </c>
      <c r="BD45" s="2">
        <v>1.1871652865408806</v>
      </c>
      <c r="BE45" s="2">
        <v>5.9333175250963599</v>
      </c>
      <c r="BF45" s="2">
        <v>1.9614548505905511</v>
      </c>
      <c r="BG45" s="2">
        <v>0.78225137552763813</v>
      </c>
      <c r="BH45" s="2">
        <v>2.330206588526019</v>
      </c>
      <c r="BI45" s="2">
        <v>0.45348360263406934</v>
      </c>
      <c r="BJ45" s="2">
        <v>3.159231868443396</v>
      </c>
      <c r="BK45" s="2">
        <v>0.65122082321660169</v>
      </c>
      <c r="BL45" s="2">
        <v>1.9934529401433689</v>
      </c>
      <c r="BM45" s="2">
        <v>0.33006057</v>
      </c>
      <c r="BN45" s="2">
        <v>2.1107832455455364</v>
      </c>
      <c r="BO45" s="2">
        <v>0.33183700451038572</v>
      </c>
      <c r="BP45" s="1">
        <v>0</v>
      </c>
      <c r="BQ45" s="1">
        <v>0</v>
      </c>
      <c r="BR45" s="1">
        <v>0</v>
      </c>
      <c r="BS45" s="3">
        <f>IFERROR(SUM(Table1[[#This Row],[Pd]:[Au]]),0)</f>
        <v>0</v>
      </c>
      <c r="BT45" s="3">
        <f>IFERROR(Table1[[#This Row],[Ni]]/Table1[[#This Row],[Cu]],0)</f>
        <v>0</v>
      </c>
      <c r="BU45" s="3">
        <f>IFERROR(Table1[[#This Row],[Pd]]/Table1[[#This Row],[Pt]],0)</f>
        <v>0</v>
      </c>
      <c r="BV45" s="3">
        <f>IFERROR(Table1[[#This Row],[Cr]]/Table1[[#This Row],[V]],0)</f>
        <v>3.0050505050505052</v>
      </c>
      <c r="BW45" s="3">
        <f>IFERROR(Table1[[#This Row],[Cu]]/Table1[[#This Row],[Pd]],0)</f>
        <v>0</v>
      </c>
      <c r="BX45" s="3">
        <f>IFERROR((Table1[[#This Row],[S]]*10000)/Table1[[#This Row],[Se]],0)</f>
        <v>0</v>
      </c>
      <c r="BY45" s="3">
        <f>IFERROR((Table1[[#This Row],[Th]]/0.085)/(Table1[[#This Row],[Yb]]/0.493),0)</f>
        <v>0</v>
      </c>
      <c r="BZ45" s="3">
        <f>IFERROR((Table1[[#This Row],[La]]/0.687)/(Table1[[#This Row],[Sm]]/0.444),0)</f>
        <v>0.79543164259321464</v>
      </c>
      <c r="CA45" s="3">
        <f>IFERROR((Table1[[#This Row],[La]]/0.687)/(Table1[[#This Row],[Nb]]/0.713),0)</f>
        <v>0</v>
      </c>
      <c r="CB45" s="10">
        <f>IFERROR((Table1[[#This Row],[MgO]]/40.344)/((Table1[[#This Row],[MgO]]/40.344)+(Table1[[#This Row],[FeOt]]/71.844))*100,0)</f>
        <v>63.213756022921096</v>
      </c>
      <c r="CK45" s="7"/>
      <c r="CL45" s="7"/>
      <c r="CM45" s="7"/>
      <c r="CN45" s="7"/>
      <c r="CO45" s="7"/>
      <c r="CP45" s="7"/>
      <c r="CQ45" s="7"/>
      <c r="CR45" s="7"/>
      <c r="CS45" s="7"/>
    </row>
    <row r="46" spans="1:97" x14ac:dyDescent="0.25">
      <c r="A46" s="10">
        <v>424096</v>
      </c>
      <c r="B46" s="10">
        <v>631140</v>
      </c>
      <c r="C46" s="10">
        <v>6180160</v>
      </c>
      <c r="D46" s="1" t="s">
        <v>160</v>
      </c>
      <c r="E46" s="10" t="s">
        <v>196</v>
      </c>
      <c r="F46" s="10"/>
      <c r="G46" s="34">
        <f>(100/(SUM(Table2[[#This Row],[SiO22]:[P2O52]]))*Table2[[#This Row],[SiO22]])</f>
        <v>53.380124106505441</v>
      </c>
      <c r="H46" s="34">
        <f>(100/(SUM(Table2[[#This Row],[SiO22]:[P2O52]]))*Table2[[#This Row],[TiO23]])</f>
        <v>1.2672670446534597</v>
      </c>
      <c r="I46" s="34">
        <f>(100/(SUM(Table2[[#This Row],[SiO22]:[P2O52]]))*Table2[[#This Row],[Al2O34]])</f>
        <v>14.732415725744668</v>
      </c>
      <c r="J46" s="34">
        <f>(100/(SUM(Table2[[#This Row],[SiO22]:[P2O52]]))*Table2[[#This Row],[Cr2O35]])</f>
        <v>2.3813262021954395E-2</v>
      </c>
      <c r="K46" s="34">
        <f>(100/(SUM(Table2[[#This Row],[SiO22]:[P2O52]]))*Table2[[#This Row],[FeOt6]])</f>
        <v>13.374439679753385</v>
      </c>
      <c r="L46" s="34">
        <f>(100/(SUM(Table2[[#This Row],[SiO22]:[P2O52]]))*Table2[[#This Row],[MnO7]])</f>
        <v>0.19360530039572449</v>
      </c>
      <c r="M46" s="34">
        <f>(100/(SUM(Table2[[#This Row],[SiO22]:[P2O52]]))*Table2[[#This Row],[MgO8]])</f>
        <v>8.5032851392299484</v>
      </c>
      <c r="N46" s="34">
        <f>(100/(SUM(Table2[[#This Row],[SiO22]:[P2O52]]))*Table2[[#This Row],[CaO9]])</f>
        <v>5.3848423420473788</v>
      </c>
      <c r="O46" s="34">
        <f>(100/(SUM(Table2[[#This Row],[SiO22]:[P2O52]]))*Table2[[#This Row],[Na2O10]])</f>
        <v>2.8297082009511412</v>
      </c>
      <c r="P46" s="34">
        <f>(100/(SUM(Table2[[#This Row],[SiO22]:[P2O52]]))*Table2[[#This Row],[K2O11]])</f>
        <v>0.19266166448301505</v>
      </c>
      <c r="Q46" s="34">
        <f>(100/(SUM(Table2[[#This Row],[SiO22]:[P2O52]]))*Table2[[#This Row],[NiO2]])</f>
        <v>1.4755306893542385E-2</v>
      </c>
      <c r="R46" s="34">
        <f>(100/(SUM(Table2[[#This Row],[SiO22]:[P2O52]]))*Table2[[#This Row],[P2O52]])</f>
        <v>0.10308222732036297</v>
      </c>
      <c r="S46" s="34"/>
      <c r="T46" s="11">
        <v>53.40072</v>
      </c>
      <c r="U46" s="11">
        <v>1.2677559999999999</v>
      </c>
      <c r="V46" s="11">
        <v>14.738099999999999</v>
      </c>
      <c r="W46" s="11">
        <f>(Table2[[#This Row],[Cr]]/10000)*1.4615</f>
        <v>2.3822449999999998E-2</v>
      </c>
      <c r="X46" s="11">
        <v>13.3796</v>
      </c>
      <c r="Y46" s="12">
        <v>0.19367999999999999</v>
      </c>
      <c r="Z46" s="11">
        <v>8.5065659999999994</v>
      </c>
      <c r="AA46" s="11">
        <v>5.3869199999999999</v>
      </c>
      <c r="AB46" s="11">
        <v>2.8308000000000004</v>
      </c>
      <c r="AC46" s="11">
        <v>0.19273599999999999</v>
      </c>
      <c r="AD46" s="11">
        <f>(Table2[[#This Row],[Ni]]/10000)*1.2725</f>
        <v>1.4760999999999998E-2</v>
      </c>
      <c r="AE46" s="12">
        <v>0.10312199999999999</v>
      </c>
      <c r="AF46" s="13">
        <f>SUM(T46:AE46)</f>
        <v>100.03858344999998</v>
      </c>
      <c r="AG46" s="15">
        <v>0.75</v>
      </c>
      <c r="AH46" s="15"/>
      <c r="AI46" s="15">
        <v>40</v>
      </c>
      <c r="AJ46" s="15">
        <v>55</v>
      </c>
      <c r="AK46" s="15">
        <v>163</v>
      </c>
      <c r="AL46" s="15">
        <v>159</v>
      </c>
      <c r="AM46" s="15"/>
      <c r="AN46" s="15"/>
      <c r="AO46" s="15">
        <v>116</v>
      </c>
      <c r="AP46" s="15"/>
      <c r="AQ46" s="15"/>
      <c r="AR46" s="15">
        <v>47</v>
      </c>
      <c r="AS46" s="15"/>
      <c r="AT46" s="15">
        <v>100</v>
      </c>
      <c r="AU46" s="15"/>
      <c r="AV46" s="15"/>
      <c r="AW46" s="15"/>
      <c r="AX46" s="15">
        <v>384</v>
      </c>
      <c r="AY46" s="15"/>
      <c r="AZ46" s="15">
        <v>86</v>
      </c>
      <c r="BA46" s="15">
        <v>74</v>
      </c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>
        <v>2E-3</v>
      </c>
      <c r="BQ46" s="15">
        <v>2.8999999999999998E-3</v>
      </c>
      <c r="BR46" s="15"/>
      <c r="BS46" s="13">
        <f>IFERROR(SUM(Table1[[#This Row],[Pd]:[Au]]),0)</f>
        <v>0</v>
      </c>
      <c r="BT46" s="13">
        <f>IFERROR(Table1[[#This Row],[Ni]]/Table1[[#This Row],[Cu]],0)</f>
        <v>1.0315206844213576</v>
      </c>
      <c r="BU46" s="11">
        <f>IFERROR(Table1[[#This Row],[Pd]]/Table1[[#This Row],[Pt]],0)</f>
        <v>0</v>
      </c>
      <c r="BV46" s="11">
        <f>IFERROR(Table1[[#This Row],[Cr]]/Table1[[#This Row],[V]],0)</f>
        <v>0.79515229271817212</v>
      </c>
      <c r="BW46" s="11">
        <f>IFERROR(Table1[[#This Row],[Cu]]/Table1[[#This Row],[Pd]],0)</f>
        <v>0</v>
      </c>
      <c r="BX46" s="11">
        <f>IFERROR((Table1[[#This Row],[S]]*10000)/Table1[[#This Row],[Se]],0)</f>
        <v>0</v>
      </c>
      <c r="BY46" s="11">
        <f>IFERROR((Table1[[#This Row],[Th]]/0.085)/(Table1[[#This Row],[Yb]]/0.493),0)</f>
        <v>0.59497427554885474</v>
      </c>
      <c r="BZ46" s="11">
        <f>IFERROR((Table1[[#This Row],[La]]/0.687)/(Table1[[#This Row],[Sm]]/0.444),0)</f>
        <v>0.91780658492680833</v>
      </c>
      <c r="CA46" s="11">
        <f>IFERROR((Table1[[#This Row],[La]]/0.687)/(Table1[[#This Row],[Nb]]/0.713),0)</f>
        <v>1.1205215964763826</v>
      </c>
      <c r="CB46" s="10">
        <f>IFERROR((Table1[[#This Row],[MgO]]/40.344)/((Table1[[#This Row],[MgO]]/40.344)+(Table1[[#This Row],[FeOt]]/71.844))*100,0)</f>
        <v>54.805194741655072</v>
      </c>
      <c r="CK46" s="7"/>
      <c r="CL46" s="7"/>
      <c r="CM46" s="7"/>
      <c r="CN46" s="7"/>
      <c r="CO46" s="7"/>
      <c r="CP46" s="7"/>
      <c r="CQ46" s="7"/>
      <c r="CR46" s="7"/>
      <c r="CS46" s="7"/>
    </row>
    <row r="47" spans="1:97" x14ac:dyDescent="0.25">
      <c r="A47" s="10" t="s">
        <v>105</v>
      </c>
      <c r="B47" s="10">
        <v>475232</v>
      </c>
      <c r="C47" s="10">
        <v>6467320</v>
      </c>
      <c r="D47" s="1" t="s">
        <v>160</v>
      </c>
      <c r="E47" s="10" t="s">
        <v>63</v>
      </c>
      <c r="F47" s="10"/>
      <c r="G47" s="34">
        <f>(100/(SUM(Table2[[#This Row],[SiO22]:[P2O52]]))*Table2[[#This Row],[SiO22]])</f>
        <v>57.449128973641976</v>
      </c>
      <c r="H47" s="34">
        <f>(100/(SUM(Table2[[#This Row],[SiO22]:[P2O52]]))*Table2[[#This Row],[TiO23]])</f>
        <v>1.0838819918721783</v>
      </c>
      <c r="I47" s="34">
        <f>(100/(SUM(Table2[[#This Row],[SiO22]:[P2O52]]))*Table2[[#This Row],[Al2O34]])</f>
        <v>13.580706026653482</v>
      </c>
      <c r="J47" s="34">
        <f>(100/(SUM(Table2[[#This Row],[SiO22]:[P2O52]]))*Table2[[#This Row],[Cr2O35]])</f>
        <v>2.5275018642487362E-2</v>
      </c>
      <c r="K47" s="34">
        <f>(100/(SUM(Table2[[#This Row],[SiO22]:[P2O52]]))*Table2[[#This Row],[FeOt6]])</f>
        <v>12.654688250776889</v>
      </c>
      <c r="L47" s="34">
        <f>(100/(SUM(Table2[[#This Row],[SiO22]:[P2O52]]))*Table2[[#This Row],[MnO7]])</f>
        <v>0.1710235659155831</v>
      </c>
      <c r="M47" s="34">
        <f>(100/(SUM(Table2[[#This Row],[SiO22]:[P2O52]]))*Table2[[#This Row],[MgO8]])</f>
        <v>8.4869849795787218</v>
      </c>
      <c r="N47" s="34">
        <f>(100/(SUM(Table2[[#This Row],[SiO22]:[P2O52]]))*Table2[[#This Row],[CaO9]])</f>
        <v>4.7555995280615679</v>
      </c>
      <c r="O47" s="34">
        <f>(100/(SUM(Table2[[#This Row],[SiO22]:[P2O52]]))*Table2[[#This Row],[Na2O10]])</f>
        <v>1.643979072047248</v>
      </c>
      <c r="P47" s="34">
        <f>(100/(SUM(Table2[[#This Row],[SiO22]:[P2O52]]))*Table2[[#This Row],[K2O11]])</f>
        <v>7.2250469068496664E-2</v>
      </c>
      <c r="Q47" s="34">
        <f>(100/(SUM(Table2[[#This Row],[SiO22]:[P2O52]]))*Table2[[#This Row],[NiO2]])</f>
        <v>1.0049198944716503E-2</v>
      </c>
      <c r="R47" s="34">
        <f>(100/(SUM(Table2[[#This Row],[SiO22]:[P2O52]]))*Table2[[#This Row],[P2O52]])</f>
        <v>6.6432924796663378E-2</v>
      </c>
      <c r="S47" s="34"/>
      <c r="T47" s="11">
        <v>57.469429599999998</v>
      </c>
      <c r="U47" s="11">
        <v>1.084265</v>
      </c>
      <c r="V47" s="11">
        <v>13.585505000000001</v>
      </c>
      <c r="W47" s="11">
        <f>(Table2[[#This Row],[Cr]]/10000)*1.4615</f>
        <v>2.5283949999999999E-2</v>
      </c>
      <c r="X47" s="11">
        <v>12.65916</v>
      </c>
      <c r="Y47" s="12">
        <v>0.17108399999999999</v>
      </c>
      <c r="Z47" s="11">
        <v>8.4899839999999998</v>
      </c>
      <c r="AA47" s="11">
        <v>4.7572799999999997</v>
      </c>
      <c r="AB47" s="11">
        <v>1.64456</v>
      </c>
      <c r="AC47" s="11">
        <v>7.2275999999999993E-2</v>
      </c>
      <c r="AD47" s="11">
        <f>(Table2[[#This Row],[Ni]]/10000)*1.2725</f>
        <v>1.0052750000000001E-2</v>
      </c>
      <c r="AE47" s="12">
        <v>6.6456399999999999E-2</v>
      </c>
      <c r="AF47" s="13">
        <f>SUM(T47:AE47)</f>
        <v>100.03533669999999</v>
      </c>
      <c r="AG47" s="15">
        <v>1.45</v>
      </c>
      <c r="AH47" s="15"/>
      <c r="AI47" s="15">
        <v>20</v>
      </c>
      <c r="AJ47" s="15">
        <v>43</v>
      </c>
      <c r="AK47" s="15">
        <v>173</v>
      </c>
      <c r="AL47" s="15">
        <v>166</v>
      </c>
      <c r="AM47" s="15"/>
      <c r="AN47" s="15"/>
      <c r="AO47" s="15">
        <v>79</v>
      </c>
      <c r="AP47" s="15"/>
      <c r="AQ47" s="15"/>
      <c r="AR47" s="15">
        <v>45</v>
      </c>
      <c r="AS47" s="15"/>
      <c r="AT47" s="15">
        <v>44</v>
      </c>
      <c r="AU47" s="15"/>
      <c r="AV47" s="15"/>
      <c r="AW47" s="15"/>
      <c r="AX47" s="15">
        <v>343</v>
      </c>
      <c r="AY47" s="15"/>
      <c r="AZ47" s="15">
        <v>177</v>
      </c>
      <c r="BA47" s="15">
        <v>0</v>
      </c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>
        <v>0.01</v>
      </c>
      <c r="BQ47" s="15">
        <v>1.2500000000000001E-2</v>
      </c>
      <c r="BR47" s="15">
        <v>6.0000000000000001E-3</v>
      </c>
      <c r="BS47" s="13">
        <f>IFERROR(SUM(Table1[[#This Row],[Pd]:[Au]]),0)</f>
        <v>4.8999999999999998E-3</v>
      </c>
      <c r="BT47" s="13">
        <f>IFERROR(Table1[[#This Row],[Ni]]/Table1[[#This Row],[Cu]],0)</f>
        <v>0.72955974842767291</v>
      </c>
      <c r="BU47" s="11">
        <f>IFERROR(Table1[[#This Row],[Pd]]/Table1[[#This Row],[Pt]],0)</f>
        <v>0.68965517241379315</v>
      </c>
      <c r="BV47" s="11">
        <f>IFERROR(Table1[[#This Row],[Cr]]/Table1[[#This Row],[V]],0)</f>
        <v>0.42447916666666669</v>
      </c>
      <c r="BW47" s="11">
        <f>IFERROR(Table1[[#This Row],[Cu]]/Table1[[#This Row],[Pd]],0)</f>
        <v>79500</v>
      </c>
      <c r="BX47" s="11">
        <f>IFERROR((Table1[[#This Row],[S]]*10000)/Table1[[#This Row],[Se]],0)</f>
        <v>0</v>
      </c>
      <c r="BY47" s="11">
        <f>IFERROR((Table1[[#This Row],[Th]]/0.085)/(Table1[[#This Row],[Yb]]/0.493),0)</f>
        <v>0</v>
      </c>
      <c r="BZ47" s="11">
        <f>IFERROR((Table1[[#This Row],[La]]/0.687)/(Table1[[#This Row],[Sm]]/0.444),0)</f>
        <v>0</v>
      </c>
      <c r="CA47" s="11">
        <f>IFERROR((Table1[[#This Row],[La]]/0.687)/(Table1[[#This Row],[Nb]]/0.713),0)</f>
        <v>0</v>
      </c>
      <c r="CB47" s="10">
        <f>IFERROR((Table1[[#This Row],[MgO]]/40.344)/((Table1[[#This Row],[MgO]]/40.344)+(Table1[[#This Row],[FeOt]]/71.844))*100,0)</f>
        <v>53.100058303930652</v>
      </c>
    </row>
    <row r="48" spans="1:97" x14ac:dyDescent="0.25">
      <c r="A48" s="10" t="s">
        <v>128</v>
      </c>
      <c r="B48" s="10">
        <v>474743</v>
      </c>
      <c r="C48" s="10">
        <v>6466286</v>
      </c>
      <c r="D48" s="1" t="s">
        <v>160</v>
      </c>
      <c r="E48" s="10" t="s">
        <v>196</v>
      </c>
      <c r="F48" s="10"/>
      <c r="G48" s="34">
        <f>(100/(SUM(Table2[[#This Row],[SiO22]:[P2O52]]))*Table2[[#This Row],[SiO22]])</f>
        <v>54.222990619563184</v>
      </c>
      <c r="H48" s="34">
        <f>(100/(SUM(Table2[[#This Row],[SiO22]:[P2O52]]))*Table2[[#This Row],[TiO23]])</f>
        <v>1.1171598300123449</v>
      </c>
      <c r="I48" s="34">
        <f>(100/(SUM(Table2[[#This Row],[SiO22]:[P2O52]]))*Table2[[#This Row],[Al2O34]])</f>
        <v>15.392988014147706</v>
      </c>
      <c r="J48" s="34">
        <f>(100/(SUM(Table2[[#This Row],[SiO22]:[P2O52]]))*Table2[[#This Row],[Cr2O35]])</f>
        <v>2.7172537083546285E-2</v>
      </c>
      <c r="K48" s="34">
        <f>(100/(SUM(Table2[[#This Row],[SiO22]:[P2O52]]))*Table2[[#This Row],[FeOt6]])</f>
        <v>10.866380934852998</v>
      </c>
      <c r="L48" s="34">
        <f>(100/(SUM(Table2[[#This Row],[SiO22]:[P2O52]]))*Table2[[#This Row],[MnO7]])</f>
        <v>0.1542339030062595</v>
      </c>
      <c r="M48" s="34">
        <f>(100/(SUM(Table2[[#This Row],[SiO22]:[P2O52]]))*Table2[[#This Row],[MgO8]])</f>
        <v>8.4698601035464112</v>
      </c>
      <c r="N48" s="34">
        <f>(100/(SUM(Table2[[#This Row],[SiO22]:[P2O52]]))*Table2[[#This Row],[CaO9]])</f>
        <v>5.8182389492000608</v>
      </c>
      <c r="O48" s="34">
        <f>(100/(SUM(Table2[[#This Row],[SiO22]:[P2O52]]))*Table2[[#This Row],[Na2O10]])</f>
        <v>3.7593479290407528</v>
      </c>
      <c r="P48" s="34">
        <f>(100/(SUM(Table2[[#This Row],[SiO22]:[P2O52]]))*Table2[[#This Row],[K2O11]])</f>
        <v>7.2245788509021566E-2</v>
      </c>
      <c r="Q48" s="34">
        <f>(100/(SUM(Table2[[#This Row],[SiO22]:[P2O52]]))*Table2[[#This Row],[NiO2]])</f>
        <v>1.4627633067600508E-2</v>
      </c>
      <c r="R48" s="34">
        <f>(100/(SUM(Table2[[#This Row],[SiO22]:[P2O52]]))*Table2[[#This Row],[P2O52]])</f>
        <v>8.4753757970130211E-2</v>
      </c>
      <c r="S48" s="34"/>
      <c r="T48" s="11">
        <v>54.245665399999993</v>
      </c>
      <c r="U48" s="11">
        <v>1.1176269999999999</v>
      </c>
      <c r="V48" s="11">
        <v>15.399425000000001</v>
      </c>
      <c r="W48" s="11">
        <f>(Table2[[#This Row],[Cr]]/10000)*1.4615</f>
        <v>2.7183899999999997E-2</v>
      </c>
      <c r="X48" s="11">
        <v>10.870925</v>
      </c>
      <c r="Y48" s="12">
        <v>0.15429839999999997</v>
      </c>
      <c r="Z48" s="11">
        <v>8.4734020000000001</v>
      </c>
      <c r="AA48" s="11">
        <v>5.8206720000000001</v>
      </c>
      <c r="AB48" s="11">
        <v>3.7609200000000005</v>
      </c>
      <c r="AC48" s="11">
        <v>7.2275999999999993E-2</v>
      </c>
      <c r="AD48" s="11">
        <f>(Table2[[#This Row],[Ni]]/10000)*1.2725</f>
        <v>1.4633749999999999E-2</v>
      </c>
      <c r="AE48" s="12">
        <v>8.4789199999999995E-2</v>
      </c>
      <c r="AF48" s="13">
        <f>SUM(T48:AE48)</f>
        <v>100.04181764999998</v>
      </c>
      <c r="AG48" s="10">
        <v>0.67</v>
      </c>
      <c r="AH48" s="10"/>
      <c r="AI48" s="10">
        <v>20</v>
      </c>
      <c r="AJ48" s="10">
        <v>47</v>
      </c>
      <c r="AK48" s="10">
        <v>186</v>
      </c>
      <c r="AL48" s="10">
        <v>87</v>
      </c>
      <c r="AM48" s="10"/>
      <c r="AN48" s="10"/>
      <c r="AO48" s="10">
        <v>115</v>
      </c>
      <c r="AP48" s="10"/>
      <c r="AQ48" s="10"/>
      <c r="AR48" s="10">
        <v>40</v>
      </c>
      <c r="AS48" s="10"/>
      <c r="AT48" s="10">
        <v>64</v>
      </c>
      <c r="AU48" s="10"/>
      <c r="AV48" s="14"/>
      <c r="AW48" s="10"/>
      <c r="AX48" s="10">
        <v>350</v>
      </c>
      <c r="AY48" s="10"/>
      <c r="AZ48" s="10">
        <v>141</v>
      </c>
      <c r="BA48" s="10">
        <v>24</v>
      </c>
      <c r="BB48" s="14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>
        <v>1.6E-2</v>
      </c>
      <c r="BQ48" s="10">
        <v>1.34E-2</v>
      </c>
      <c r="BR48" s="10">
        <v>2E-3</v>
      </c>
      <c r="BS48" s="3">
        <f>IFERROR(SUM(Table1[[#This Row],[Pd]:[Au]]),0)</f>
        <v>2.8499999999999998E-2</v>
      </c>
      <c r="BT48" s="11">
        <f>IFERROR(Table1[[#This Row],[Ni]]/Table1[[#This Row],[Cu]],0)</f>
        <v>0.4759036144578313</v>
      </c>
      <c r="BU48" s="11">
        <f>IFERROR(Table1[[#This Row],[Pd]]/Table1[[#This Row],[Pt]],0)</f>
        <v>0.79999999999999993</v>
      </c>
      <c r="BV48" s="11">
        <f>IFERROR(Table1[[#This Row],[Cr]]/Table1[[#This Row],[V]],0)</f>
        <v>0.50437317784256563</v>
      </c>
      <c r="BW48" s="11">
        <f>IFERROR(Table1[[#This Row],[Cu]]/Table1[[#This Row],[Pd]],0)</f>
        <v>16600</v>
      </c>
      <c r="BX48" s="11">
        <f>IFERROR((Table1[[#This Row],[S]]*10000)/Table1[[#This Row],[Se]],0)</f>
        <v>0</v>
      </c>
      <c r="BY48" s="11">
        <f>IFERROR((Table1[[#This Row],[Th]]/0.085)/(Table1[[#This Row],[Yb]]/0.493),0)</f>
        <v>0</v>
      </c>
      <c r="BZ48" s="11">
        <f>IFERROR((Table1[[#This Row],[La]]/0.687)/(Table1[[#This Row],[Sm]]/0.444),0)</f>
        <v>0</v>
      </c>
      <c r="CA48" s="11">
        <f>IFERROR((Table1[[#This Row],[La]]/0.687)/(Table1[[#This Row],[Nb]]/0.713),0)</f>
        <v>0</v>
      </c>
      <c r="CB48" s="10">
        <f>IFERROR((Table1[[#This Row],[MgO]]/40.344)/((Table1[[#This Row],[MgO]]/40.344)+(Table1[[#This Row],[FeOt]]/71.844))*100,0)</f>
        <v>54.427385715451436</v>
      </c>
    </row>
    <row r="49" spans="1:97" hidden="1" x14ac:dyDescent="0.25">
      <c r="A49" s="10" t="s">
        <v>307</v>
      </c>
      <c r="B49" s="10"/>
      <c r="C49" s="10"/>
      <c r="D49" s="1" t="s">
        <v>313</v>
      </c>
      <c r="E49" s="10" t="s">
        <v>320</v>
      </c>
      <c r="F49" s="10"/>
      <c r="G49" s="34">
        <f>(100/(SUM(Table2[[#This Row],[SiO22]:[P2O52]]))*Table2[[#This Row],[SiO22]])</f>
        <v>49.01908508966315</v>
      </c>
      <c r="H49" s="34">
        <f>(100/(SUM(Table2[[#This Row],[SiO22]:[P2O52]]))*Table2[[#This Row],[TiO23]])</f>
        <v>1.1313678891865186</v>
      </c>
      <c r="I49" s="34">
        <f>(100/(SUM(Table2[[#This Row],[SiO22]:[P2O52]]))*Table2[[#This Row],[Al2O34]])</f>
        <v>14.687212234166802</v>
      </c>
      <c r="J49" s="34">
        <f>(100/(SUM(Table2[[#This Row],[SiO22]:[P2O52]]))*Table2[[#This Row],[Cr2O35]])</f>
        <v>3.2167977489987704E-2</v>
      </c>
      <c r="K49" s="34">
        <f>(100/(SUM(Table2[[#This Row],[SiO22]:[P2O52]]))*Table2[[#This Row],[FeOt6]])</f>
        <v>13.082726864047741</v>
      </c>
      <c r="L49" s="34">
        <f>(100/(SUM(Table2[[#This Row],[SiO22]:[P2O52]]))*Table2[[#This Row],[MnO7]])</f>
        <v>0.205703252579367</v>
      </c>
      <c r="M49" s="34">
        <f>(100/(SUM(Table2[[#This Row],[SiO22]:[P2O52]]))*Table2[[#This Row],[MgO8]])</f>
        <v>8.7115327467361929</v>
      </c>
      <c r="N49" s="34">
        <f>(100/(SUM(Table2[[#This Row],[SiO22]:[P2O52]]))*Table2[[#This Row],[CaO9]])</f>
        <v>10.984553687738197</v>
      </c>
      <c r="O49" s="34">
        <f>(100/(SUM(Table2[[#This Row],[SiO22]:[P2O52]]))*Table2[[#This Row],[Na2O10]])</f>
        <v>1.7073369964087459</v>
      </c>
      <c r="P49" s="34">
        <f>(100/(SUM(Table2[[#This Row],[SiO22]:[P2O52]]))*Table2[[#This Row],[K2O11]])</f>
        <v>0.34969552938492393</v>
      </c>
      <c r="Q49" s="34">
        <f>(100/(SUM(Table2[[#This Row],[SiO22]:[P2O52]]))*Table2[[#This Row],[NiO2]])</f>
        <v>1.6621594195610025E-2</v>
      </c>
      <c r="R49" s="34">
        <f>(100/(SUM(Table2[[#This Row],[SiO22]:[P2O52]]))*Table2[[#This Row],[P2O52]])</f>
        <v>7.1996138402778451E-2</v>
      </c>
      <c r="S49" s="34"/>
      <c r="T49" s="10">
        <v>47.66</v>
      </c>
      <c r="U49" s="10">
        <v>1.1000000000000001</v>
      </c>
      <c r="V49" s="10">
        <v>14.28</v>
      </c>
      <c r="W49" s="11">
        <f>(Table2[[#This Row],[Cr]]/10000)*1.4615</f>
        <v>3.1276100000000001E-2</v>
      </c>
      <c r="X49" s="10">
        <v>12.72</v>
      </c>
      <c r="Y49" s="10">
        <v>0.2</v>
      </c>
      <c r="Z49" s="10">
        <v>8.4700000000000006</v>
      </c>
      <c r="AA49" s="10">
        <v>10.68</v>
      </c>
      <c r="AB49" s="10">
        <v>1.66</v>
      </c>
      <c r="AC49" s="10">
        <v>0.34</v>
      </c>
      <c r="AD49" s="11">
        <f>(Table2[[#This Row],[Ni]]/10000)*1.2725</f>
        <v>1.6160749999999998E-2</v>
      </c>
      <c r="AE49" s="10">
        <v>7.0000000000000007E-2</v>
      </c>
      <c r="AF49" s="10">
        <v>99.75</v>
      </c>
      <c r="AG49" s="10">
        <v>0.1</v>
      </c>
      <c r="AH49" s="10"/>
      <c r="AI49" s="10">
        <v>107</v>
      </c>
      <c r="AJ49" s="10"/>
      <c r="AK49" s="10">
        <v>214</v>
      </c>
      <c r="AL49" s="10"/>
      <c r="AM49" s="10"/>
      <c r="AN49" s="10">
        <v>3</v>
      </c>
      <c r="AO49" s="10">
        <v>127</v>
      </c>
      <c r="AP49" s="10"/>
      <c r="AQ49" s="10">
        <v>0</v>
      </c>
      <c r="AR49" s="10"/>
      <c r="AS49" s="10"/>
      <c r="AT49" s="10">
        <v>105</v>
      </c>
      <c r="AU49" s="10"/>
      <c r="AV49" s="10"/>
      <c r="AW49" s="10"/>
      <c r="AX49" s="10">
        <v>342</v>
      </c>
      <c r="AY49" s="10">
        <v>27</v>
      </c>
      <c r="AZ49" s="10">
        <v>83</v>
      </c>
      <c r="BA49" s="10">
        <v>55</v>
      </c>
      <c r="BB49" s="10">
        <v>4.4000000000000004</v>
      </c>
      <c r="BC49" s="10">
        <v>12.2</v>
      </c>
      <c r="BD49" s="10"/>
      <c r="BE49" s="10">
        <v>9</v>
      </c>
      <c r="BF49" s="10">
        <v>2.9</v>
      </c>
      <c r="BG49" s="10">
        <v>1</v>
      </c>
      <c r="BH49" s="10">
        <v>3.9</v>
      </c>
      <c r="BI49" s="10"/>
      <c r="BJ49" s="10">
        <v>4.5</v>
      </c>
      <c r="BK49" s="10"/>
      <c r="BL49" s="10">
        <v>2.7</v>
      </c>
      <c r="BM49" s="10"/>
      <c r="BN49" s="10">
        <v>2.2999999999999998</v>
      </c>
      <c r="BO49" s="10">
        <v>0.34</v>
      </c>
      <c r="BP49" s="10"/>
      <c r="BQ49" s="10"/>
      <c r="BR49" s="10"/>
      <c r="BS49" s="11">
        <f>IFERROR(SUM(Table1[[#This Row],[Pd]:[Au]]),0)</f>
        <v>3.1400000000000004E-2</v>
      </c>
      <c r="BT49" s="11">
        <f>IFERROR(Table1[[#This Row],[Ni]]/Table1[[#This Row],[Cu]],0)</f>
        <v>1.3218390804597702</v>
      </c>
      <c r="BU49" s="11">
        <f>IFERROR(Table1[[#This Row],[Pd]]/Table1[[#This Row],[Pt]],0)</f>
        <v>1.1940298507462686</v>
      </c>
      <c r="BV49" s="11">
        <f>IFERROR(Table1[[#This Row],[Cr]]/Table1[[#This Row],[V]],0)</f>
        <v>0.53142857142857147</v>
      </c>
      <c r="BW49" s="11">
        <f>IFERROR(Table1[[#This Row],[Cu]]/Table1[[#This Row],[Pd]],0)</f>
        <v>5437.5</v>
      </c>
      <c r="BX49" s="11">
        <f>IFERROR((Table1[[#This Row],[S]]*10000)/Table1[[#This Row],[Se]],0)</f>
        <v>0</v>
      </c>
      <c r="BY49" s="11">
        <f>IFERROR((Table1[[#This Row],[Th]]/0.085)/(Table1[[#This Row],[Yb]]/0.493),0)</f>
        <v>0</v>
      </c>
      <c r="BZ49" s="11">
        <f>IFERROR((Table1[[#This Row],[La]]/0.687)/(Table1[[#This Row],[Sm]]/0.444),0)</f>
        <v>0</v>
      </c>
      <c r="CA49" s="11">
        <f>IFERROR((Table1[[#This Row],[La]]/0.687)/(Table1[[#This Row],[Nb]]/0.713),0)</f>
        <v>0</v>
      </c>
      <c r="CB49" s="10">
        <f>IFERROR((Table1[[#This Row],[MgO]]/40.344)/((Table1[[#This Row],[MgO]]/40.344)+(Table1[[#This Row],[FeOt]]/71.844))*100,0)</f>
        <v>58.124703783841547</v>
      </c>
    </row>
    <row r="50" spans="1:97" x14ac:dyDescent="0.25">
      <c r="A50" s="10">
        <v>424099</v>
      </c>
      <c r="B50" s="10">
        <v>631134</v>
      </c>
      <c r="C50" s="10">
        <v>6180151</v>
      </c>
      <c r="D50" s="1" t="s">
        <v>160</v>
      </c>
      <c r="E50" s="10" t="s">
        <v>196</v>
      </c>
      <c r="F50" s="10"/>
      <c r="G50" s="34">
        <f>(100/(SUM(Table2[[#This Row],[SiO22]:[P2O52]]))*Table2[[#This Row],[SiO22]])</f>
        <v>53.001269451925062</v>
      </c>
      <c r="H50" s="34">
        <f>(100/(SUM(Table2[[#This Row],[SiO22]:[P2O52]]))*Table2[[#This Row],[TiO23]])</f>
        <v>1.1172080201794401</v>
      </c>
      <c r="I50" s="34">
        <f>(100/(SUM(Table2[[#This Row],[SiO22]:[P2O52]]))*Table2[[#This Row],[Al2O34]])</f>
        <v>13.03266243880155</v>
      </c>
      <c r="J50" s="34">
        <f>(100/(SUM(Table2[[#This Row],[SiO22]:[P2O52]]))*Table2[[#This Row],[Cr2O35]])</f>
        <v>1.840799655949827E-2</v>
      </c>
      <c r="K50" s="34">
        <f>(100/(SUM(Table2[[#This Row],[SiO22]:[P2O52]]))*Table2[[#This Row],[FeOt6]])</f>
        <v>12.371490394186408</v>
      </c>
      <c r="L50" s="34">
        <f>(100/(SUM(Table2[[#This Row],[SiO22]:[P2O52]]))*Table2[[#This Row],[MnO7]])</f>
        <v>0.21361348981459574</v>
      </c>
      <c r="M50" s="34">
        <f>(100/(SUM(Table2[[#This Row],[SiO22]:[P2O52]]))*Table2[[#This Row],[MgO8]])</f>
        <v>8.4370738947996742</v>
      </c>
      <c r="N50" s="34">
        <f>(100/(SUM(Table2[[#This Row],[SiO22]:[P2O52]]))*Table2[[#This Row],[CaO9]])</f>
        <v>9.8606620150884527</v>
      </c>
      <c r="O50" s="34">
        <f>(100/(SUM(Table2[[#This Row],[SiO22]:[P2O52]]))*Table2[[#This Row],[Na2O10]])</f>
        <v>1.7113182145978887</v>
      </c>
      <c r="P50" s="34">
        <f>(100/(SUM(Table2[[#This Row],[SiO22]:[P2O52]]))*Table2[[#This Row],[K2O11]])</f>
        <v>0.13245632569891105</v>
      </c>
      <c r="Q50" s="34">
        <f>(100/(SUM(Table2[[#This Row],[SiO22]:[P2O52]]))*Table2[[#This Row],[NiO2]])</f>
        <v>1.9080344412916887E-2</v>
      </c>
      <c r="R50" s="34">
        <f>(100/(SUM(Table2[[#This Row],[SiO22]:[P2O52]]))*Table2[[#This Row],[P2O52]])</f>
        <v>8.4757413935596201E-2</v>
      </c>
      <c r="S50" s="34"/>
      <c r="T50" s="11">
        <v>53.021146200000004</v>
      </c>
      <c r="U50" s="11">
        <v>1.1176269999999999</v>
      </c>
      <c r="V50" s="11">
        <v>13.03755</v>
      </c>
      <c r="W50" s="11">
        <f>(Table2[[#This Row],[Cr]]/10000)*1.4615</f>
        <v>1.8414900000000001E-2</v>
      </c>
      <c r="X50" s="11">
        <v>12.376129999999998</v>
      </c>
      <c r="Y50" s="12">
        <v>0.21369359999999998</v>
      </c>
      <c r="Z50" s="11">
        <v>8.440237999999999</v>
      </c>
      <c r="AA50" s="11">
        <v>9.8643599999999996</v>
      </c>
      <c r="AB50" s="11">
        <v>1.7119600000000001</v>
      </c>
      <c r="AC50" s="11">
        <v>0.13250599999999998</v>
      </c>
      <c r="AD50" s="11">
        <f>(Table2[[#This Row],[Ni]]/10000)*1.2725</f>
        <v>1.90875E-2</v>
      </c>
      <c r="AE50" s="12">
        <v>8.4789199999999995E-2</v>
      </c>
      <c r="AF50" s="13">
        <f>SUM(T50:AE50)</f>
        <v>100.03750240000001</v>
      </c>
      <c r="AG50" s="15">
        <v>0.12</v>
      </c>
      <c r="AH50" s="15"/>
      <c r="AI50" s="15">
        <v>20</v>
      </c>
      <c r="AJ50" s="15">
        <v>52</v>
      </c>
      <c r="AK50" s="15">
        <v>126</v>
      </c>
      <c r="AL50" s="15">
        <v>159</v>
      </c>
      <c r="AM50" s="15"/>
      <c r="AN50" s="15"/>
      <c r="AO50" s="15">
        <v>150</v>
      </c>
      <c r="AP50" s="15"/>
      <c r="AQ50" s="15"/>
      <c r="AR50" s="15">
        <v>41</v>
      </c>
      <c r="AS50" s="15"/>
      <c r="AT50" s="15">
        <v>121</v>
      </c>
      <c r="AU50" s="15"/>
      <c r="AV50" s="15"/>
      <c r="AW50" s="15"/>
      <c r="AX50" s="15">
        <v>339</v>
      </c>
      <c r="AY50" s="15"/>
      <c r="AZ50" s="15">
        <v>95</v>
      </c>
      <c r="BA50" s="15">
        <v>60</v>
      </c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>
        <v>3.0000000000000001E-3</v>
      </c>
      <c r="BQ50" s="15">
        <v>2.8E-3</v>
      </c>
      <c r="BR50" s="15">
        <v>1E-3</v>
      </c>
      <c r="BS50" s="13">
        <f>IFERROR(SUM(Table1[[#This Row],[Pd]:[Au]]),0)</f>
        <v>0</v>
      </c>
      <c r="BT50" s="13">
        <f>IFERROR(Table1[[#This Row],[Ni]]/Table1[[#This Row],[Cu]],0)</f>
        <v>0</v>
      </c>
      <c r="BU50" s="11">
        <f>IFERROR(Table1[[#This Row],[Pd]]/Table1[[#This Row],[Pt]],0)</f>
        <v>0</v>
      </c>
      <c r="BV50" s="11">
        <f>IFERROR(Table1[[#This Row],[Cr]]/Table1[[#This Row],[V]],0)</f>
        <v>0.6257309941520468</v>
      </c>
      <c r="BW50" s="11">
        <f>IFERROR(Table1[[#This Row],[Cu]]/Table1[[#This Row],[Pd]],0)</f>
        <v>0</v>
      </c>
      <c r="BX50" s="11">
        <f>IFERROR((Table1[[#This Row],[S]]*10000)/Table1[[#This Row],[Se]],0)</f>
        <v>0</v>
      </c>
      <c r="BY50" s="11">
        <f>IFERROR((Table1[[#This Row],[Th]]/0.085)/(Table1[[#This Row],[Yb]]/0.493),0)</f>
        <v>0</v>
      </c>
      <c r="BZ50" s="11">
        <f>IFERROR((Table1[[#This Row],[La]]/0.687)/(Table1[[#This Row],[Sm]]/0.444),0)</f>
        <v>0.98057521457611818</v>
      </c>
      <c r="CA50" s="11">
        <f>IFERROR((Table1[[#This Row],[La]]/0.687)/(Table1[[#This Row],[Nb]]/0.713),0)</f>
        <v>1.5221737020863657</v>
      </c>
      <c r="CB50" s="10">
        <f>IFERROR((Table1[[#This Row],[MgO]]/40.344)/((Table1[[#This Row],[MgO]]/40.344)+(Table1[[#This Row],[FeOt]]/71.844))*100,0)</f>
        <v>54.249954506323803</v>
      </c>
    </row>
    <row r="51" spans="1:97" x14ac:dyDescent="0.25">
      <c r="A51" s="10">
        <v>424198</v>
      </c>
      <c r="B51" s="10">
        <v>630339</v>
      </c>
      <c r="C51" s="10">
        <v>6183632</v>
      </c>
      <c r="D51" s="1" t="s">
        <v>160</v>
      </c>
      <c r="E51" s="10" t="s">
        <v>196</v>
      </c>
      <c r="F51" s="10"/>
      <c r="G51" s="34">
        <f>(100/(SUM(Table2[[#This Row],[SiO22]:[P2O52]]))*Table2[[#This Row],[SiO22]])</f>
        <v>54.786507176132666</v>
      </c>
      <c r="H51" s="34">
        <f>(100/(SUM(Table2[[#This Row],[SiO22]:[P2O52]]))*Table2[[#This Row],[TiO23]])</f>
        <v>1.1838756946264319</v>
      </c>
      <c r="I51" s="34">
        <f>(100/(SUM(Table2[[#This Row],[SiO22]:[P2O52]]))*Table2[[#This Row],[Al2O34]])</f>
        <v>13.240079339846439</v>
      </c>
      <c r="J51" s="34">
        <f>(100/(SUM(Table2[[#This Row],[SiO22]:[P2O52]]))*Table2[[#This Row],[Cr2O35]])</f>
        <v>2.4105072235336276E-2</v>
      </c>
      <c r="K51" s="34">
        <f>(100/(SUM(Table2[[#This Row],[SiO22]:[P2O52]]))*Table2[[#This Row],[FeOt6]])</f>
        <v>18.582464465710142</v>
      </c>
      <c r="L51" s="34">
        <f>(100/(SUM(Table2[[#This Row],[SiO22]:[P2O52]]))*Table2[[#This Row],[MnO7]])</f>
        <v>0.24522954462934832</v>
      </c>
      <c r="M51" s="34">
        <f>(100/(SUM(Table2[[#This Row],[SiO22]:[P2O52]]))*Table2[[#This Row],[MgO8]])</f>
        <v>8.4368507520679312</v>
      </c>
      <c r="N51" s="34">
        <f>(100/(SUM(Table2[[#This Row],[SiO22]:[P2O52]]))*Table2[[#This Row],[CaO9]])</f>
        <v>1.3706657017074142</v>
      </c>
      <c r="O51" s="34">
        <f>(100/(SUM(Table2[[#This Row],[SiO22]:[P2O52]]))*Table2[[#This Row],[Na2O10]])</f>
        <v>1.0375434444640579</v>
      </c>
      <c r="P51" s="34">
        <f>(100/(SUM(Table2[[#This Row],[SiO22]:[P2O52]]))*Table2[[#This Row],[K2O11]])</f>
        <v>0.93921092325050604</v>
      </c>
      <c r="Q51" s="34">
        <f>(100/(SUM(Table2[[#This Row],[SiO22]:[P2O52]]))*Table2[[#This Row],[NiO2]])</f>
        <v>1.6027065413710039E-2</v>
      </c>
      <c r="R51" s="34">
        <f>(100/(SUM(Table2[[#This Row],[SiO22]:[P2O52]]))*Table2[[#This Row],[P2O52]])</f>
        <v>0.13744081991601803</v>
      </c>
      <c r="S51" s="34"/>
      <c r="T51" s="11">
        <v>54.808503000000009</v>
      </c>
      <c r="U51" s="11">
        <v>1.1843509999999999</v>
      </c>
      <c r="V51" s="11">
        <v>13.245394999999998</v>
      </c>
      <c r="W51" s="11">
        <f>(Table2[[#This Row],[Cr]]/10000)*1.4615</f>
        <v>2.4114750000000001E-2</v>
      </c>
      <c r="X51" s="11">
        <v>18.589924999999997</v>
      </c>
      <c r="Y51" s="12">
        <v>0.24532799999999999</v>
      </c>
      <c r="Z51" s="11">
        <v>8.440237999999999</v>
      </c>
      <c r="AA51" s="11">
        <v>1.371216</v>
      </c>
      <c r="AB51" s="11">
        <v>1.03796</v>
      </c>
      <c r="AC51" s="11">
        <v>0.93958799999999998</v>
      </c>
      <c r="AD51" s="11">
        <f>(Table2[[#This Row],[Ni]]/10000)*1.2725</f>
        <v>1.6033499999999999E-2</v>
      </c>
      <c r="AE51" s="12">
        <v>0.13749599999999998</v>
      </c>
      <c r="AF51" s="13">
        <f>SUM(T51:AE51)</f>
        <v>100.04014825</v>
      </c>
      <c r="AG51" s="15">
        <v>1.7</v>
      </c>
      <c r="AH51" s="15"/>
      <c r="AI51" s="15">
        <v>180</v>
      </c>
      <c r="AJ51" s="15">
        <v>114</v>
      </c>
      <c r="AK51" s="15">
        <v>165</v>
      </c>
      <c r="AL51" s="15">
        <v>371</v>
      </c>
      <c r="AM51" s="15"/>
      <c r="AN51" s="15"/>
      <c r="AO51" s="15">
        <v>126</v>
      </c>
      <c r="AP51" s="15"/>
      <c r="AQ51" s="15"/>
      <c r="AR51" s="15">
        <v>35</v>
      </c>
      <c r="AS51" s="15"/>
      <c r="AT51" s="15">
        <v>13</v>
      </c>
      <c r="AU51" s="15"/>
      <c r="AV51" s="15"/>
      <c r="AW51" s="15"/>
      <c r="AX51" s="15">
        <v>389</v>
      </c>
      <c r="AY51" s="15"/>
      <c r="AZ51" s="15">
        <v>136</v>
      </c>
      <c r="BA51" s="15">
        <v>89</v>
      </c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>
        <v>5.0000000000000001E-3</v>
      </c>
      <c r="BQ51" s="15">
        <v>4.3E-3</v>
      </c>
      <c r="BR51" s="15">
        <v>8.0000000000000002E-3</v>
      </c>
      <c r="BS51" s="13">
        <f>IFERROR(SUM(Table1[[#This Row],[Pd]:[Au]]),0)</f>
        <v>6.7999999999999996E-3</v>
      </c>
      <c r="BT51" s="13">
        <f>IFERROR(Table1[[#This Row],[Ni]]/Table1[[#This Row],[Cu]],0)</f>
        <v>0.94339622641509435</v>
      </c>
      <c r="BU51" s="11">
        <f>IFERROR(Table1[[#This Row],[Pd]]/Table1[[#This Row],[Pt]],0)</f>
        <v>1.0714285714285714</v>
      </c>
      <c r="BV51" s="11">
        <f>IFERROR(Table1[[#This Row],[Cr]]/Table1[[#This Row],[V]],0)</f>
        <v>0.37168141592920356</v>
      </c>
      <c r="BW51" s="11">
        <f>IFERROR(Table1[[#This Row],[Cu]]/Table1[[#This Row],[Pd]],0)</f>
        <v>53000</v>
      </c>
      <c r="BX51" s="11">
        <f>IFERROR((Table1[[#This Row],[S]]*10000)/Table1[[#This Row],[Se]],0)</f>
        <v>0</v>
      </c>
      <c r="BY51" s="11">
        <f>IFERROR((Table1[[#This Row],[Th]]/0.085)/(Table1[[#This Row],[Yb]]/0.493),0)</f>
        <v>0</v>
      </c>
      <c r="BZ51" s="11">
        <f>IFERROR((Table1[[#This Row],[La]]/0.687)/(Table1[[#This Row],[Sm]]/0.444),0)</f>
        <v>0</v>
      </c>
      <c r="CA51" s="11">
        <f>IFERROR((Table1[[#This Row],[La]]/0.687)/(Table1[[#This Row],[Nb]]/0.713),0)</f>
        <v>0</v>
      </c>
      <c r="CB51" s="10">
        <f>IFERROR((Table1[[#This Row],[MgO]]/40.344)/((Table1[[#This Row],[MgO]]/40.344)+(Table1[[#This Row],[FeOt]]/71.844))*100,0)</f>
        <v>54.842159350511807</v>
      </c>
      <c r="CK51" s="7"/>
      <c r="CL51" s="7"/>
      <c r="CM51" s="7"/>
      <c r="CN51" s="7"/>
      <c r="CO51" s="7"/>
      <c r="CP51" s="7"/>
      <c r="CQ51" s="7"/>
      <c r="CR51" s="7"/>
      <c r="CS51" s="7"/>
    </row>
    <row r="52" spans="1:97" x14ac:dyDescent="0.25">
      <c r="A52" s="10" t="s">
        <v>109</v>
      </c>
      <c r="B52" s="10">
        <v>475388</v>
      </c>
      <c r="C52" s="10">
        <v>6474294</v>
      </c>
      <c r="D52" s="1" t="s">
        <v>160</v>
      </c>
      <c r="E52" s="10" t="s">
        <v>63</v>
      </c>
      <c r="F52" s="10"/>
      <c r="G52" s="34">
        <f>(100/(SUM(Table2[[#This Row],[SiO22]:[P2O52]]))*Table2[[#This Row],[SiO22]])</f>
        <v>54.997136548315048</v>
      </c>
      <c r="H52" s="34">
        <f>(100/(SUM(Table2[[#This Row],[SiO22]:[P2O52]]))*Table2[[#This Row],[TiO23]])</f>
        <v>1.050548659917222</v>
      </c>
      <c r="I52" s="34">
        <f>(100/(SUM(Table2[[#This Row],[SiO22]:[P2O52]]))*Table2[[#This Row],[Al2O34]])</f>
        <v>13.108708557136406</v>
      </c>
      <c r="J52" s="34">
        <f>(100/(SUM(Table2[[#This Row],[SiO22]:[P2O52]]))*Table2[[#This Row],[Cr2O35]])</f>
        <v>2.3668316901558108E-2</v>
      </c>
      <c r="K52" s="34">
        <f>(100/(SUM(Table2[[#This Row],[SiO22]:[P2O52]]))*Table2[[#This Row],[FeOt6]])</f>
        <v>13.310785398537531</v>
      </c>
      <c r="L52" s="34">
        <f>(100/(SUM(Table2[[#This Row],[SiO22]:[P2O52]]))*Table2[[#This Row],[MnO7]])</f>
        <v>0.12546232275042829</v>
      </c>
      <c r="M52" s="34">
        <f>(100/(SUM(Table2[[#This Row],[SiO22]:[P2O52]]))*Table2[[#This Row],[MgO8]])</f>
        <v>8.3047808763058377</v>
      </c>
      <c r="N52" s="34">
        <f>(100/(SUM(Table2[[#This Row],[SiO22]:[P2O52]]))*Table2[[#This Row],[CaO9]])</f>
        <v>7.818890762425295</v>
      </c>
      <c r="O52" s="34">
        <f>(100/(SUM(Table2[[#This Row],[SiO22]:[P2O52]]))*Table2[[#This Row],[Na2O10]])</f>
        <v>1.0780363885674817</v>
      </c>
      <c r="P52" s="34">
        <f>(100/(SUM(Table2[[#This Row],[SiO22]:[P2O52]]))*Table2[[#This Row],[K2O11]])</f>
        <v>9.63355069486935E-2</v>
      </c>
      <c r="Q52" s="34">
        <f>(100/(SUM(Table2[[#This Row],[SiO22]:[P2O52]]))*Table2[[#This Row],[NiO2]])</f>
        <v>1.0049360446190423E-2</v>
      </c>
      <c r="R52" s="34">
        <f>(100/(SUM(Table2[[#This Row],[SiO22]:[P2O52]]))*Table2[[#This Row],[P2O52]])</f>
        <v>7.5597301748294654E-2</v>
      </c>
      <c r="S52" s="34"/>
      <c r="T52" s="11">
        <v>55.015686560000006</v>
      </c>
      <c r="U52" s="11">
        <v>1.0509029999999999</v>
      </c>
      <c r="V52" s="11">
        <v>13.11313</v>
      </c>
      <c r="W52" s="11">
        <f>(Table2[[#This Row],[Cr]]/10000)*1.4615</f>
        <v>2.3676299999999997E-2</v>
      </c>
      <c r="X52" s="11">
        <v>13.315275</v>
      </c>
      <c r="Y52" s="12">
        <v>0.12550463999999997</v>
      </c>
      <c r="Z52" s="11">
        <v>8.3075819999999982</v>
      </c>
      <c r="AA52" s="11">
        <v>7.8215279999999998</v>
      </c>
      <c r="AB52" s="11">
        <v>1.0784</v>
      </c>
      <c r="AC52" s="11">
        <v>9.6367999999999995E-2</v>
      </c>
      <c r="AD52" s="11">
        <f>(Table2[[#This Row],[Ni]]/10000)*1.2725</f>
        <v>1.0052750000000001E-2</v>
      </c>
      <c r="AE52" s="12">
        <v>7.5622800000000004E-2</v>
      </c>
      <c r="AF52" s="13">
        <f>SUM(T52:AE52)</f>
        <v>100.03372905000002</v>
      </c>
      <c r="AG52" s="15">
        <v>1.1499999999999999</v>
      </c>
      <c r="AH52" s="15"/>
      <c r="AI52" s="15">
        <v>30</v>
      </c>
      <c r="AJ52" s="15">
        <v>44</v>
      </c>
      <c r="AK52" s="15">
        <v>162</v>
      </c>
      <c r="AL52" s="15">
        <v>551</v>
      </c>
      <c r="AM52" s="15"/>
      <c r="AN52" s="15"/>
      <c r="AO52" s="15">
        <v>79</v>
      </c>
      <c r="AP52" s="15"/>
      <c r="AQ52" s="15"/>
      <c r="AR52" s="15">
        <v>42</v>
      </c>
      <c r="AS52" s="15"/>
      <c r="AT52" s="15">
        <v>68</v>
      </c>
      <c r="AU52" s="15"/>
      <c r="AV52" s="15"/>
      <c r="AW52" s="15"/>
      <c r="AX52" s="15">
        <v>338</v>
      </c>
      <c r="AY52" s="15"/>
      <c r="AZ52" s="15">
        <v>120</v>
      </c>
      <c r="BA52" s="15">
        <v>0</v>
      </c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>
        <v>8.9999999999999993E-3</v>
      </c>
      <c r="BQ52" s="15">
        <v>1.24E-2</v>
      </c>
      <c r="BR52" s="15">
        <v>3.0000000000000001E-3</v>
      </c>
      <c r="BS52" s="13">
        <f>IFERROR(SUM(Table1[[#This Row],[Pd]:[Au]]),0)</f>
        <v>1.7299999999999999E-2</v>
      </c>
      <c r="BT52" s="13">
        <f>IFERROR(Table1[[#This Row],[Ni]]/Table1[[#This Row],[Cu]],0)</f>
        <v>0.33962264150943394</v>
      </c>
      <c r="BU52" s="11">
        <f>IFERROR(Table1[[#This Row],[Pd]]/Table1[[#This Row],[Pt]],0)</f>
        <v>1.1627906976744187</v>
      </c>
      <c r="BV52" s="11">
        <f>IFERROR(Table1[[#This Row],[Cr]]/Table1[[#This Row],[V]],0)</f>
        <v>0.4241645244215938</v>
      </c>
      <c r="BW52" s="11">
        <f>IFERROR(Table1[[#This Row],[Cu]]/Table1[[#This Row],[Pd]],0)</f>
        <v>74200</v>
      </c>
      <c r="BX52" s="11">
        <f>IFERROR((Table1[[#This Row],[S]]*10000)/Table1[[#This Row],[Se]],0)</f>
        <v>0</v>
      </c>
      <c r="BY52" s="11">
        <f>IFERROR((Table1[[#This Row],[Th]]/0.085)/(Table1[[#This Row],[Yb]]/0.493),0)</f>
        <v>0</v>
      </c>
      <c r="BZ52" s="11">
        <f>IFERROR((Table1[[#This Row],[La]]/0.687)/(Table1[[#This Row],[Sm]]/0.444),0)</f>
        <v>0</v>
      </c>
      <c r="CA52" s="11">
        <f>IFERROR((Table1[[#This Row],[La]]/0.687)/(Table1[[#This Row],[Nb]]/0.713),0)</f>
        <v>0</v>
      </c>
      <c r="CB52" s="10">
        <f>IFERROR((Table1[[#This Row],[MgO]]/40.344)/((Table1[[#This Row],[MgO]]/40.344)+(Table1[[#This Row],[FeOt]]/71.844))*100,0)</f>
        <v>44.706045476097479</v>
      </c>
      <c r="CK52" s="7"/>
      <c r="CL52" s="7"/>
      <c r="CM52" s="7"/>
      <c r="CN52" s="7"/>
      <c r="CO52" s="7"/>
      <c r="CP52" s="7"/>
      <c r="CQ52" s="7"/>
      <c r="CR52" s="7"/>
      <c r="CS52" s="7"/>
    </row>
    <row r="53" spans="1:97" hidden="1" x14ac:dyDescent="0.25">
      <c r="A53" s="10" t="s">
        <v>209</v>
      </c>
      <c r="B53" s="10"/>
      <c r="C53" s="10"/>
      <c r="D53" s="1" t="s">
        <v>313</v>
      </c>
      <c r="E53" s="10" t="s">
        <v>314</v>
      </c>
      <c r="F53" s="10"/>
      <c r="G53" s="34">
        <f>(100/(SUM(Table2[[#This Row],[SiO22]:[P2O52]]))*Table2[[#This Row],[SiO22]])</f>
        <v>50.061273086733799</v>
      </c>
      <c r="H53" s="34">
        <f>(100/(SUM(Table2[[#This Row],[SiO22]:[P2O52]]))*Table2[[#This Row],[TiO23]])</f>
        <v>1.3742310259103396</v>
      </c>
      <c r="I53" s="34">
        <f>(100/(SUM(Table2[[#This Row],[SiO22]:[P2O52]]))*Table2[[#This Row],[Al2O34]])</f>
        <v>15.188869233745857</v>
      </c>
      <c r="J53" s="34">
        <f>(100/(SUM(Table2[[#This Row],[SiO22]:[P2O52]]))*Table2[[#This Row],[Cr2O35]])</f>
        <v>2.778591808749661E-2</v>
      </c>
      <c r="K53" s="34">
        <f>(100/(SUM(Table2[[#This Row],[SiO22]:[P2O52]]))*Table2[[#This Row],[FeOt6]])</f>
        <v>15.07521102859538</v>
      </c>
      <c r="L53" s="34">
        <f>(100/(SUM(Table2[[#This Row],[SiO22]:[P2O52]]))*Table2[[#This Row],[MnO7]])</f>
        <v>0.22731641030095842</v>
      </c>
      <c r="M53" s="34">
        <f>(100/(SUM(Table2[[#This Row],[SiO22]:[P2O52]]))*Table2[[#This Row],[MgO8]])</f>
        <v>8.5037002580767638</v>
      </c>
      <c r="N53" s="34">
        <f>(100/(SUM(Table2[[#This Row],[SiO22]:[P2O52]]))*Table2[[#This Row],[CaO9]])</f>
        <v>5.4969241036413585</v>
      </c>
      <c r="O53" s="34">
        <f>(100/(SUM(Table2[[#This Row],[SiO22]:[P2O52]]))*Table2[[#This Row],[Na2O10]])</f>
        <v>3.7403882058612252</v>
      </c>
      <c r="P53" s="34">
        <f>(100/(SUM(Table2[[#This Row],[SiO22]:[P2O52]]))*Table2[[#This Row],[K2O11]])</f>
        <v>0.1653210256734243</v>
      </c>
      <c r="Q53" s="34">
        <f>(100/(SUM(Table2[[#This Row],[SiO22]:[P2O52]]))*Table2[[#This Row],[NiO2]])</f>
        <v>1.4988934118322061E-2</v>
      </c>
      <c r="R53" s="34">
        <f>(100/(SUM(Table2[[#This Row],[SiO22]:[P2O52]]))*Table2[[#This Row],[P2O52]])</f>
        <v>0.12399076925506823</v>
      </c>
      <c r="S53" s="34"/>
      <c r="T53" s="10">
        <v>48.45</v>
      </c>
      <c r="U53" s="10">
        <v>1.33</v>
      </c>
      <c r="V53" s="10">
        <v>14.7</v>
      </c>
      <c r="W53" s="11">
        <f>(Table2[[#This Row],[Cr]]/10000)*1.4615</f>
        <v>2.6891600000000002E-2</v>
      </c>
      <c r="X53" s="10">
        <v>14.59</v>
      </c>
      <c r="Y53" s="10">
        <v>0.22</v>
      </c>
      <c r="Z53" s="10">
        <v>8.23</v>
      </c>
      <c r="AA53" s="10">
        <v>5.32</v>
      </c>
      <c r="AB53" s="10">
        <v>3.62</v>
      </c>
      <c r="AC53" s="10">
        <v>0.16</v>
      </c>
      <c r="AD53" s="11">
        <f>(Table2[[#This Row],[Ni]]/10000)*1.2725</f>
        <v>1.45065E-2</v>
      </c>
      <c r="AE53" s="10">
        <v>0.12</v>
      </c>
      <c r="AF53" s="10">
        <v>100.81</v>
      </c>
      <c r="AG53" s="10">
        <v>0.01</v>
      </c>
      <c r="AH53" s="10"/>
      <c r="AI53" s="10">
        <v>136</v>
      </c>
      <c r="AJ53" s="10"/>
      <c r="AK53" s="10">
        <v>184</v>
      </c>
      <c r="AL53" s="10"/>
      <c r="AM53" s="10"/>
      <c r="AN53" s="10">
        <v>0</v>
      </c>
      <c r="AO53" s="10">
        <v>114</v>
      </c>
      <c r="AP53" s="10"/>
      <c r="AQ53" s="10">
        <v>0</v>
      </c>
      <c r="AR53" s="10"/>
      <c r="AS53" s="10"/>
      <c r="AT53" s="10">
        <v>85</v>
      </c>
      <c r="AU53" s="10"/>
      <c r="AV53" s="10"/>
      <c r="AW53" s="10"/>
      <c r="AX53" s="10">
        <v>502</v>
      </c>
      <c r="AY53" s="10">
        <v>31</v>
      </c>
      <c r="AZ53" s="10">
        <v>53</v>
      </c>
      <c r="BA53" s="10">
        <v>62</v>
      </c>
      <c r="BB53" s="10">
        <v>6.9</v>
      </c>
      <c r="BC53" s="10">
        <v>17.100000000000001</v>
      </c>
      <c r="BD53" s="10"/>
      <c r="BE53" s="10">
        <v>12.6</v>
      </c>
      <c r="BF53" s="10">
        <v>4</v>
      </c>
      <c r="BG53" s="10">
        <v>1.1000000000000001</v>
      </c>
      <c r="BH53" s="10">
        <v>4.8</v>
      </c>
      <c r="BI53" s="10"/>
      <c r="BJ53" s="10">
        <v>5.3</v>
      </c>
      <c r="BK53" s="10"/>
      <c r="BL53" s="10">
        <v>3.2</v>
      </c>
      <c r="BM53" s="10"/>
      <c r="BN53" s="10">
        <v>3</v>
      </c>
      <c r="BO53" s="10">
        <v>0.43</v>
      </c>
      <c r="BP53" s="10"/>
      <c r="BQ53" s="10"/>
      <c r="BR53" s="10"/>
      <c r="BS53" s="11">
        <f>IFERROR(SUM(Table1[[#This Row],[Pd]:[Au]]),0)</f>
        <v>2.4399999999999998E-2</v>
      </c>
      <c r="BT53" s="11">
        <f>IFERROR(Table1[[#This Row],[Ni]]/Table1[[#This Row],[Cu]],0)</f>
        <v>0.14337568058076225</v>
      </c>
      <c r="BU53" s="11">
        <f>IFERROR(Table1[[#This Row],[Pd]]/Table1[[#This Row],[Pt]],0)</f>
        <v>0.72580645161290325</v>
      </c>
      <c r="BV53" s="11">
        <f>IFERROR(Table1[[#This Row],[Cr]]/Table1[[#This Row],[V]],0)</f>
        <v>0.47928994082840237</v>
      </c>
      <c r="BW53" s="11">
        <f>IFERROR(Table1[[#This Row],[Cu]]/Table1[[#This Row],[Pd]],0)</f>
        <v>61222.222222222226</v>
      </c>
      <c r="BX53" s="11">
        <f>IFERROR((Table1[[#This Row],[S]]*10000)/Table1[[#This Row],[Se]],0)</f>
        <v>0</v>
      </c>
      <c r="BY53" s="11">
        <f>IFERROR((Table1[[#This Row],[Th]]/0.085)/(Table1[[#This Row],[Yb]]/0.493),0)</f>
        <v>0</v>
      </c>
      <c r="BZ53" s="11">
        <f>IFERROR((Table1[[#This Row],[La]]/0.687)/(Table1[[#This Row],[Sm]]/0.444),0)</f>
        <v>0</v>
      </c>
      <c r="CA53" s="11">
        <f>IFERROR((Table1[[#This Row],[La]]/0.687)/(Table1[[#This Row],[Nb]]/0.713),0)</f>
        <v>0</v>
      </c>
      <c r="CB53" s="10">
        <f>IFERROR((Table1[[#This Row],[MgO]]/40.344)/((Table1[[#This Row],[MgO]]/40.344)+(Table1[[#This Row],[FeOt]]/71.844))*100,0)</f>
        <v>52.630347881508889</v>
      </c>
      <c r="CK53" s="7"/>
      <c r="CL53" s="7"/>
      <c r="CM53" s="7"/>
      <c r="CN53" s="7"/>
      <c r="CO53" s="7"/>
      <c r="CP53" s="7"/>
      <c r="CQ53" s="7"/>
      <c r="CR53" s="7"/>
      <c r="CS53" s="7"/>
    </row>
    <row r="54" spans="1:97" hidden="1" x14ac:dyDescent="0.25">
      <c r="A54" s="10" t="s">
        <v>308</v>
      </c>
      <c r="B54" s="10"/>
      <c r="C54" s="10"/>
      <c r="D54" s="1" t="s">
        <v>313</v>
      </c>
      <c r="E54" s="10" t="s">
        <v>320</v>
      </c>
      <c r="F54" s="10"/>
      <c r="G54" s="34">
        <f>(100/(SUM(Table2[[#This Row],[SiO22]:[P2O52]]))*Table2[[#This Row],[SiO22]])</f>
        <v>49.228318301237266</v>
      </c>
      <c r="H54" s="34">
        <f>(100/(SUM(Table2[[#This Row],[SiO22]:[P2O52]]))*Table2[[#This Row],[TiO23]])</f>
        <v>1.1393046524586787</v>
      </c>
      <c r="I54" s="34">
        <f>(100/(SUM(Table2[[#This Row],[SiO22]:[P2O52]]))*Table2[[#This Row],[Al2O34]])</f>
        <v>14.728101961784009</v>
      </c>
      <c r="J54" s="34">
        <f>(100/(SUM(Table2[[#This Row],[SiO22]:[P2O52]]))*Table2[[#This Row],[Cr2O35]])</f>
        <v>3.4512852263780529E-2</v>
      </c>
      <c r="K54" s="34">
        <f>(100/(SUM(Table2[[#This Row],[SiO22]:[P2O52]]))*Table2[[#This Row],[FeOt6]])</f>
        <v>13.0812888732301</v>
      </c>
      <c r="L54" s="34">
        <f>(100/(SUM(Table2[[#This Row],[SiO22]:[P2O52]]))*Table2[[#This Row],[MnO7]])</f>
        <v>0.2278609304917357</v>
      </c>
      <c r="M54" s="34">
        <f>(100/(SUM(Table2[[#This Row],[SiO22]:[P2O52]]))*Table2[[#This Row],[MgO8]])</f>
        <v>8.5137129483730352</v>
      </c>
      <c r="N54" s="34">
        <f>(100/(SUM(Table2[[#This Row],[SiO22]:[P2O52]]))*Table2[[#This Row],[CaO9]])</f>
        <v>11.030540498804479</v>
      </c>
      <c r="O54" s="34">
        <f>(100/(SUM(Table2[[#This Row],[SiO22]:[P2O52]]))*Table2[[#This Row],[Na2O10]])</f>
        <v>1.5639545683750951</v>
      </c>
      <c r="P54" s="34">
        <f>(100/(SUM(Table2[[#This Row],[SiO22]:[P2O52]]))*Table2[[#This Row],[K2O11]])</f>
        <v>0.35214871075995519</v>
      </c>
      <c r="Q54" s="34">
        <f>(100/(SUM(Table2[[#This Row],[SiO22]:[P2O52]]))*Table2[[#This Row],[NiO2]])</f>
        <v>1.739718204304402E-2</v>
      </c>
      <c r="R54" s="34">
        <f>(100/(SUM(Table2[[#This Row],[SiO22]:[P2O52]]))*Table2[[#This Row],[P2O52]])</f>
        <v>8.2858520178812983E-2</v>
      </c>
      <c r="S54" s="34"/>
      <c r="T54" s="10">
        <v>47.53</v>
      </c>
      <c r="U54" s="10">
        <v>1.1000000000000001</v>
      </c>
      <c r="V54" s="10">
        <v>14.22</v>
      </c>
      <c r="W54" s="11">
        <f>(Table2[[#This Row],[Cr]]/10000)*1.4615</f>
        <v>3.3322200000000003E-2</v>
      </c>
      <c r="X54" s="10">
        <v>12.63</v>
      </c>
      <c r="Y54" s="10">
        <v>0.22</v>
      </c>
      <c r="Z54" s="10">
        <v>8.2200000000000006</v>
      </c>
      <c r="AA54" s="10">
        <v>10.65</v>
      </c>
      <c r="AB54" s="10">
        <v>1.51</v>
      </c>
      <c r="AC54" s="10">
        <v>0.34</v>
      </c>
      <c r="AD54" s="11">
        <f>(Table2[[#This Row],[Ni]]/10000)*1.2725</f>
        <v>1.6796999999999999E-2</v>
      </c>
      <c r="AE54" s="10">
        <v>0.08</v>
      </c>
      <c r="AF54" s="10">
        <v>99.36</v>
      </c>
      <c r="AG54" s="10">
        <v>0.08</v>
      </c>
      <c r="AH54" s="10"/>
      <c r="AI54" s="10">
        <v>62</v>
      </c>
      <c r="AJ54" s="10"/>
      <c r="AK54" s="10">
        <v>228</v>
      </c>
      <c r="AL54" s="10"/>
      <c r="AM54" s="10"/>
      <c r="AN54" s="10">
        <v>0</v>
      </c>
      <c r="AO54" s="10">
        <v>132</v>
      </c>
      <c r="AP54" s="10"/>
      <c r="AQ54" s="10">
        <v>0</v>
      </c>
      <c r="AR54" s="10"/>
      <c r="AS54" s="10"/>
      <c r="AT54" s="10">
        <v>107</v>
      </c>
      <c r="AU54" s="10"/>
      <c r="AV54" s="10"/>
      <c r="AW54" s="10"/>
      <c r="AX54" s="10">
        <v>339</v>
      </c>
      <c r="AY54" s="10">
        <v>23</v>
      </c>
      <c r="AZ54" s="10">
        <v>69</v>
      </c>
      <c r="BA54" s="10">
        <v>53</v>
      </c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1">
        <f>IFERROR(SUM(Table1[[#This Row],[Pd]:[Au]]),0)</f>
        <v>0</v>
      </c>
      <c r="BT54" s="11">
        <f>IFERROR(Table1[[#This Row],[Ni]]/Table1[[#This Row],[Cu]],0)</f>
        <v>0</v>
      </c>
      <c r="BU54" s="11">
        <f>IFERROR(Table1[[#This Row],[Pd]]/Table1[[#This Row],[Pt]],0)</f>
        <v>0</v>
      </c>
      <c r="BV54" s="11">
        <f>IFERROR(Table1[[#This Row],[Cr]]/Table1[[#This Row],[V]],0)</f>
        <v>0.36653386454183268</v>
      </c>
      <c r="BW54" s="11">
        <f>IFERROR(Table1[[#This Row],[Cu]]/Table1[[#This Row],[Pd]],0)</f>
        <v>0</v>
      </c>
      <c r="BX54" s="11">
        <f>IFERROR((Table1[[#This Row],[S]]*10000)/Table1[[#This Row],[Se]],0)</f>
        <v>0</v>
      </c>
      <c r="BY54" s="11">
        <f>IFERROR((Table1[[#This Row],[Th]]/0.085)/(Table1[[#This Row],[Yb]]/0.493),0)</f>
        <v>0</v>
      </c>
      <c r="BZ54" s="11">
        <f>IFERROR((Table1[[#This Row],[La]]/0.687)/(Table1[[#This Row],[Sm]]/0.444),0)</f>
        <v>1.1148471615720523</v>
      </c>
      <c r="CA54" s="11">
        <f>IFERROR((Table1[[#This Row],[La]]/0.687)/(Table1[[#This Row],[Nb]]/0.713),0)</f>
        <v>0</v>
      </c>
      <c r="CB54" s="10">
        <f>IFERROR((Table1[[#This Row],[MgO]]/40.344)/((Table1[[#This Row],[MgO]]/40.344)+(Table1[[#This Row],[FeOt]]/71.844))*100,0)</f>
        <v>50.112601537418044</v>
      </c>
      <c r="CK54" s="7"/>
      <c r="CL54" s="7"/>
      <c r="CM54" s="7"/>
      <c r="CN54" s="7"/>
      <c r="CO54" s="7"/>
      <c r="CP54" s="7"/>
      <c r="CQ54" s="7"/>
      <c r="CR54" s="7"/>
      <c r="CS54" s="7"/>
    </row>
    <row r="55" spans="1:97" hidden="1" x14ac:dyDescent="0.25">
      <c r="A55" s="10" t="s">
        <v>225</v>
      </c>
      <c r="B55" s="10"/>
      <c r="C55" s="10"/>
      <c r="D55" s="1" t="s">
        <v>313</v>
      </c>
      <c r="E55" s="10" t="s">
        <v>318</v>
      </c>
      <c r="F55" s="10"/>
      <c r="G55" s="34">
        <f>(100/(SUM(Table2[[#This Row],[SiO22]:[P2O52]]))*Table2[[#This Row],[SiO22]])</f>
        <v>48.957923131458749</v>
      </c>
      <c r="H55" s="34">
        <f>(100/(SUM(Table2[[#This Row],[SiO22]:[P2O52]]))*Table2[[#This Row],[TiO23]])</f>
        <v>1.0582720005331063</v>
      </c>
      <c r="I55" s="34">
        <f>(100/(SUM(Table2[[#This Row],[SiO22]:[P2O52]]))*Table2[[#This Row],[Al2O34]])</f>
        <v>15.391179192219351</v>
      </c>
      <c r="J55" s="34">
        <f>(100/(SUM(Table2[[#This Row],[SiO22]:[P2O52]]))*Table2[[#This Row],[Cr2O35]])</f>
        <v>3.6339108346072874E-2</v>
      </c>
      <c r="K55" s="34">
        <f>(100/(SUM(Table2[[#This Row],[SiO22]:[P2O52]]))*Table2[[#This Row],[FeOt6]])</f>
        <v>14.045221599308313</v>
      </c>
      <c r="L55" s="34">
        <f>(100/(SUM(Table2[[#This Row],[SiO22]:[P2O52]]))*Table2[[#This Row],[MnO7]])</f>
        <v>0.21576419428344884</v>
      </c>
      <c r="M55" s="34">
        <f>(100/(SUM(Table2[[#This Row],[SiO22]:[P2O52]]))*Table2[[#This Row],[MgO8]])</f>
        <v>8.4353525479386438</v>
      </c>
      <c r="N55" s="34">
        <f>(100/(SUM(Table2[[#This Row],[SiO22]:[P2O52]]))*Table2[[#This Row],[CaO9]])</f>
        <v>9.9970743351331297</v>
      </c>
      <c r="O55" s="34">
        <f>(100/(SUM(Table2[[#This Row],[SiO22]:[P2O52]]))*Table2[[#This Row],[Na2O10]])</f>
        <v>1.6336431852889699</v>
      </c>
      <c r="P55" s="34">
        <f>(100/(SUM(Table2[[#This Row],[SiO22]:[P2O52]]))*Table2[[#This Row],[K2O11]])</f>
        <v>0.16439176707310388</v>
      </c>
      <c r="Q55" s="34">
        <f>(100/(SUM(Table2[[#This Row],[SiO22]:[P2O52]]))*Table2[[#This Row],[NiO2]])</f>
        <v>1.3466511206783776E-2</v>
      </c>
      <c r="R55" s="34">
        <f>(100/(SUM(Table2[[#This Row],[SiO22]:[P2O52]]))*Table2[[#This Row],[P2O52]])</f>
        <v>5.1372427210344962E-2</v>
      </c>
      <c r="S55" s="34"/>
      <c r="T55" s="10">
        <v>47.65</v>
      </c>
      <c r="U55" s="10">
        <v>1.03</v>
      </c>
      <c r="V55" s="10">
        <v>14.98</v>
      </c>
      <c r="W55" s="11">
        <f>(Table2[[#This Row],[Cr]]/10000)*1.4615</f>
        <v>3.5368299999999998E-2</v>
      </c>
      <c r="X55" s="10">
        <v>13.67</v>
      </c>
      <c r="Y55" s="10">
        <v>0.21</v>
      </c>
      <c r="Z55" s="10">
        <v>8.2100000000000009</v>
      </c>
      <c r="AA55" s="10">
        <v>9.73</v>
      </c>
      <c r="AB55" s="10">
        <v>1.59</v>
      </c>
      <c r="AC55" s="10">
        <v>0.16</v>
      </c>
      <c r="AD55" s="11">
        <f>(Table2[[#This Row],[Ni]]/10000)*1.2725</f>
        <v>1.310675E-2</v>
      </c>
      <c r="AE55" s="10">
        <v>0.05</v>
      </c>
      <c r="AF55" s="10">
        <v>100.27</v>
      </c>
      <c r="AG55" s="10">
        <v>0.01</v>
      </c>
      <c r="AH55" s="10"/>
      <c r="AI55" s="10">
        <v>201</v>
      </c>
      <c r="AJ55" s="10"/>
      <c r="AK55" s="10">
        <v>242</v>
      </c>
      <c r="AL55" s="10"/>
      <c r="AM55" s="10"/>
      <c r="AN55" s="10">
        <v>5</v>
      </c>
      <c r="AO55" s="10">
        <v>103</v>
      </c>
      <c r="AP55" s="10"/>
      <c r="AQ55" s="10">
        <v>0</v>
      </c>
      <c r="AR55" s="10"/>
      <c r="AS55" s="10"/>
      <c r="AT55" s="10">
        <v>85</v>
      </c>
      <c r="AU55" s="10"/>
      <c r="AV55" s="10"/>
      <c r="AW55" s="10"/>
      <c r="AX55" s="10">
        <v>357</v>
      </c>
      <c r="AY55" s="10">
        <v>21</v>
      </c>
      <c r="AZ55" s="10">
        <v>85</v>
      </c>
      <c r="BA55" s="10">
        <v>47</v>
      </c>
      <c r="BB55" s="10">
        <v>3.1</v>
      </c>
      <c r="BC55" s="10">
        <v>9.4</v>
      </c>
      <c r="BD55" s="10"/>
      <c r="BE55" s="10">
        <v>7</v>
      </c>
      <c r="BF55" s="10">
        <v>2.2000000000000002</v>
      </c>
      <c r="BG55" s="10">
        <v>0.7</v>
      </c>
      <c r="BH55" s="10">
        <v>3</v>
      </c>
      <c r="BI55" s="10"/>
      <c r="BJ55" s="10">
        <v>3.2</v>
      </c>
      <c r="BK55" s="10"/>
      <c r="BL55" s="10">
        <v>2.2000000000000002</v>
      </c>
      <c r="BM55" s="10"/>
      <c r="BN55" s="10">
        <v>2.2000000000000002</v>
      </c>
      <c r="BO55" s="10">
        <v>0.36</v>
      </c>
      <c r="BP55" s="10"/>
      <c r="BQ55" s="10"/>
      <c r="BR55" s="10"/>
      <c r="BS55" s="11">
        <f>IFERROR(SUM(Table1[[#This Row],[Pd]:[Au]]),0)</f>
        <v>0</v>
      </c>
      <c r="BT55" s="11">
        <f>IFERROR(Table1[[#This Row],[Ni]]/Table1[[#This Row],[Cu]],0)</f>
        <v>0</v>
      </c>
      <c r="BU55" s="11">
        <f>IFERROR(Table1[[#This Row],[Pd]]/Table1[[#This Row],[Pt]],0)</f>
        <v>0</v>
      </c>
      <c r="BV55" s="11">
        <f>IFERROR(Table1[[#This Row],[Cr]]/Table1[[#This Row],[V]],0)</f>
        <v>0.67256637168141598</v>
      </c>
      <c r="BW55" s="11">
        <f>IFERROR(Table1[[#This Row],[Cu]]/Table1[[#This Row],[Pd]],0)</f>
        <v>0</v>
      </c>
      <c r="BX55" s="11">
        <f>IFERROR((Table1[[#This Row],[S]]*10000)/Table1[[#This Row],[Se]],0)</f>
        <v>0</v>
      </c>
      <c r="BY55" s="11">
        <f>IFERROR((Table1[[#This Row],[Th]]/0.085)/(Table1[[#This Row],[Yb]]/0.493),0)</f>
        <v>0</v>
      </c>
      <c r="BZ55" s="11">
        <f>IFERROR((Table1[[#This Row],[La]]/0.687)/(Table1[[#This Row],[Sm]]/0.444),0)</f>
        <v>0</v>
      </c>
      <c r="CA55" s="11">
        <f>IFERROR((Table1[[#This Row],[La]]/0.687)/(Table1[[#This Row],[Nb]]/0.713),0)</f>
        <v>0</v>
      </c>
      <c r="CB55" s="10">
        <f>IFERROR((Table1[[#This Row],[MgO]]/40.344)/((Table1[[#This Row],[MgO]]/40.344)+(Table1[[#This Row],[FeOt]]/71.844))*100,0)</f>
        <v>53.682064505995072</v>
      </c>
      <c r="CK55" s="7"/>
      <c r="CL55" s="7"/>
      <c r="CM55" s="7"/>
      <c r="CN55" s="7"/>
      <c r="CO55" s="7"/>
      <c r="CP55" s="7"/>
      <c r="CQ55" s="7"/>
      <c r="CR55" s="7"/>
      <c r="CS55" s="7"/>
    </row>
    <row r="56" spans="1:97" x14ac:dyDescent="0.25">
      <c r="A56" s="4" t="s">
        <v>76</v>
      </c>
      <c r="B56" s="1"/>
      <c r="C56" s="1"/>
      <c r="D56" s="1" t="s">
        <v>65</v>
      </c>
      <c r="E56" s="1" t="s">
        <v>99</v>
      </c>
      <c r="F56" s="1"/>
      <c r="G56" s="5">
        <f>(100/(SUM(Table2[[#This Row],[SiO22]:[P2O52]]))*Table2[[#This Row],[SiO22]])</f>
        <v>51.820696390671628</v>
      </c>
      <c r="H56" s="5">
        <f>(100/(SUM(Table2[[#This Row],[SiO22]:[P2O52]]))*Table2[[#This Row],[TiO23]])</f>
        <v>0.70345542696181229</v>
      </c>
      <c r="I56" s="5">
        <f>(100/(SUM(Table2[[#This Row],[SiO22]:[P2O52]]))*Table2[[#This Row],[Al2O34]])</f>
        <v>13.73870750547716</v>
      </c>
      <c r="J56" s="5">
        <f>(100/(SUM(Table2[[#This Row],[SiO22]:[P2O52]]))*Table2[[#This Row],[Cr2O35]])</f>
        <v>3.6768306835098089E-2</v>
      </c>
      <c r="K56" s="5">
        <f>(100/(SUM(Table2[[#This Row],[SiO22]:[P2O52]]))*Table2[[#This Row],[FeOt6]])</f>
        <v>11.598588637968811</v>
      </c>
      <c r="L56" s="5">
        <f>(100/(SUM(Table2[[#This Row],[SiO22]:[P2O52]]))*Table2[[#This Row],[MnO7]])</f>
        <v>0.17246602054568169</v>
      </c>
      <c r="M56" s="5">
        <f>(100/(SUM(Table2[[#This Row],[SiO22]:[P2O52]]))*Table2[[#This Row],[MgO8]])</f>
        <v>8.36674391815869</v>
      </c>
      <c r="N56" s="5">
        <f>(100/(SUM(Table2[[#This Row],[SiO22]:[P2O52]]))*Table2[[#This Row],[CaO9]])</f>
        <v>11.101204297043346</v>
      </c>
      <c r="O56" s="5">
        <f>(100/(SUM(Table2[[#This Row],[SiO22]:[P2O52]]))*Table2[[#This Row],[Na2O10]])</f>
        <v>2.0188654972770967</v>
      </c>
      <c r="P56" s="5">
        <f>(100/(SUM(Table2[[#This Row],[SiO22]:[P2O52]]))*Table2[[#This Row],[K2O11]])</f>
        <v>0.37496234591967498</v>
      </c>
      <c r="Q56" s="5">
        <f>(100/(SUM(Table2[[#This Row],[SiO22]:[P2O52]]))*Table2[[#This Row],[NiO2]])</f>
        <v>1.2579900961070591E-2</v>
      </c>
      <c r="R56" s="5">
        <f>(100/(SUM(Table2[[#This Row],[SiO22]:[P2O52]]))*Table2[[#This Row],[P2O52]])</f>
        <v>5.4961752179919041E-2</v>
      </c>
      <c r="S56" s="5"/>
      <c r="T56" s="2">
        <v>50.55310776276032</v>
      </c>
      <c r="U56" s="2">
        <v>0.68624816882817197</v>
      </c>
      <c r="V56" s="2">
        <v>13.402644298899382</v>
      </c>
      <c r="W56" s="2">
        <f>(Table2[[#This Row],[Cr]]/10000)*1.4615</f>
        <v>3.5868915455631527E-2</v>
      </c>
      <c r="X56" s="2">
        <v>11.314874985290897</v>
      </c>
      <c r="Y56" s="2">
        <v>0.16824732065217393</v>
      </c>
      <c r="Z56" s="2">
        <v>8.1620845796706565</v>
      </c>
      <c r="AA56" s="2">
        <v>10.829657187429715</v>
      </c>
      <c r="AB56" s="2">
        <v>1.9694819280880955</v>
      </c>
      <c r="AC56" s="2">
        <v>0.36579037335490089</v>
      </c>
      <c r="AD56" s="2">
        <f>(Table2[[#This Row],[Ni]]/10000)*1.2725</f>
        <v>1.2272183378923737E-2</v>
      </c>
      <c r="AE56" s="2">
        <v>5.3617330030357069E-2</v>
      </c>
      <c r="AF56" s="5">
        <v>97.505753935004677</v>
      </c>
      <c r="AG56" s="5"/>
      <c r="AH56" s="1"/>
      <c r="AI56" s="2">
        <v>30.807439989645694</v>
      </c>
      <c r="AJ56" s="2">
        <v>39.428435705004802</v>
      </c>
      <c r="AK56" s="2">
        <v>245.42535378468372</v>
      </c>
      <c r="AL56" s="2">
        <v>105.99161234105959</v>
      </c>
      <c r="AM56" s="2">
        <v>1.2416240515700934</v>
      </c>
      <c r="AN56" s="2">
        <v>2.276459176360361</v>
      </c>
      <c r="AO56" s="2">
        <v>96.44151967720029</v>
      </c>
      <c r="AP56" s="1"/>
      <c r="AQ56" s="1"/>
      <c r="AR56" s="2">
        <v>43.22502144553355</v>
      </c>
      <c r="AS56" s="1"/>
      <c r="AT56" s="2">
        <v>138.30473217022129</v>
      </c>
      <c r="AU56" s="2">
        <v>0.15166510851585624</v>
      </c>
      <c r="AV56" s="2">
        <v>0.19398650016736402</v>
      </c>
      <c r="AW56" s="2">
        <v>7.7811682000000007E-2</v>
      </c>
      <c r="AX56" s="2">
        <v>298.16098942135716</v>
      </c>
      <c r="AY56" s="2">
        <v>19.783811319104149</v>
      </c>
      <c r="AZ56" s="2">
        <v>77.972156749080753</v>
      </c>
      <c r="BA56" s="2">
        <v>48.641497172957244</v>
      </c>
      <c r="BB56" s="2">
        <v>2.4481086819633506</v>
      </c>
      <c r="BC56" s="2">
        <v>6.2944400595037227</v>
      </c>
      <c r="BD56" s="2">
        <v>1.0645049619025582</v>
      </c>
      <c r="BE56" s="2">
        <v>5.3226399447439814</v>
      </c>
      <c r="BF56" s="2">
        <v>1.8035388398693184</v>
      </c>
      <c r="BG56" s="2">
        <v>0.65945625859777979</v>
      </c>
      <c r="BH56" s="2">
        <v>2.2446445787188423</v>
      </c>
      <c r="BI56" s="2">
        <v>0.40617755059328009</v>
      </c>
      <c r="BJ56" s="2">
        <v>2.8974008607502526</v>
      </c>
      <c r="BK56" s="2">
        <v>0.5914687760422721</v>
      </c>
      <c r="BL56" s="2">
        <v>1.7933166123576643</v>
      </c>
      <c r="BM56" s="2">
        <v>0.28777449019130441</v>
      </c>
      <c r="BN56" s="2">
        <v>1.8483580765949192</v>
      </c>
      <c r="BO56" s="2">
        <v>0.28913725123353295</v>
      </c>
      <c r="BP56" s="1">
        <v>0</v>
      </c>
      <c r="BQ56" s="1">
        <v>0</v>
      </c>
      <c r="BR56" s="1">
        <v>0</v>
      </c>
      <c r="BS56" s="3">
        <f>IFERROR(SUM(Table1[[#This Row],[Pd]:[Au]]),0)</f>
        <v>0</v>
      </c>
      <c r="BT56" s="3">
        <f>IFERROR(Table1[[#This Row],[Ni]]/Table1[[#This Row],[Cu]],0)</f>
        <v>0</v>
      </c>
      <c r="BU56" s="3">
        <f>IFERROR(Table1[[#This Row],[Pd]]/Table1[[#This Row],[Pt]],0)</f>
        <v>0</v>
      </c>
      <c r="BV56" s="3">
        <f>IFERROR(Table1[[#This Row],[Cr]]/Table1[[#This Row],[V]],0)</f>
        <v>0.67787114845938379</v>
      </c>
      <c r="BW56" s="3">
        <f>IFERROR(Table1[[#This Row],[Cu]]/Table1[[#This Row],[Pd]],0)</f>
        <v>0</v>
      </c>
      <c r="BX56" s="3">
        <f>IFERROR((Table1[[#This Row],[S]]*10000)/Table1[[#This Row],[Se]],0)</f>
        <v>0</v>
      </c>
      <c r="BY56" s="3">
        <f>IFERROR((Table1[[#This Row],[Th]]/0.085)/(Table1[[#This Row],[Yb]]/0.493),0)</f>
        <v>0</v>
      </c>
      <c r="BZ56" s="3">
        <f>IFERROR((Table1[[#This Row],[La]]/0.687)/(Table1[[#This Row],[Sm]]/0.444),0)</f>
        <v>0.91067884080984518</v>
      </c>
      <c r="CA56" s="3">
        <f>IFERROR((Table1[[#This Row],[La]]/0.687)/(Table1[[#This Row],[Nb]]/0.713),0)</f>
        <v>0.64346433770014555</v>
      </c>
      <c r="CB56" s="10">
        <f>IFERROR((Table1[[#This Row],[MgO]]/40.344)/((Table1[[#This Row],[MgO]]/40.344)+(Table1[[#This Row],[FeOt]]/71.844))*100,0)</f>
        <v>51.679460205835639</v>
      </c>
      <c r="CK56" s="7"/>
      <c r="CL56" s="7"/>
      <c r="CM56" s="7"/>
      <c r="CN56" s="7"/>
      <c r="CO56" s="7"/>
      <c r="CP56" s="7"/>
      <c r="CQ56" s="7"/>
      <c r="CR56" s="7"/>
      <c r="CS56" s="7"/>
    </row>
    <row r="57" spans="1:97" x14ac:dyDescent="0.25">
      <c r="A57" s="10">
        <v>424097</v>
      </c>
      <c r="B57" s="10">
        <v>631140</v>
      </c>
      <c r="C57" s="10">
        <v>6180159</v>
      </c>
      <c r="D57" s="1" t="s">
        <v>160</v>
      </c>
      <c r="E57" s="10" t="s">
        <v>196</v>
      </c>
      <c r="F57" s="10"/>
      <c r="G57" s="34">
        <f>(100/(SUM(Table2[[#This Row],[SiO22]:[P2O52]]))*Table2[[#This Row],[SiO22]])</f>
        <v>54.102733426369923</v>
      </c>
      <c r="H57" s="34">
        <f>(100/(SUM(Table2[[#This Row],[SiO22]:[P2O52]]))*Table2[[#This Row],[TiO23]])</f>
        <v>1.0005211349975691</v>
      </c>
      <c r="I57" s="34">
        <f>(100/(SUM(Table2[[#This Row],[SiO22]:[P2O52]]))*Table2[[#This Row],[Al2O34]])</f>
        <v>12.390923336761455</v>
      </c>
      <c r="J57" s="34">
        <f>(100/(SUM(Table2[[#This Row],[SiO22]:[P2O52]]))*Table2[[#This Row],[Cr2O35]])</f>
        <v>1.8846966749102197E-2</v>
      </c>
      <c r="K57" s="34">
        <f>(100/(SUM(Table2[[#This Row],[SiO22]:[P2O52]]))*Table2[[#This Row],[FeOt6]])</f>
        <v>19.226663150297618</v>
      </c>
      <c r="L57" s="34">
        <f>(100/(SUM(Table2[[#This Row],[SiO22]:[P2O52]]))*Table2[[#This Row],[MnO7]])</f>
        <v>0.16844454976810586</v>
      </c>
      <c r="M57" s="34">
        <f>(100/(SUM(Table2[[#This Row],[SiO22]:[P2O52]]))*Table2[[#This Row],[MgO8]])</f>
        <v>8.1555817982341274</v>
      </c>
      <c r="N57" s="34">
        <f>(100/(SUM(Table2[[#This Row],[SiO22]:[P2O52]]))*Table2[[#This Row],[CaO9]])</f>
        <v>3.3849175673464909</v>
      </c>
      <c r="O57" s="34">
        <f>(100/(SUM(Table2[[#This Row],[SiO22]:[P2O52]]))*Table2[[#This Row],[Na2O10]])</f>
        <v>1.3610190385033778</v>
      </c>
      <c r="P57" s="34">
        <f>(100/(SUM(Table2[[#This Row],[SiO22]:[P2O52]]))*Table2[[#This Row],[K2O11]])</f>
        <v>7.2251529237939677E-2</v>
      </c>
      <c r="Q57" s="34">
        <f>(100/(SUM(Table2[[#This Row],[SiO22]:[P2O52]]))*Table2[[#This Row],[NiO2]])</f>
        <v>1.5010416144671582E-2</v>
      </c>
      <c r="R57" s="34">
        <f>(100/(SUM(Table2[[#This Row],[SiO22]:[P2O52]]))*Table2[[#This Row],[P2O52]])</f>
        <v>0.10308708558961226</v>
      </c>
      <c r="S57" s="34"/>
      <c r="T57" s="11">
        <v>54.121057400000005</v>
      </c>
      <c r="U57" s="11">
        <v>1.0008599999999999</v>
      </c>
      <c r="V57" s="11">
        <v>12.395119999999999</v>
      </c>
      <c r="W57" s="11">
        <f>(Table2[[#This Row],[Cr]]/10000)*1.4615</f>
        <v>1.8853350000000001E-2</v>
      </c>
      <c r="X57" s="11">
        <v>19.233174999999999</v>
      </c>
      <c r="Y57" s="12">
        <v>0.1685016</v>
      </c>
      <c r="Z57" s="11">
        <v>8.1583439999999996</v>
      </c>
      <c r="AA57" s="11">
        <v>3.3860639999999997</v>
      </c>
      <c r="AB57" s="11">
        <v>1.36148</v>
      </c>
      <c r="AC57" s="11">
        <v>7.2275999999999993E-2</v>
      </c>
      <c r="AD57" s="11">
        <f>(Table2[[#This Row],[Ni]]/10000)*1.2725</f>
        <v>1.5015499999999999E-2</v>
      </c>
      <c r="AE57" s="12">
        <v>0.10312199999999999</v>
      </c>
      <c r="AF57" s="13">
        <f>SUM(T57:AE57)</f>
        <v>100.03386885000002</v>
      </c>
      <c r="AG57" s="15">
        <v>3.7</v>
      </c>
      <c r="AH57" s="15"/>
      <c r="AI57" s="15">
        <v>20</v>
      </c>
      <c r="AJ57" s="15">
        <v>73</v>
      </c>
      <c r="AK57" s="15">
        <v>129</v>
      </c>
      <c r="AL57" s="15">
        <v>241</v>
      </c>
      <c r="AM57" s="15"/>
      <c r="AN57" s="15"/>
      <c r="AO57" s="15">
        <v>118</v>
      </c>
      <c r="AP57" s="15"/>
      <c r="AQ57" s="15"/>
      <c r="AR57" s="15">
        <v>35</v>
      </c>
      <c r="AS57" s="15"/>
      <c r="AT57" s="15">
        <v>52</v>
      </c>
      <c r="AU57" s="15"/>
      <c r="AV57" s="15"/>
      <c r="AW57" s="15"/>
      <c r="AX57" s="15">
        <v>322</v>
      </c>
      <c r="AY57" s="15"/>
      <c r="AZ57" s="15">
        <v>142</v>
      </c>
      <c r="BA57" s="15">
        <v>69</v>
      </c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>
        <v>3.0000000000000001E-3</v>
      </c>
      <c r="BQ57" s="15">
        <v>3.3E-3</v>
      </c>
      <c r="BR57" s="15">
        <v>4.0000000000000001E-3</v>
      </c>
      <c r="BS57" s="13">
        <f>IFERROR(SUM(Table1[[#This Row],[Pd]:[Au]]),0)</f>
        <v>0</v>
      </c>
      <c r="BT57" s="13">
        <f>IFERROR(Table1[[#This Row],[Ni]]/Table1[[#This Row],[Cu]],0)</f>
        <v>0.9098976564944683</v>
      </c>
      <c r="BU57" s="11">
        <f>IFERROR(Table1[[#This Row],[Pd]]/Table1[[#This Row],[Pt]],0)</f>
        <v>0</v>
      </c>
      <c r="BV57" s="11">
        <f>IFERROR(Table1[[#This Row],[Cr]]/Table1[[#This Row],[V]],0)</f>
        <v>0.82313033056732943</v>
      </c>
      <c r="BW57" s="11">
        <f>IFERROR(Table1[[#This Row],[Cu]]/Table1[[#This Row],[Pd]],0)</f>
        <v>0</v>
      </c>
      <c r="BX57" s="11">
        <f>IFERROR((Table1[[#This Row],[S]]*10000)/Table1[[#This Row],[Se]],0)</f>
        <v>0</v>
      </c>
      <c r="BY57" s="11">
        <f>IFERROR((Table1[[#This Row],[Th]]/0.085)/(Table1[[#This Row],[Yb]]/0.493),0)</f>
        <v>0.60871414214470387</v>
      </c>
      <c r="BZ57" s="11">
        <f>IFERROR((Table1[[#This Row],[La]]/0.687)/(Table1[[#This Row],[Sm]]/0.444),0)</f>
        <v>0.87726626231351723</v>
      </c>
      <c r="CA57" s="11">
        <f>IFERROR((Table1[[#This Row],[La]]/0.687)/(Table1[[#This Row],[Nb]]/0.713),0)</f>
        <v>1.1161013163349549</v>
      </c>
      <c r="CB57" s="10">
        <f>IFERROR((Table1[[#This Row],[MgO]]/40.344)/((Table1[[#This Row],[MgO]]/40.344)+(Table1[[#This Row],[FeOt]]/71.844))*100,0)</f>
        <v>56.228375978010803</v>
      </c>
      <c r="CK57" s="7"/>
      <c r="CL57" s="7"/>
      <c r="CM57" s="7"/>
      <c r="CN57" s="7"/>
      <c r="CO57" s="7"/>
      <c r="CP57" s="7"/>
      <c r="CQ57" s="7"/>
      <c r="CR57" s="7"/>
      <c r="CS57" s="7"/>
    </row>
    <row r="58" spans="1:97" ht="15.75" x14ac:dyDescent="0.25">
      <c r="A58" s="4" t="s">
        <v>77</v>
      </c>
      <c r="B58" s="1"/>
      <c r="C58" s="1"/>
      <c r="D58" s="1" t="s">
        <v>65</v>
      </c>
      <c r="E58" s="1" t="s">
        <v>99</v>
      </c>
      <c r="F58" s="1"/>
      <c r="G58" s="5">
        <f>(100/(SUM(Table2[[#This Row],[SiO22]:[P2O52]]))*Table2[[#This Row],[SiO22]])</f>
        <v>46.730670625326802</v>
      </c>
      <c r="H58" s="5">
        <f>(100/(SUM(Table2[[#This Row],[SiO22]:[P2O52]]))*Table2[[#This Row],[TiO23]])</f>
        <v>1.4318504680687669</v>
      </c>
      <c r="I58" s="5">
        <f>(100/(SUM(Table2[[#This Row],[SiO22]:[P2O52]]))*Table2[[#This Row],[Al2O34]])</f>
        <v>15.33468892897986</v>
      </c>
      <c r="J58" s="5">
        <f>(100/(SUM(Table2[[#This Row],[SiO22]:[P2O52]]))*Table2[[#This Row],[Cr2O35]])</f>
        <v>4.2713640718261878E-2</v>
      </c>
      <c r="K58" s="5">
        <f>(100/(SUM(Table2[[#This Row],[SiO22]:[P2O52]]))*Table2[[#This Row],[FeOt6]])</f>
        <v>14.85777053597808</v>
      </c>
      <c r="L58" s="5">
        <f>(100/(SUM(Table2[[#This Row],[SiO22]:[P2O52]]))*Table2[[#This Row],[MnO7]])</f>
        <v>0.19854203224274725</v>
      </c>
      <c r="M58" s="5">
        <f>(100/(SUM(Table2[[#This Row],[SiO22]:[P2O52]]))*Table2[[#This Row],[MgO8]])</f>
        <v>8.190810405285962</v>
      </c>
      <c r="N58" s="5">
        <f>(100/(SUM(Table2[[#This Row],[SiO22]:[P2O52]]))*Table2[[#This Row],[CaO9]])</f>
        <v>11.212266274659106</v>
      </c>
      <c r="O58" s="5">
        <f>(100/(SUM(Table2[[#This Row],[SiO22]:[P2O52]]))*Table2[[#This Row],[Na2O10]])</f>
        <v>1.7592754810794373</v>
      </c>
      <c r="P58" s="5">
        <f>(100/(SUM(Table2[[#This Row],[SiO22]:[P2O52]]))*Table2[[#This Row],[K2O11]])</f>
        <v>0.12944105723991953</v>
      </c>
      <c r="Q58" s="5">
        <f>(100/(SUM(Table2[[#This Row],[SiO22]:[P2O52]]))*Table2[[#This Row],[NiO2]])</f>
        <v>1.9863531000092527E-2</v>
      </c>
      <c r="R58" s="5">
        <f>(100/(SUM(Table2[[#This Row],[SiO22]:[P2O52]]))*Table2[[#This Row],[P2O52]])</f>
        <v>9.2107019420989741E-2</v>
      </c>
      <c r="S58" s="5"/>
      <c r="T58" s="2">
        <v>46.4686936219451</v>
      </c>
      <c r="U58" s="2">
        <v>1.423823365313857</v>
      </c>
      <c r="V58" s="2">
        <v>15.248721066767597</v>
      </c>
      <c r="W58" s="2">
        <f>(Table2[[#This Row],[Cr]]/10000)*1.4615</f>
        <v>4.247418360264265E-2</v>
      </c>
      <c r="X58" s="2">
        <v>14.774476327915957</v>
      </c>
      <c r="Y58" s="2">
        <v>0.1974289849451962</v>
      </c>
      <c r="Z58" s="2">
        <v>8.1448918696319605</v>
      </c>
      <c r="AA58" s="2">
        <v>11.14940914292</v>
      </c>
      <c r="AB58" s="2">
        <v>1.7494127996222979</v>
      </c>
      <c r="AC58" s="2">
        <v>0.12871539720045297</v>
      </c>
      <c r="AD58" s="2">
        <f>(Table2[[#This Row],[Ni]]/10000)*1.2725</f>
        <v>1.9752173977855326E-2</v>
      </c>
      <c r="AE58" s="2">
        <v>9.1590657883364957E-2</v>
      </c>
      <c r="AF58" s="5">
        <v>99.377163234145783</v>
      </c>
      <c r="AG58" s="5"/>
      <c r="AH58" s="1"/>
      <c r="AI58" s="2">
        <v>33.555870658625096</v>
      </c>
      <c r="AJ58" s="2">
        <v>55.940917700819234</v>
      </c>
      <c r="AK58" s="2">
        <v>290.6204830834256</v>
      </c>
      <c r="AL58" s="2">
        <v>135.57825183973799</v>
      </c>
      <c r="AM58" s="2">
        <v>1.8083025601241269</v>
      </c>
      <c r="AN58" s="2">
        <v>4.003416377515614</v>
      </c>
      <c r="AO58" s="2">
        <v>155.22337114228154</v>
      </c>
      <c r="AP58" s="1"/>
      <c r="AQ58" s="1"/>
      <c r="AR58" s="2">
        <v>46.331524665150553</v>
      </c>
      <c r="AS58" s="1"/>
      <c r="AT58" s="2">
        <v>178.90506305827597</v>
      </c>
      <c r="AU58" s="2">
        <v>0.2777633928571428</v>
      </c>
      <c r="AV58" s="2">
        <v>0.2153491236380862</v>
      </c>
      <c r="AW58" s="2">
        <v>8.4540117416829735E-2</v>
      </c>
      <c r="AX58" s="2">
        <v>406.14373566710589</v>
      </c>
      <c r="AY58" s="2">
        <v>30.245201499364892</v>
      </c>
      <c r="AZ58" s="2">
        <v>84.489692947805835</v>
      </c>
      <c r="BA58" s="2">
        <v>80.748477261477177</v>
      </c>
      <c r="BB58" s="2">
        <v>4.0165425837320576</v>
      </c>
      <c r="BC58" s="2">
        <v>9.983375719982277</v>
      </c>
      <c r="BD58" s="2">
        <v>1.7120720130932896</v>
      </c>
      <c r="BE58" s="2">
        <v>8.6285904761904764</v>
      </c>
      <c r="BF58" s="2">
        <v>2.8634633693972185</v>
      </c>
      <c r="BG58" s="2">
        <v>0.99149858889934162</v>
      </c>
      <c r="BH58" s="2">
        <v>3.504013513513514</v>
      </c>
      <c r="BI58" s="2">
        <v>0.68856542810985455</v>
      </c>
      <c r="BJ58" s="2">
        <v>4.4940208222103584</v>
      </c>
      <c r="BK58" s="2">
        <v>0.88348735955056179</v>
      </c>
      <c r="BL58" s="2">
        <v>2.6583368171021378</v>
      </c>
      <c r="BM58" s="2">
        <v>0.42759874608150472</v>
      </c>
      <c r="BN58" s="2">
        <v>2.7677191283292983</v>
      </c>
      <c r="BO58" s="2">
        <v>0.43134796238244516</v>
      </c>
      <c r="BP58" s="1">
        <v>0</v>
      </c>
      <c r="BQ58" s="1">
        <v>0</v>
      </c>
      <c r="BR58" s="1">
        <v>0</v>
      </c>
      <c r="BS58" s="3">
        <f>IFERROR(SUM(Table1[[#This Row],[Pd]:[Au]]),0)</f>
        <v>1.03E-2</v>
      </c>
      <c r="BT58" s="3">
        <f>IFERROR(Table1[[#This Row],[Ni]]/Table1[[#This Row],[Cu]],0)</f>
        <v>0.48962655601659749</v>
      </c>
      <c r="BU58" s="3">
        <f>IFERROR(Table1[[#This Row],[Pd]]/Table1[[#This Row],[Pt]],0)</f>
        <v>0.90909090909090906</v>
      </c>
      <c r="BV58" s="3">
        <f>IFERROR(Table1[[#This Row],[Cr]]/Table1[[#This Row],[V]],0)</f>
        <v>0.40062111801242234</v>
      </c>
      <c r="BW58" s="3">
        <f>IFERROR(Table1[[#This Row],[Cu]]/Table1[[#This Row],[Pd]],0)</f>
        <v>80333.333333333328</v>
      </c>
      <c r="BX58" s="3">
        <f>IFERROR((Table1[[#This Row],[S]]*10000)/Table1[[#This Row],[Se]],0)</f>
        <v>0</v>
      </c>
      <c r="BY58" s="3">
        <f>IFERROR((Table1[[#This Row],[Th]]/0.085)/(Table1[[#This Row],[Yb]]/0.493),0)</f>
        <v>0</v>
      </c>
      <c r="BZ58" s="3">
        <f>IFERROR((Table1[[#This Row],[La]]/0.687)/(Table1[[#This Row],[Sm]]/0.444),0)</f>
        <v>0</v>
      </c>
      <c r="CA58" s="3">
        <f>IFERROR((Table1[[#This Row],[La]]/0.687)/(Table1[[#This Row],[Nb]]/0.713),0)</f>
        <v>0</v>
      </c>
      <c r="CB58" s="10">
        <f>IFERROR((Table1[[#This Row],[MgO]]/40.344)/((Table1[[#This Row],[MgO]]/40.344)+(Table1[[#This Row],[FeOt]]/71.844))*100,0)</f>
        <v>43.032114073060121</v>
      </c>
      <c r="CK58" s="6"/>
      <c r="CL58" s="6"/>
      <c r="CM58" s="6"/>
      <c r="CN58" s="6"/>
      <c r="CO58" s="6"/>
      <c r="CP58" s="6"/>
      <c r="CQ58" s="6"/>
      <c r="CR58" s="6"/>
      <c r="CS58" s="6"/>
    </row>
    <row r="59" spans="1:97" x14ac:dyDescent="0.25">
      <c r="A59" s="4" t="s">
        <v>78</v>
      </c>
      <c r="B59" s="1"/>
      <c r="C59" s="1"/>
      <c r="D59" s="1" t="s">
        <v>65</v>
      </c>
      <c r="E59" s="1" t="s">
        <v>99</v>
      </c>
      <c r="F59" s="1"/>
      <c r="G59" s="5">
        <f>(100/(SUM(Table2[[#This Row],[SiO22]:[P2O52]]))*Table2[[#This Row],[SiO22]])</f>
        <v>49.25849823832111</v>
      </c>
      <c r="H59" s="5">
        <f>(100/(SUM(Table2[[#This Row],[SiO22]:[P2O52]]))*Table2[[#This Row],[TiO23]])</f>
        <v>1.3454293540531594</v>
      </c>
      <c r="I59" s="5">
        <f>(100/(SUM(Table2[[#This Row],[SiO22]:[P2O52]]))*Table2[[#This Row],[Al2O34]])</f>
        <v>13.905156879385167</v>
      </c>
      <c r="J59" s="5">
        <f>(100/(SUM(Table2[[#This Row],[SiO22]:[P2O52]]))*Table2[[#This Row],[Cr2O35]])</f>
        <v>2.7277889860062254E-2</v>
      </c>
      <c r="K59" s="5">
        <f>(100/(SUM(Table2[[#This Row],[SiO22]:[P2O52]]))*Table2[[#This Row],[FeOt6]])</f>
        <v>14.157425460701281</v>
      </c>
      <c r="L59" s="5">
        <f>(100/(SUM(Table2[[#This Row],[SiO22]:[P2O52]]))*Table2[[#This Row],[MnO7]])</f>
        <v>0.16688839260469648</v>
      </c>
      <c r="M59" s="5">
        <f>(100/(SUM(Table2[[#This Row],[SiO22]:[P2O52]]))*Table2[[#This Row],[MgO8]])</f>
        <v>8.3279186654509481</v>
      </c>
      <c r="N59" s="5">
        <f>(100/(SUM(Table2[[#This Row],[SiO22]:[P2O52]]))*Table2[[#This Row],[CaO9]])</f>
        <v>10.186400385059333</v>
      </c>
      <c r="O59" s="5">
        <f>(100/(SUM(Table2[[#This Row],[SiO22]:[P2O52]]))*Table2[[#This Row],[Na2O10]])</f>
        <v>2.3160999708460031</v>
      </c>
      <c r="P59" s="5">
        <f>(100/(SUM(Table2[[#This Row],[SiO22]:[P2O52]]))*Table2[[#This Row],[K2O11]])</f>
        <v>0.19551373729485169</v>
      </c>
      <c r="Q59" s="5">
        <f>(100/(SUM(Table2[[#This Row],[SiO22]:[P2O52]]))*Table2[[#This Row],[NiO2]])</f>
        <v>1.1731741374197963E-2</v>
      </c>
      <c r="R59" s="5">
        <f>(100/(SUM(Table2[[#This Row],[SiO22]:[P2O52]]))*Table2[[#This Row],[P2O52]])</f>
        <v>0.10165928504918403</v>
      </c>
      <c r="S59" s="5"/>
      <c r="T59" s="2">
        <v>48.141340414195803</v>
      </c>
      <c r="U59" s="2">
        <v>1.3149156968479336</v>
      </c>
      <c r="V59" s="2">
        <v>13.589794954863278</v>
      </c>
      <c r="W59" s="2">
        <f>(Table2[[#This Row],[Cr]]/10000)*1.4615</f>
        <v>2.6659241115730668E-2</v>
      </c>
      <c r="X59" s="2">
        <v>13.836342212357566</v>
      </c>
      <c r="Y59" s="2">
        <v>0.16310344827586207</v>
      </c>
      <c r="Z59" s="2">
        <v>8.1390456825440118</v>
      </c>
      <c r="AA59" s="2">
        <v>9.9553779768083839</v>
      </c>
      <c r="AB59" s="2">
        <v>2.2635719950362558</v>
      </c>
      <c r="AC59" s="2">
        <v>0.19107958462770841</v>
      </c>
      <c r="AD59" s="2">
        <f>(Table2[[#This Row],[Ni]]/10000)*1.2725</f>
        <v>1.1465671413977297E-2</v>
      </c>
      <c r="AE59" s="2">
        <v>9.9353703885539699E-2</v>
      </c>
      <c r="AF59" s="5">
        <v>97.693925669442351</v>
      </c>
      <c r="AG59" s="5"/>
      <c r="AH59" s="1"/>
      <c r="AI59" s="2">
        <v>33.236358177687791</v>
      </c>
      <c r="AJ59" s="2">
        <v>57.126777615674598</v>
      </c>
      <c r="AK59" s="2">
        <v>182.41013421642606</v>
      </c>
      <c r="AL59" s="2">
        <v>156.93941476921162</v>
      </c>
      <c r="AM59" s="2">
        <v>1.8685441610108975</v>
      </c>
      <c r="AN59" s="2">
        <v>4.483164579862625</v>
      </c>
      <c r="AO59" s="2">
        <v>90.10350816485105</v>
      </c>
      <c r="AP59" s="1"/>
      <c r="AQ59" s="1"/>
      <c r="AR59" s="2">
        <v>45.381090315534976</v>
      </c>
      <c r="AS59" s="1"/>
      <c r="AT59" s="2">
        <v>100.581479225515</v>
      </c>
      <c r="AU59" s="2">
        <v>0.31106919642857145</v>
      </c>
      <c r="AV59" s="2">
        <v>0.35756583406478476</v>
      </c>
      <c r="AW59" s="2">
        <v>0.10804907975460122</v>
      </c>
      <c r="AX59" s="2">
        <v>375.67382557507221</v>
      </c>
      <c r="AY59" s="2">
        <v>27.274855257209943</v>
      </c>
      <c r="AZ59" s="2">
        <v>160.25987742676156</v>
      </c>
      <c r="BA59" s="2">
        <v>72.83114021516171</v>
      </c>
      <c r="BB59" s="2">
        <v>4.2879963452935801</v>
      </c>
      <c r="BC59" s="2">
        <v>10.871281184712275</v>
      </c>
      <c r="BD59" s="2">
        <v>1.7362096801154923</v>
      </c>
      <c r="BE59" s="2">
        <v>8.5739843629343628</v>
      </c>
      <c r="BF59" s="2">
        <v>2.8026538958826284</v>
      </c>
      <c r="BG59" s="2">
        <v>1.0090935755689137</v>
      </c>
      <c r="BH59" s="2">
        <v>3.3874876950192938</v>
      </c>
      <c r="BI59" s="2">
        <v>0.62978067230978796</v>
      </c>
      <c r="BJ59" s="2">
        <v>4.249874529755294</v>
      </c>
      <c r="BK59" s="2">
        <v>0.84982692307692309</v>
      </c>
      <c r="BL59" s="2">
        <v>2.479237428023032</v>
      </c>
      <c r="BM59" s="2">
        <v>0.39824297136464026</v>
      </c>
      <c r="BN59" s="2">
        <v>2.6434244113007197</v>
      </c>
      <c r="BO59" s="2">
        <v>0.418172295125738</v>
      </c>
      <c r="BP59" s="1">
        <v>0</v>
      </c>
      <c r="BQ59" s="1">
        <v>0</v>
      </c>
      <c r="BR59" s="1">
        <v>0</v>
      </c>
      <c r="BS59" s="3">
        <f>IFERROR(SUM(Table1[[#This Row],[Pd]:[Au]]),0)</f>
        <v>0</v>
      </c>
      <c r="BT59" s="3">
        <f>IFERROR(Table1[[#This Row],[Ni]]/Table1[[#This Row],[Cu]],0)</f>
        <v>1.144898750617948</v>
      </c>
      <c r="BU59" s="3">
        <f>IFERROR(Table1[[#This Row],[Pd]]/Table1[[#This Row],[Pt]],0)</f>
        <v>0</v>
      </c>
      <c r="BV59" s="3">
        <f>IFERROR(Table1[[#This Row],[Cr]]/Table1[[#This Row],[V]],0)</f>
        <v>0.71556066870284452</v>
      </c>
      <c r="BW59" s="3">
        <f>IFERROR(Table1[[#This Row],[Cu]]/Table1[[#This Row],[Pd]],0)</f>
        <v>0</v>
      </c>
      <c r="BX59" s="3">
        <f>IFERROR((Table1[[#This Row],[S]]*10000)/Table1[[#This Row],[Se]],0)</f>
        <v>0</v>
      </c>
      <c r="BY59" s="3">
        <f>IFERROR((Table1[[#This Row],[Th]]/0.085)/(Table1[[#This Row],[Yb]]/0.493),0)</f>
        <v>0.45128311768212531</v>
      </c>
      <c r="BZ59" s="3">
        <f>IFERROR((Table1[[#This Row],[La]]/0.687)/(Table1[[#This Row],[Sm]]/0.444),0)</f>
        <v>0.90654001129997286</v>
      </c>
      <c r="CA59" s="3">
        <f>IFERROR((Table1[[#This Row],[La]]/0.687)/(Table1[[#This Row],[Nb]]/0.713),0)</f>
        <v>1.0412485438126475</v>
      </c>
      <c r="CB59" s="10">
        <f>IFERROR((Table1[[#This Row],[MgO]]/40.344)/((Table1[[#This Row],[MgO]]/40.344)+(Table1[[#This Row],[FeOt]]/71.844))*100,0)</f>
        <v>49.538619688565042</v>
      </c>
      <c r="CK59" s="7"/>
      <c r="CL59" s="7"/>
      <c r="CM59" s="7"/>
      <c r="CN59" s="7"/>
      <c r="CO59" s="7"/>
      <c r="CP59" s="7"/>
      <c r="CQ59" s="7"/>
      <c r="CR59" s="7"/>
      <c r="CS59" s="7"/>
    </row>
    <row r="60" spans="1:97" hidden="1" x14ac:dyDescent="0.25">
      <c r="A60" s="10">
        <v>2</v>
      </c>
      <c r="B60" s="10"/>
      <c r="C60" s="10"/>
      <c r="D60" s="1" t="s">
        <v>175</v>
      </c>
      <c r="E60" s="10" t="s">
        <v>173</v>
      </c>
      <c r="F60" s="10"/>
      <c r="G60" s="34">
        <f>(100/(SUM(Table2[[#This Row],[SiO22]:[P2O52]]))*Table2[[#This Row],[SiO22]])</f>
        <v>52.653406691022809</v>
      </c>
      <c r="H60" s="34">
        <f>(100/(SUM(Table2[[#This Row],[SiO22]:[P2O52]]))*Table2[[#This Row],[TiO23]])</f>
        <v>0.80050789344010365</v>
      </c>
      <c r="I60" s="34">
        <f>(100/(SUM(Table2[[#This Row],[SiO22]:[P2O52]]))*Table2[[#This Row],[Al2O34]])</f>
        <v>14.569243660609885</v>
      </c>
      <c r="J60" s="34">
        <f>(100/(SUM(Table2[[#This Row],[SiO22]:[P2O52]]))*Table2[[#This Row],[Cr2O35]])</f>
        <v>6.7125438674323065E-2</v>
      </c>
      <c r="K60" s="34">
        <f>(100/(SUM(Table2[[#This Row],[SiO22]:[P2O52]]))*Table2[[#This Row],[FeOt6]])</f>
        <v>10.296532779373331</v>
      </c>
      <c r="L60" s="34">
        <f>(100/(SUM(Table2[[#This Row],[SiO22]:[P2O52]]))*Table2[[#This Row],[MnO7]])</f>
        <v>0.1801142760240233</v>
      </c>
      <c r="M60" s="34">
        <f>(100/(SUM(Table2[[#This Row],[SiO22]:[P2O52]]))*Table2[[#This Row],[MgO8]])</f>
        <v>8.1435667999661749</v>
      </c>
      <c r="N60" s="34">
        <f>(100/(SUM(Table2[[#This Row],[SiO22]:[P2O52]]))*Table2[[#This Row],[CaO9]])</f>
        <v>11.757459684901521</v>
      </c>
      <c r="O60" s="34">
        <f>(100/(SUM(Table2[[#This Row],[SiO22]:[P2O52]]))*Table2[[#This Row],[Na2O10]])</f>
        <v>1.0806856561441398</v>
      </c>
      <c r="P60" s="34">
        <f>(100/(SUM(Table2[[#This Row],[SiO22]:[P2O52]]))*Table2[[#This Row],[K2O11]])</f>
        <v>0.38024124938404918</v>
      </c>
      <c r="Q60" s="34">
        <f>(100/(SUM(Table2[[#This Row],[SiO22]:[P2O52]]))*Table2[[#This Row],[NiO2]])</f>
        <v>1.1077778451627532E-2</v>
      </c>
      <c r="R60" s="34">
        <f>(100/(SUM(Table2[[#This Row],[SiO22]:[P2O52]]))*Table2[[#This Row],[P2O52]])</f>
        <v>6.0038092008007769E-2</v>
      </c>
      <c r="S60" s="34"/>
      <c r="T60" s="10">
        <v>52.62</v>
      </c>
      <c r="U60" s="10">
        <v>0.8</v>
      </c>
      <c r="V60" s="10">
        <v>14.56</v>
      </c>
      <c r="W60" s="11">
        <f>(Table2[[#This Row],[Cr]]/10000)*1.4615</f>
        <v>6.7082849999999999E-2</v>
      </c>
      <c r="X60" s="10">
        <v>10.29</v>
      </c>
      <c r="Y60" s="10">
        <v>0.18</v>
      </c>
      <c r="Z60" s="10">
        <v>8.1384000000000007</v>
      </c>
      <c r="AA60" s="10">
        <v>11.75</v>
      </c>
      <c r="AB60" s="10">
        <v>1.08</v>
      </c>
      <c r="AC60" s="10">
        <v>0.38</v>
      </c>
      <c r="AD60" s="11">
        <f>(Table2[[#This Row],[Ni]]/10000)*1.2725</f>
        <v>1.1070749999999999E-2</v>
      </c>
      <c r="AE60" s="10">
        <v>0.06</v>
      </c>
      <c r="AF60" s="10">
        <v>100.06</v>
      </c>
      <c r="AG60" s="10"/>
      <c r="AH60" s="10"/>
      <c r="AI60" s="10"/>
      <c r="AJ60" s="10"/>
      <c r="AK60" s="10">
        <v>459</v>
      </c>
      <c r="AL60" s="10">
        <v>69</v>
      </c>
      <c r="AM60" s="10"/>
      <c r="AN60" s="10"/>
      <c r="AO60" s="10">
        <v>87</v>
      </c>
      <c r="AP60" s="10"/>
      <c r="AQ60" s="10"/>
      <c r="AR60" s="10"/>
      <c r="AS60" s="10"/>
      <c r="AT60" s="10"/>
      <c r="AU60" s="10"/>
      <c r="AV60" s="10"/>
      <c r="AW60" s="10"/>
      <c r="AX60" s="10"/>
      <c r="AY60" s="10">
        <v>19</v>
      </c>
      <c r="AZ60" s="10"/>
      <c r="BA60" s="10">
        <v>84</v>
      </c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>
        <v>5.0000000000000001E-3</v>
      </c>
      <c r="BQ60" s="10">
        <v>5.1999999999999998E-3</v>
      </c>
      <c r="BR60" s="10">
        <v>1.3800000000000002E-2</v>
      </c>
      <c r="BS60" s="11">
        <f>IFERROR(SUM(Table1[[#This Row],[Pd]:[Au]]),0)</f>
        <v>0</v>
      </c>
      <c r="BT60" s="11">
        <f>IFERROR(Table1[[#This Row],[Ni]]/Table1[[#This Row],[Cu]],0)</f>
        <v>0.57412924788430875</v>
      </c>
      <c r="BU60" s="11">
        <f>IFERROR(Table1[[#This Row],[Pd]]/Table1[[#This Row],[Pt]],0)</f>
        <v>0</v>
      </c>
      <c r="BV60" s="11">
        <f>IFERROR(Table1[[#This Row],[Cr]]/Table1[[#This Row],[V]],0)</f>
        <v>0.48555454705207934</v>
      </c>
      <c r="BW60" s="11">
        <f>IFERROR(Table1[[#This Row],[Cu]]/Table1[[#This Row],[Pd]],0)</f>
        <v>0</v>
      </c>
      <c r="BX60" s="11">
        <f>IFERROR((Table1[[#This Row],[S]]*10000)/Table1[[#This Row],[Se]],0)</f>
        <v>0</v>
      </c>
      <c r="BY60" s="11">
        <f>IFERROR((Table1[[#This Row],[Th]]/0.085)/(Table1[[#This Row],[Yb]]/0.493),0)</f>
        <v>0.78454365054277453</v>
      </c>
      <c r="BZ60" s="11">
        <f>IFERROR((Table1[[#This Row],[La]]/0.687)/(Table1[[#This Row],[Sm]]/0.444),0)</f>
        <v>0.98880617577231844</v>
      </c>
      <c r="CA60" s="11">
        <f>IFERROR((Table1[[#This Row],[La]]/0.687)/(Table1[[#This Row],[Nb]]/0.713),0)</f>
        <v>0.99266455979755419</v>
      </c>
      <c r="CB60" s="10">
        <f>IFERROR((Table1[[#This Row],[MgO]]/40.344)/((Table1[[#This Row],[MgO]]/40.344)+(Table1[[#This Row],[FeOt]]/71.844))*100,0)</f>
        <v>51.160509734612248</v>
      </c>
      <c r="CK60" s="7"/>
      <c r="CL60" s="7"/>
      <c r="CM60" s="7"/>
      <c r="CN60" s="7"/>
      <c r="CO60" s="7"/>
      <c r="CP60" s="7"/>
      <c r="CQ60" s="7"/>
      <c r="CR60" s="7"/>
      <c r="CS60" s="7"/>
    </row>
    <row r="61" spans="1:97" hidden="1" x14ac:dyDescent="0.25">
      <c r="A61" s="10" t="s">
        <v>268</v>
      </c>
      <c r="B61" s="10"/>
      <c r="C61" s="10"/>
      <c r="D61" s="1" t="s">
        <v>313</v>
      </c>
      <c r="E61" s="10" t="s">
        <v>318</v>
      </c>
      <c r="F61" s="10"/>
      <c r="G61" s="34">
        <f>(100/(SUM(Table2[[#This Row],[SiO22]:[P2O52]]))*Table2[[#This Row],[SiO22]])</f>
        <v>49.89955315618311</v>
      </c>
      <c r="H61" s="34">
        <f>(100/(SUM(Table2[[#This Row],[SiO22]:[P2O52]]))*Table2[[#This Row],[TiO23]])</f>
        <v>0.94150100294685113</v>
      </c>
      <c r="I61" s="34">
        <f>(100/(SUM(Table2[[#This Row],[SiO22]:[P2O52]]))*Table2[[#This Row],[Al2O34]])</f>
        <v>14.942532046769378</v>
      </c>
      <c r="J61" s="34">
        <f>(100/(SUM(Table2[[#This Row],[SiO22]:[P2O52]]))*Table2[[#This Row],[Cr2O35]])</f>
        <v>4.0096452363833225E-2</v>
      </c>
      <c r="K61" s="34">
        <f>(100/(SUM(Table2[[#This Row],[SiO22]:[P2O52]]))*Table2[[#This Row],[FeOt6]])</f>
        <v>12.745696373226727</v>
      </c>
      <c r="L61" s="34">
        <f>(100/(SUM(Table2[[#This Row],[SiO22]:[P2O52]]))*Table2[[#This Row],[MnO7]])</f>
        <v>0.19234966726871153</v>
      </c>
      <c r="M61" s="34">
        <f>(100/(SUM(Table2[[#This Row],[SiO22]:[P2O52]]))*Table2[[#This Row],[MgO8]])</f>
        <v>8.2204173590628287</v>
      </c>
      <c r="N61" s="34">
        <f>(100/(SUM(Table2[[#This Row],[SiO22]:[P2O52]]))*Table2[[#This Row],[CaO9]])</f>
        <v>11.520732702725985</v>
      </c>
      <c r="O61" s="34">
        <f>(100/(SUM(Table2[[#This Row],[SiO22]:[P2O52]]))*Table2[[#This Row],[Na2O10]])</f>
        <v>1.3666950042776871</v>
      </c>
      <c r="P61" s="34">
        <f>(100/(SUM(Table2[[#This Row],[SiO22]:[P2O52]]))*Table2[[#This Row],[K2O11]])</f>
        <v>7.0865666888472664E-2</v>
      </c>
      <c r="Q61" s="34">
        <f>(100/(SUM(Table2[[#This Row],[SiO22]:[P2O52]]))*Table2[[#This Row],[NiO2]])</f>
        <v>1.9065901493008651E-2</v>
      </c>
      <c r="R61" s="34">
        <f>(100/(SUM(Table2[[#This Row],[SiO22]:[P2O52]]))*Table2[[#This Row],[P2O52]])</f>
        <v>4.0494666793412952E-2</v>
      </c>
      <c r="S61" s="34"/>
      <c r="T61" s="10">
        <v>49.29</v>
      </c>
      <c r="U61" s="10">
        <v>0.93</v>
      </c>
      <c r="V61" s="10">
        <v>14.76</v>
      </c>
      <c r="W61" s="11">
        <f>(Table2[[#This Row],[Cr]]/10000)*1.4615</f>
        <v>3.960665E-2</v>
      </c>
      <c r="X61" s="10">
        <v>12.59</v>
      </c>
      <c r="Y61" s="10">
        <v>0.19</v>
      </c>
      <c r="Z61" s="10">
        <v>8.1199999999999992</v>
      </c>
      <c r="AA61" s="10">
        <v>11.38</v>
      </c>
      <c r="AB61" s="10">
        <v>1.35</v>
      </c>
      <c r="AC61" s="10">
        <v>7.0000000000000007E-2</v>
      </c>
      <c r="AD61" s="11">
        <f>(Table2[[#This Row],[Ni]]/10000)*1.2725</f>
        <v>1.8832999999999999E-2</v>
      </c>
      <c r="AE61" s="10">
        <v>0.04</v>
      </c>
      <c r="AF61" s="10">
        <v>101.09</v>
      </c>
      <c r="AG61" s="10">
        <v>0.02</v>
      </c>
      <c r="AH61" s="10"/>
      <c r="AI61" s="10">
        <v>65</v>
      </c>
      <c r="AJ61" s="10"/>
      <c r="AK61" s="10">
        <v>271</v>
      </c>
      <c r="AL61" s="10"/>
      <c r="AM61" s="10"/>
      <c r="AN61" s="10">
        <v>3</v>
      </c>
      <c r="AO61" s="10">
        <v>148</v>
      </c>
      <c r="AP61" s="10"/>
      <c r="AQ61" s="10">
        <v>0</v>
      </c>
      <c r="AR61" s="10"/>
      <c r="AS61" s="10"/>
      <c r="AT61" s="10">
        <v>89</v>
      </c>
      <c r="AU61" s="10"/>
      <c r="AV61" s="10"/>
      <c r="AW61" s="10"/>
      <c r="AX61" s="10">
        <v>377</v>
      </c>
      <c r="AY61" s="10">
        <v>18</v>
      </c>
      <c r="AZ61" s="10">
        <v>59</v>
      </c>
      <c r="BA61" s="10">
        <v>36</v>
      </c>
      <c r="BB61" s="10">
        <v>2.8</v>
      </c>
      <c r="BC61" s="10">
        <v>7.7</v>
      </c>
      <c r="BD61" s="10"/>
      <c r="BE61" s="10">
        <v>6.7</v>
      </c>
      <c r="BF61" s="10">
        <v>2.4</v>
      </c>
      <c r="BG61" s="10">
        <v>0.8</v>
      </c>
      <c r="BH61" s="10">
        <v>3.1</v>
      </c>
      <c r="BI61" s="10"/>
      <c r="BJ61" s="10">
        <v>3.6</v>
      </c>
      <c r="BK61" s="10"/>
      <c r="BL61" s="10">
        <v>2.1</v>
      </c>
      <c r="BM61" s="10"/>
      <c r="BN61" s="10">
        <v>2</v>
      </c>
      <c r="BO61" s="10">
        <v>0.3</v>
      </c>
      <c r="BP61" s="10"/>
      <c r="BQ61" s="10"/>
      <c r="BR61" s="10"/>
      <c r="BS61" s="11">
        <f>IFERROR(SUM(Table1[[#This Row],[Pd]:[Au]]),0)</f>
        <v>2.4E-2</v>
      </c>
      <c r="BT61" s="11">
        <f>IFERROR(Table1[[#This Row],[Ni]]/Table1[[#This Row],[Cu]],0)</f>
        <v>1.2608695652173914</v>
      </c>
      <c r="BU61" s="11">
        <f>IFERROR(Table1[[#This Row],[Pd]]/Table1[[#This Row],[Pt]],0)</f>
        <v>0.96153846153846156</v>
      </c>
      <c r="BV61" s="11">
        <f>IFERROR(Table1[[#This Row],[Cr]]/Table1[[#This Row],[V]],0)</f>
        <v>0</v>
      </c>
      <c r="BW61" s="11">
        <f>IFERROR(Table1[[#This Row],[Cu]]/Table1[[#This Row],[Pd]],0)</f>
        <v>13800</v>
      </c>
      <c r="BX61" s="11">
        <f>IFERROR((Table1[[#This Row],[S]]*10000)/Table1[[#This Row],[Se]],0)</f>
        <v>0</v>
      </c>
      <c r="BY61" s="11">
        <f>IFERROR((Table1[[#This Row],[Th]]/0.085)/(Table1[[#This Row],[Yb]]/0.493),0)</f>
        <v>0</v>
      </c>
      <c r="BZ61" s="11">
        <f>IFERROR((Table1[[#This Row],[La]]/0.687)/(Table1[[#This Row],[Sm]]/0.444),0)</f>
        <v>0</v>
      </c>
      <c r="CA61" s="11">
        <f>IFERROR((Table1[[#This Row],[La]]/0.687)/(Table1[[#This Row],[Nb]]/0.713),0)</f>
        <v>0</v>
      </c>
      <c r="CB61" s="10">
        <f>IFERROR((Table1[[#This Row],[MgO]]/40.344)/((Table1[[#This Row],[MgO]]/40.344)+(Table1[[#This Row],[FeOt]]/71.844))*100,0)</f>
        <v>58.479171801114006</v>
      </c>
      <c r="CK61" s="7"/>
      <c r="CL61" s="7"/>
      <c r="CM61" s="7"/>
      <c r="CN61" s="7"/>
      <c r="CO61" s="7"/>
      <c r="CP61" s="7"/>
      <c r="CQ61" s="7"/>
      <c r="CR61" s="7"/>
      <c r="CS61" s="7"/>
    </row>
    <row r="62" spans="1:97" x14ac:dyDescent="0.25">
      <c r="A62" s="4" t="s">
        <v>79</v>
      </c>
      <c r="B62" s="1"/>
      <c r="C62" s="1"/>
      <c r="D62" s="1" t="s">
        <v>65</v>
      </c>
      <c r="E62" s="1" t="s">
        <v>99</v>
      </c>
      <c r="F62" s="1"/>
      <c r="G62" s="5">
        <f>(100/(SUM(Table2[[#This Row],[SiO22]:[P2O52]]))*Table2[[#This Row],[SiO22]])</f>
        <v>49.525667726563761</v>
      </c>
      <c r="H62" s="5">
        <f>(100/(SUM(Table2[[#This Row],[SiO22]:[P2O52]]))*Table2[[#This Row],[TiO23]])</f>
        <v>1.0658611685876938</v>
      </c>
      <c r="I62" s="5">
        <f>(100/(SUM(Table2[[#This Row],[SiO22]:[P2O52]]))*Table2[[#This Row],[Al2O34]])</f>
        <v>14.271972679774874</v>
      </c>
      <c r="J62" s="5">
        <f>(100/(SUM(Table2[[#This Row],[SiO22]:[P2O52]]))*Table2[[#This Row],[Cr2O35]])</f>
        <v>3.256578977585995E-2</v>
      </c>
      <c r="K62" s="5">
        <f>(100/(SUM(Table2[[#This Row],[SiO22]:[P2O52]]))*Table2[[#This Row],[FeOt6]])</f>
        <v>14.010548448908978</v>
      </c>
      <c r="L62" s="5">
        <f>(100/(SUM(Table2[[#This Row],[SiO22]:[P2O52]]))*Table2[[#This Row],[MnO7]])</f>
        <v>0.19989914346830293</v>
      </c>
      <c r="M62" s="5">
        <f>(100/(SUM(Table2[[#This Row],[SiO22]:[P2O52]]))*Table2[[#This Row],[MgO8]])</f>
        <v>8.3203045274055807</v>
      </c>
      <c r="N62" s="5">
        <f>(100/(SUM(Table2[[#This Row],[SiO22]:[P2O52]]))*Table2[[#This Row],[CaO9]])</f>
        <v>9.6564623960721256</v>
      </c>
      <c r="O62" s="5">
        <f>(100/(SUM(Table2[[#This Row],[SiO22]:[P2O52]]))*Table2[[#This Row],[Na2O10]])</f>
        <v>2.6813035178566449</v>
      </c>
      <c r="P62" s="5">
        <f>(100/(SUM(Table2[[#This Row],[SiO22]:[P2O52]]))*Table2[[#This Row],[K2O11]])</f>
        <v>0.14286362287540008</v>
      </c>
      <c r="Q62" s="5">
        <f>(100/(SUM(Table2[[#This Row],[SiO22]:[P2O52]]))*Table2[[#This Row],[NiO2]])</f>
        <v>1.609629921120518E-2</v>
      </c>
      <c r="R62" s="5">
        <f>(100/(SUM(Table2[[#This Row],[SiO22]:[P2O52]]))*Table2[[#This Row],[P2O52]])</f>
        <v>7.6454679499589964E-2</v>
      </c>
      <c r="S62" s="5"/>
      <c r="T62" s="2">
        <v>48.150723106974333</v>
      </c>
      <c r="U62" s="2">
        <v>1.036270450355077</v>
      </c>
      <c r="V62" s="2">
        <v>13.875750418717733</v>
      </c>
      <c r="W62" s="2">
        <f>(Table2[[#This Row],[Cr]]/10000)*1.4615</f>
        <v>3.1661689750753522E-2</v>
      </c>
      <c r="X62" s="2">
        <v>13.621583916140203</v>
      </c>
      <c r="Y62" s="2">
        <v>0.19434949084595454</v>
      </c>
      <c r="Z62" s="2">
        <v>8.0893140437141131</v>
      </c>
      <c r="AA62" s="2">
        <v>9.388377146034685</v>
      </c>
      <c r="AB62" s="2">
        <v>2.6068644640367644</v>
      </c>
      <c r="AC62" s="2">
        <v>0.13889740538405615</v>
      </c>
      <c r="AD62" s="2">
        <f>(Table2[[#This Row],[Ni]]/10000)*1.2725</f>
        <v>1.5649429516929911E-2</v>
      </c>
      <c r="AE62" s="2">
        <v>7.4332124569068306E-2</v>
      </c>
      <c r="AF62" s="5">
        <v>97.176462566771988</v>
      </c>
      <c r="AG62" s="5"/>
      <c r="AH62" s="1"/>
      <c r="AI62" s="2">
        <v>32.417172146521928</v>
      </c>
      <c r="AJ62" s="2">
        <v>48.591115304084397</v>
      </c>
      <c r="AK62" s="2">
        <v>216.63831509239492</v>
      </c>
      <c r="AL62" s="2">
        <v>164.72617386440396</v>
      </c>
      <c r="AM62" s="2">
        <v>1.6260596155813083</v>
      </c>
      <c r="AN62" s="2">
        <v>3.0847269314340227</v>
      </c>
      <c r="AO62" s="2">
        <v>122.98176437665943</v>
      </c>
      <c r="AP62" s="1"/>
      <c r="AQ62" s="1"/>
      <c r="AR62" s="2">
        <v>45.782617366932975</v>
      </c>
      <c r="AS62" s="1"/>
      <c r="AT62" s="2">
        <v>59.296767273881173</v>
      </c>
      <c r="AU62" s="2">
        <v>0.19254721944186048</v>
      </c>
      <c r="AV62" s="2">
        <v>0.16928647179916317</v>
      </c>
      <c r="AW62" s="2">
        <v>7.0863044E-2</v>
      </c>
      <c r="AX62" s="2">
        <v>344.51136143127383</v>
      </c>
      <c r="AY62" s="2">
        <v>23.984080642674066</v>
      </c>
      <c r="AZ62" s="2">
        <v>121.58826906738099</v>
      </c>
      <c r="BA62" s="2">
        <v>62.615010191959342</v>
      </c>
      <c r="BB62" s="2">
        <v>3.0001342474502612</v>
      </c>
      <c r="BC62" s="2">
        <v>7.9181528380397017</v>
      </c>
      <c r="BD62" s="2">
        <v>1.357938414348965</v>
      </c>
      <c r="BE62" s="2">
        <v>6.9369490453741793</v>
      </c>
      <c r="BF62" s="2">
        <v>2.3504025300625004</v>
      </c>
      <c r="BG62" s="2">
        <v>0.88478564587532016</v>
      </c>
      <c r="BH62" s="2">
        <v>2.8843754356054676</v>
      </c>
      <c r="BI62" s="2">
        <v>0.52214978723200012</v>
      </c>
      <c r="BJ62" s="2">
        <v>3.5479265645933404</v>
      </c>
      <c r="BK62" s="2">
        <v>0.72165773183619542</v>
      </c>
      <c r="BL62" s="2">
        <v>2.1738179959197081</v>
      </c>
      <c r="BM62" s="2">
        <v>0.34532308302608705</v>
      </c>
      <c r="BN62" s="2">
        <v>2.2143542952092385</v>
      </c>
      <c r="BO62" s="2">
        <v>0.34345167590419157</v>
      </c>
      <c r="BP62" s="1">
        <v>0</v>
      </c>
      <c r="BQ62" s="1">
        <v>0</v>
      </c>
      <c r="BR62" s="1">
        <v>0</v>
      </c>
      <c r="BS62" s="3">
        <f>IFERROR(SUM(Table1[[#This Row],[Pd]:[Au]]),0)</f>
        <v>0</v>
      </c>
      <c r="BT62" s="3">
        <f>IFERROR(Table1[[#This Row],[Ni]]/Table1[[#This Row],[Cu]],0)</f>
        <v>0</v>
      </c>
      <c r="BU62" s="3">
        <f>IFERROR(Table1[[#This Row],[Pd]]/Table1[[#This Row],[Pt]],0)</f>
        <v>0</v>
      </c>
      <c r="BV62" s="3">
        <f>IFERROR(Table1[[#This Row],[Cr]]/Table1[[#This Row],[V]],0)</f>
        <v>0.71883289124668437</v>
      </c>
      <c r="BW62" s="3">
        <f>IFERROR(Table1[[#This Row],[Cu]]/Table1[[#This Row],[Pd]],0)</f>
        <v>0</v>
      </c>
      <c r="BX62" s="3">
        <f>IFERROR((Table1[[#This Row],[S]]*10000)/Table1[[#This Row],[Se]],0)</f>
        <v>0</v>
      </c>
      <c r="BY62" s="3">
        <f>IFERROR((Table1[[#This Row],[Th]]/0.085)/(Table1[[#This Row],[Yb]]/0.493),0)</f>
        <v>0</v>
      </c>
      <c r="BZ62" s="3">
        <f>IFERROR((Table1[[#This Row],[La]]/0.687)/(Table1[[#This Row],[Sm]]/0.444),0)</f>
        <v>0.75400291120815133</v>
      </c>
      <c r="CA62" s="3">
        <f>IFERROR((Table1[[#This Row],[La]]/0.687)/(Table1[[#This Row],[Nb]]/0.713),0)</f>
        <v>0.96865599223677801</v>
      </c>
      <c r="CB62" s="10">
        <f>IFERROR((Table1[[#This Row],[MgO]]/40.344)/((Table1[[#This Row],[MgO]]/40.344)+(Table1[[#This Row],[FeOt]]/71.844))*100,0)</f>
        <v>53.456520978970993</v>
      </c>
      <c r="CK62" s="7"/>
      <c r="CL62" s="7"/>
      <c r="CM62" s="7"/>
      <c r="CN62" s="7"/>
      <c r="CO62" s="7"/>
      <c r="CP62" s="7"/>
      <c r="CQ62" s="7"/>
      <c r="CR62" s="7"/>
      <c r="CS62" s="7"/>
    </row>
    <row r="63" spans="1:97" hidden="1" x14ac:dyDescent="0.25">
      <c r="A63" s="10" t="s">
        <v>269</v>
      </c>
      <c r="B63" s="10"/>
      <c r="C63" s="10"/>
      <c r="D63" s="1" t="s">
        <v>313</v>
      </c>
      <c r="E63" s="10" t="s">
        <v>318</v>
      </c>
      <c r="F63" s="10"/>
      <c r="G63" s="34">
        <f>(100/(SUM(Table2[[#This Row],[SiO22]:[P2O52]]))*Table2[[#This Row],[SiO22]])</f>
        <v>49.886394038070549</v>
      </c>
      <c r="H63" s="34">
        <f>(100/(SUM(Table2[[#This Row],[SiO22]:[P2O52]]))*Table2[[#This Row],[TiO23]])</f>
        <v>0.93969402969663007</v>
      </c>
      <c r="I63" s="34">
        <f>(100/(SUM(Table2[[#This Row],[SiO22]:[P2O52]]))*Table2[[#This Row],[Al2O34]])</f>
        <v>15.375872639761342</v>
      </c>
      <c r="J63" s="34">
        <f>(100/(SUM(Table2[[#This Row],[SiO22]:[P2O52]]))*Table2[[#This Row],[Cr2O35]])</f>
        <v>5.1161538183752839E-2</v>
      </c>
      <c r="K63" s="34">
        <f>(100/(SUM(Table2[[#This Row],[SiO22]:[P2O52]]))*Table2[[#This Row],[FeOt6]])</f>
        <v>12.463853778503653</v>
      </c>
      <c r="L63" s="34">
        <f>(100/(SUM(Table2[[#This Row],[SiO22]:[P2O52]]))*Table2[[#This Row],[MnO7]])</f>
        <v>0.18587354433559714</v>
      </c>
      <c r="M63" s="34">
        <f>(100/(SUM(Table2[[#This Row],[SiO22]:[P2O52]]))*Table2[[#This Row],[MgO8]])</f>
        <v>8.3436568790645822</v>
      </c>
      <c r="N63" s="34">
        <f>(100/(SUM(Table2[[#This Row],[SiO22]:[P2O52]]))*Table2[[#This Row],[CaO9]])</f>
        <v>10.543160487035816</v>
      </c>
      <c r="O63" s="34">
        <f>(100/(SUM(Table2[[#This Row],[SiO22]:[P2O52]]))*Table2[[#This Row],[Na2O10]])</f>
        <v>2.0446089876915687</v>
      </c>
      <c r="P63" s="34">
        <f>(100/(SUM(Table2[[#This Row],[SiO22]:[P2O52]]))*Table2[[#This Row],[K2O11]])</f>
        <v>0.10326308018644287</v>
      </c>
      <c r="Q63" s="34">
        <f>(100/(SUM(Table2[[#This Row],[SiO22]:[P2O52]]))*Table2[[#This Row],[NiO2]])</f>
        <v>2.1155765395497014E-2</v>
      </c>
      <c r="R63" s="34">
        <f>(100/(SUM(Table2[[#This Row],[SiO22]:[P2O52]]))*Table2[[#This Row],[P2O52]])</f>
        <v>4.130523207457714E-2</v>
      </c>
      <c r="S63" s="34"/>
      <c r="T63" s="10">
        <v>48.31</v>
      </c>
      <c r="U63" s="10">
        <v>0.91</v>
      </c>
      <c r="V63" s="10">
        <v>14.89</v>
      </c>
      <c r="W63" s="11">
        <f>(Table2[[#This Row],[Cr]]/10000)*1.4615</f>
        <v>4.9544850000000001E-2</v>
      </c>
      <c r="X63" s="10">
        <v>12.07</v>
      </c>
      <c r="Y63" s="10">
        <v>0.18</v>
      </c>
      <c r="Z63" s="10">
        <v>8.08</v>
      </c>
      <c r="AA63" s="10">
        <v>10.210000000000001</v>
      </c>
      <c r="AB63" s="10">
        <v>1.98</v>
      </c>
      <c r="AC63" s="10">
        <v>0.1</v>
      </c>
      <c r="AD63" s="11">
        <f>(Table2[[#This Row],[Ni]]/10000)*1.2725</f>
        <v>2.0487249999999999E-2</v>
      </c>
      <c r="AE63" s="10">
        <v>0.04</v>
      </c>
      <c r="AF63" s="10">
        <v>100.02</v>
      </c>
      <c r="AG63" s="10">
        <v>0.01</v>
      </c>
      <c r="AH63" s="10"/>
      <c r="AI63" s="10">
        <v>120</v>
      </c>
      <c r="AJ63" s="10"/>
      <c r="AK63" s="10">
        <v>339</v>
      </c>
      <c r="AL63" s="10"/>
      <c r="AM63" s="10"/>
      <c r="AN63" s="10">
        <v>0</v>
      </c>
      <c r="AO63" s="10">
        <v>161</v>
      </c>
      <c r="AP63" s="10"/>
      <c r="AQ63" s="10">
        <v>0</v>
      </c>
      <c r="AR63" s="10"/>
      <c r="AS63" s="10"/>
      <c r="AT63" s="10">
        <v>82</v>
      </c>
      <c r="AU63" s="10"/>
      <c r="AV63" s="10"/>
      <c r="AW63" s="10"/>
      <c r="AX63" s="10">
        <v>367</v>
      </c>
      <c r="AY63" s="10">
        <v>18</v>
      </c>
      <c r="AZ63" s="10">
        <v>50</v>
      </c>
      <c r="BA63" s="10">
        <v>37</v>
      </c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1">
        <f>IFERROR(SUM(Table1[[#This Row],[Pd]:[Au]]),0)</f>
        <v>0</v>
      </c>
      <c r="BT63" s="11">
        <f>IFERROR(Table1[[#This Row],[Ni]]/Table1[[#This Row],[Cu]],0)</f>
        <v>0.74658302012097444</v>
      </c>
      <c r="BU63" s="11">
        <f>IFERROR(Table1[[#This Row],[Pd]]/Table1[[#This Row],[Pt]],0)</f>
        <v>0</v>
      </c>
      <c r="BV63" s="11">
        <f>IFERROR(Table1[[#This Row],[Cr]]/Table1[[#This Row],[V]],0)</f>
        <v>0.62882778144781692</v>
      </c>
      <c r="BW63" s="11">
        <f>IFERROR(Table1[[#This Row],[Cu]]/Table1[[#This Row],[Pd]],0)</f>
        <v>0</v>
      </c>
      <c r="BX63" s="11">
        <f>IFERROR((Table1[[#This Row],[S]]*10000)/Table1[[#This Row],[Se]],0)</f>
        <v>0</v>
      </c>
      <c r="BY63" s="11">
        <f>IFERROR((Table1[[#This Row],[Th]]/0.085)/(Table1[[#This Row],[Yb]]/0.493),0)</f>
        <v>0.44340760580156768</v>
      </c>
      <c r="BZ63" s="11">
        <f>IFERROR((Table1[[#This Row],[La]]/0.687)/(Table1[[#This Row],[Sm]]/0.444),0)</f>
        <v>0.82494439423262311</v>
      </c>
      <c r="CA63" s="11">
        <f>IFERROR((Table1[[#This Row],[La]]/0.687)/(Table1[[#This Row],[Nb]]/0.713),0)</f>
        <v>1.0093847900489008</v>
      </c>
      <c r="CB63" s="10">
        <f>IFERROR((Table1[[#This Row],[MgO]]/40.344)/((Table1[[#This Row],[MgO]]/40.344)+(Table1[[#This Row],[FeOt]]/71.844))*100,0)</f>
        <v>51.398204528806261</v>
      </c>
      <c r="CK63" s="7"/>
      <c r="CL63" s="7"/>
      <c r="CM63" s="7"/>
      <c r="CN63" s="7"/>
      <c r="CO63" s="7"/>
      <c r="CP63" s="7"/>
      <c r="CQ63" s="7"/>
      <c r="CR63" s="7"/>
      <c r="CS63" s="7"/>
    </row>
    <row r="64" spans="1:97" x14ac:dyDescent="0.25">
      <c r="A64" s="10">
        <v>422815</v>
      </c>
      <c r="B64" s="10">
        <v>631146</v>
      </c>
      <c r="C64" s="10">
        <v>6182518</v>
      </c>
      <c r="D64" s="1" t="s">
        <v>160</v>
      </c>
      <c r="E64" s="10" t="s">
        <v>196</v>
      </c>
      <c r="F64" s="10"/>
      <c r="G64" s="34">
        <f>(100/(SUM(Table2[[#This Row],[SiO22]:[P2O52]]))*Table2[[#This Row],[SiO22]])</f>
        <v>54.655876869146802</v>
      </c>
      <c r="H64" s="34">
        <f>(100/(SUM(Table2[[#This Row],[SiO22]:[P2O52]]))*Table2[[#This Row],[TiO23]])</f>
        <v>1.2506645394021549</v>
      </c>
      <c r="I64" s="34">
        <f>(100/(SUM(Table2[[#This Row],[SiO22]:[P2O52]]))*Table2[[#This Row],[Al2O34]])</f>
        <v>12.901050952483697</v>
      </c>
      <c r="J64" s="34">
        <f>(100/(SUM(Table2[[#This Row],[SiO22]:[P2O52]]))*Table2[[#This Row],[Cr2O35]])</f>
        <v>2.3522430079582456E-2</v>
      </c>
      <c r="K64" s="34">
        <f>(100/(SUM(Table2[[#This Row],[SiO22]:[P2O52]]))*Table2[[#This Row],[FeOt6]])</f>
        <v>12.333487223494169</v>
      </c>
      <c r="L64" s="34">
        <f>(100/(SUM(Table2[[#This Row],[SiO22]:[P2O52]]))*Table2[[#This Row],[MnO7]])</f>
        <v>0.17231864605427683</v>
      </c>
      <c r="M64" s="34">
        <f>(100/(SUM(Table2[[#This Row],[SiO22]:[P2O52]]))*Table2[[#This Row],[MgO8]])</f>
        <v>8.0396314411987841</v>
      </c>
      <c r="N64" s="34">
        <f>(100/(SUM(Table2[[#This Row],[SiO22]:[P2O52]]))*Table2[[#This Row],[CaO9]])</f>
        <v>8.6302316097670602</v>
      </c>
      <c r="O64" s="34">
        <f>(100/(SUM(Table2[[#This Row],[SiO22]:[P2O52]]))*Table2[[#This Row],[Na2O10]])</f>
        <v>1.5631669779768294</v>
      </c>
      <c r="P64" s="34">
        <f>(100/(SUM(Table2[[#This Row],[SiO22]:[P2O52]]))*Table2[[#This Row],[K2O11]])</f>
        <v>0.3130932446756568</v>
      </c>
      <c r="Q64" s="34">
        <f>(100/(SUM(Table2[[#This Row],[SiO22]:[P2O52]]))*Table2[[#This Row],[NiO2]])</f>
        <v>9.286202324114437E-3</v>
      </c>
      <c r="R64" s="34">
        <f>(100/(SUM(Table2[[#This Row],[SiO22]:[P2O52]]))*Table2[[#This Row],[P2O52]])</f>
        <v>0.10766986339685229</v>
      </c>
      <c r="S64" s="34"/>
      <c r="T64" s="11">
        <v>54.673814600000007</v>
      </c>
      <c r="U64" s="11">
        <v>1.2510749999999999</v>
      </c>
      <c r="V64" s="11">
        <v>12.905284999999999</v>
      </c>
      <c r="W64" s="11">
        <f>(Table2[[#This Row],[Cr]]/10000)*1.4615</f>
        <v>2.353015E-2</v>
      </c>
      <c r="X64" s="11">
        <v>12.337534999999999</v>
      </c>
      <c r="Y64" s="12">
        <v>0.17237520000000001</v>
      </c>
      <c r="Z64" s="11">
        <v>8.0422699999999985</v>
      </c>
      <c r="AA64" s="11">
        <v>8.6330639999999992</v>
      </c>
      <c r="AB64" s="11">
        <v>1.56368</v>
      </c>
      <c r="AC64" s="11">
        <v>0.31319599999999997</v>
      </c>
      <c r="AD64" s="11">
        <f>(Table2[[#This Row],[Ni]]/10000)*1.2725</f>
        <v>9.2892500000000006E-3</v>
      </c>
      <c r="AE64" s="12">
        <v>0.10770519999999999</v>
      </c>
      <c r="AF64" s="13">
        <f>SUM(T64:AE64)</f>
        <v>100.03281940000002</v>
      </c>
      <c r="AG64" s="15">
        <v>0.09</v>
      </c>
      <c r="AH64" s="15"/>
      <c r="AI64" s="15">
        <v>60</v>
      </c>
      <c r="AJ64" s="15">
        <v>45</v>
      </c>
      <c r="AK64" s="15">
        <v>161</v>
      </c>
      <c r="AL64" s="15">
        <v>164</v>
      </c>
      <c r="AM64" s="15"/>
      <c r="AN64" s="15"/>
      <c r="AO64" s="15">
        <v>73</v>
      </c>
      <c r="AP64" s="15"/>
      <c r="AQ64" s="15"/>
      <c r="AR64" s="15">
        <v>44</v>
      </c>
      <c r="AS64" s="15"/>
      <c r="AT64" s="15">
        <v>143</v>
      </c>
      <c r="AU64" s="15"/>
      <c r="AV64" s="15"/>
      <c r="AW64" s="15"/>
      <c r="AX64" s="15">
        <v>371</v>
      </c>
      <c r="AY64" s="15"/>
      <c r="AZ64" s="15">
        <v>88</v>
      </c>
      <c r="BA64" s="15">
        <v>0</v>
      </c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>
        <v>4.0000000000000001E-3</v>
      </c>
      <c r="BQ64" s="15">
        <v>3.8E-3</v>
      </c>
      <c r="BR64" s="15">
        <v>2E-3</v>
      </c>
      <c r="BS64" s="13">
        <f>IFERROR(SUM(Table1[[#This Row],[Pd]:[Au]]),0)</f>
        <v>0</v>
      </c>
      <c r="BT64" s="13">
        <f>IFERROR(Table1[[#This Row],[Ni]]/Table1[[#This Row],[Cu]],0)</f>
        <v>0</v>
      </c>
      <c r="BU64" s="11">
        <f>IFERROR(Table1[[#This Row],[Pd]]/Table1[[#This Row],[Pt]],0)</f>
        <v>0</v>
      </c>
      <c r="BV64" s="11">
        <f>IFERROR(Table1[[#This Row],[Cr]]/Table1[[#This Row],[V]],0)</f>
        <v>0.92370572207084467</v>
      </c>
      <c r="BW64" s="11">
        <f>IFERROR(Table1[[#This Row],[Cu]]/Table1[[#This Row],[Pd]],0)</f>
        <v>0</v>
      </c>
      <c r="BX64" s="11">
        <f>IFERROR((Table1[[#This Row],[S]]*10000)/Table1[[#This Row],[Se]],0)</f>
        <v>0</v>
      </c>
      <c r="BY64" s="11">
        <f>IFERROR((Table1[[#This Row],[Th]]/0.085)/(Table1[[#This Row],[Yb]]/0.493),0)</f>
        <v>0</v>
      </c>
      <c r="BZ64" s="11">
        <f>IFERROR((Table1[[#This Row],[La]]/0.687)/(Table1[[#This Row],[Sm]]/0.444),0)</f>
        <v>0</v>
      </c>
      <c r="CA64" s="11">
        <f>IFERROR((Table1[[#This Row],[La]]/0.687)/(Table1[[#This Row],[Nb]]/0.713),0)</f>
        <v>0</v>
      </c>
      <c r="CB64" s="10">
        <f>IFERROR((Table1[[#This Row],[MgO]]/40.344)/((Table1[[#This Row],[MgO]]/40.344)+(Table1[[#This Row],[FeOt]]/71.844))*100,0)</f>
        <v>54.381811784253266</v>
      </c>
      <c r="CK64" s="7"/>
      <c r="CL64" s="7"/>
      <c r="CM64" s="7"/>
      <c r="CN64" s="7"/>
      <c r="CO64" s="7"/>
      <c r="CP64" s="7"/>
      <c r="CQ64" s="7"/>
      <c r="CR64" s="7"/>
      <c r="CS64" s="7"/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41B2D-1EA9-4A26-9721-E728B4F77509}">
  <sheetPr filterMode="1"/>
  <dimension ref="A1:AV64"/>
  <sheetViews>
    <sheetView topLeftCell="AJ1" zoomScale="70" zoomScaleNormal="70" workbookViewId="0">
      <selection activeCell="AV58" sqref="A1:AV58"/>
    </sheetView>
  </sheetViews>
  <sheetFormatPr defaultRowHeight="15" x14ac:dyDescent="0.25"/>
  <cols>
    <col min="1" max="1" width="9.28515625" bestFit="1" customWidth="1"/>
    <col min="3" max="14" width="9.28515625" bestFit="1" customWidth="1"/>
    <col min="16" max="29" width="9.28515625" bestFit="1" customWidth="1"/>
    <col min="31" max="33" width="9.28515625" bestFit="1" customWidth="1"/>
    <col min="35" max="37" width="9.28515625" bestFit="1" customWidth="1"/>
    <col min="39" max="39" width="12.7109375" bestFit="1" customWidth="1"/>
    <col min="45" max="45" width="9.28515625" bestFit="1" customWidth="1"/>
    <col min="46" max="46" width="14.85546875" customWidth="1"/>
    <col min="48" max="48" width="18.28515625" customWidth="1"/>
  </cols>
  <sheetData>
    <row r="1" spans="1:48" x14ac:dyDescent="0.25">
      <c r="C1" s="37" t="s">
        <v>352</v>
      </c>
      <c r="D1" s="37"/>
      <c r="E1" s="37"/>
      <c r="F1" s="37"/>
      <c r="G1" s="37"/>
      <c r="H1" s="37"/>
      <c r="I1" s="37"/>
      <c r="J1" s="37"/>
      <c r="K1" s="37"/>
      <c r="L1" s="37"/>
      <c r="M1" s="37"/>
      <c r="P1" s="37" t="s">
        <v>353</v>
      </c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E1" t="s">
        <v>336</v>
      </c>
      <c r="AF1" t="s">
        <v>337</v>
      </c>
      <c r="AG1" t="s">
        <v>338</v>
      </c>
      <c r="AI1" t="s">
        <v>339</v>
      </c>
      <c r="AJ1" t="s">
        <v>337</v>
      </c>
      <c r="AK1" t="s">
        <v>338</v>
      </c>
      <c r="AM1" t="s">
        <v>340</v>
      </c>
      <c r="AN1" t="s">
        <v>337</v>
      </c>
      <c r="AP1" t="s">
        <v>340</v>
      </c>
      <c r="AQ1" t="s">
        <v>338</v>
      </c>
      <c r="AS1" t="s">
        <v>341</v>
      </c>
      <c r="AT1" t="s">
        <v>342</v>
      </c>
      <c r="AV1" t="s">
        <v>377</v>
      </c>
    </row>
    <row r="2" spans="1:48" x14ac:dyDescent="0.25">
      <c r="A2" t="s">
        <v>343</v>
      </c>
      <c r="B2" t="s">
        <v>344</v>
      </c>
      <c r="C2" t="s">
        <v>5</v>
      </c>
      <c r="D2" t="s">
        <v>6</v>
      </c>
      <c r="E2" t="s">
        <v>7</v>
      </c>
      <c r="F2" t="s">
        <v>323</v>
      </c>
      <c r="G2" t="s">
        <v>345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15</v>
      </c>
      <c r="N2" t="s">
        <v>346</v>
      </c>
      <c r="P2" t="s">
        <v>5</v>
      </c>
      <c r="Q2" t="s">
        <v>6</v>
      </c>
      <c r="R2" t="s">
        <v>7</v>
      </c>
      <c r="S2" t="s">
        <v>323</v>
      </c>
      <c r="T2" t="s">
        <v>187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Z2" t="s">
        <v>189</v>
      </c>
      <c r="AA2" t="s">
        <v>15</v>
      </c>
      <c r="AB2" t="s">
        <v>346</v>
      </c>
      <c r="AC2" t="s">
        <v>347</v>
      </c>
      <c r="AE2" t="s">
        <v>348</v>
      </c>
      <c r="AF2" t="s">
        <v>349</v>
      </c>
      <c r="AG2" t="s">
        <v>349</v>
      </c>
      <c r="AI2" t="s">
        <v>348</v>
      </c>
      <c r="AJ2" t="s">
        <v>349</v>
      </c>
      <c r="AK2" t="s">
        <v>349</v>
      </c>
      <c r="AM2" t="s">
        <v>350</v>
      </c>
      <c r="AN2" t="s">
        <v>349</v>
      </c>
      <c r="AP2" t="s">
        <v>350</v>
      </c>
      <c r="AQ2" t="s">
        <v>349</v>
      </c>
      <c r="AS2" t="s">
        <v>351</v>
      </c>
      <c r="AT2" t="s">
        <v>349</v>
      </c>
    </row>
    <row r="3" spans="1:48" x14ac:dyDescent="0.25">
      <c r="A3">
        <v>1</v>
      </c>
      <c r="B3" t="s">
        <v>172</v>
      </c>
      <c r="C3">
        <v>45.137248299171311</v>
      </c>
      <c r="D3">
        <v>0.65966749064333641</v>
      </c>
      <c r="E3">
        <v>11.014448101347828</v>
      </c>
      <c r="F3">
        <v>0.37161828357445464</v>
      </c>
      <c r="G3">
        <v>12.483707512326168</v>
      </c>
      <c r="H3">
        <v>0.17990931563000082</v>
      </c>
      <c r="I3">
        <v>20.138449093903525</v>
      </c>
      <c r="J3">
        <v>9.8950123596500461</v>
      </c>
      <c r="K3">
        <v>9.9949619794444902E-2</v>
      </c>
      <c r="L3">
        <v>1.9989923958888982E-2</v>
      </c>
      <c r="M3">
        <v>100</v>
      </c>
      <c r="N3">
        <v>0.89508252107540875</v>
      </c>
      <c r="P3">
        <v>44.959010861021831</v>
      </c>
      <c r="Q3">
        <v>0.63659129390831426</v>
      </c>
      <c r="R3">
        <v>10.629145543741851</v>
      </c>
      <c r="S3">
        <v>0</v>
      </c>
      <c r="T3">
        <v>11.788891367348715</v>
      </c>
      <c r="U3">
        <v>0.17361580742954019</v>
      </c>
      <c r="V3">
        <v>21.120044145952193</v>
      </c>
      <c r="W3">
        <v>9.5488694086247143</v>
      </c>
      <c r="X3">
        <v>9.6453226349744556E-2</v>
      </c>
      <c r="Y3">
        <v>1.9290645269948913E-2</v>
      </c>
      <c r="Z3">
        <v>0.66946920340418281</v>
      </c>
      <c r="AA3">
        <v>99.641381503051022</v>
      </c>
      <c r="AB3">
        <v>0.90001993274937031</v>
      </c>
      <c r="AC3">
        <v>0.35481737523900986</v>
      </c>
      <c r="AE3">
        <v>1542.0172689987578</v>
      </c>
      <c r="AF3">
        <v>3.3193405739129522</v>
      </c>
      <c r="AG3">
        <v>3.3710259072737685</v>
      </c>
      <c r="AI3">
        <v>1624.7695897157232</v>
      </c>
      <c r="AJ3">
        <v>3.8413500051348057</v>
      </c>
      <c r="AK3">
        <v>4.1526760998879082</v>
      </c>
      <c r="AM3">
        <v>1806.9105698614264</v>
      </c>
      <c r="AN3">
        <v>5.5636707029497279</v>
      </c>
      <c r="AP3">
        <v>1859.0626876988731</v>
      </c>
      <c r="AQ3">
        <v>7.494516176865595</v>
      </c>
      <c r="AS3">
        <v>1642.5215635376398</v>
      </c>
      <c r="AT3">
        <v>3.9694506661593572</v>
      </c>
      <c r="AV3" s="9">
        <f>AT3*40</f>
        <v>158.77802664637429</v>
      </c>
    </row>
    <row r="4" spans="1:48" x14ac:dyDescent="0.25">
      <c r="A4">
        <v>3</v>
      </c>
      <c r="B4" t="s">
        <v>172</v>
      </c>
      <c r="C4">
        <v>47.906981611052174</v>
      </c>
      <c r="D4">
        <v>0.59821413041896576</v>
      </c>
      <c r="E4">
        <v>9.6511879707593149</v>
      </c>
      <c r="F4">
        <v>0.1879723395955735</v>
      </c>
      <c r="G4">
        <v>12.203568260546902</v>
      </c>
      <c r="H4">
        <v>0.21934518115362078</v>
      </c>
      <c r="I4">
        <v>17.936453677061991</v>
      </c>
      <c r="J4">
        <v>10.678122227978539</v>
      </c>
      <c r="K4">
        <v>0.55833318839103474</v>
      </c>
      <c r="L4">
        <v>5.9821413041896573E-2</v>
      </c>
      <c r="M4">
        <v>100.00000000000003</v>
      </c>
      <c r="N4">
        <v>0.88876143952480269</v>
      </c>
      <c r="P4">
        <v>47.39538709138089</v>
      </c>
      <c r="Q4">
        <v>0.55748940947573278</v>
      </c>
      <c r="R4">
        <v>8.9941624728751588</v>
      </c>
      <c r="S4">
        <v>0</v>
      </c>
      <c r="T4">
        <v>11.500164371894947</v>
      </c>
      <c r="U4">
        <v>0.20441278347443539</v>
      </c>
      <c r="V4">
        <v>20.013948181030216</v>
      </c>
      <c r="W4">
        <v>9.9511859591418368</v>
      </c>
      <c r="X4">
        <v>0.52032344884401738</v>
      </c>
      <c r="Y4">
        <v>5.5748940947573281E-2</v>
      </c>
      <c r="Z4">
        <v>0.63200162496633727</v>
      </c>
      <c r="AA4">
        <v>99.824824284031152</v>
      </c>
      <c r="AB4">
        <v>0.89988604020829366</v>
      </c>
      <c r="AC4">
        <v>0.345189497842884</v>
      </c>
      <c r="AE4">
        <v>1566.2795716846056</v>
      </c>
      <c r="AF4">
        <v>2.7483985416698715</v>
      </c>
      <c r="AG4">
        <v>2.6751166227449135</v>
      </c>
      <c r="AI4">
        <v>1594.5684685975627</v>
      </c>
      <c r="AJ4">
        <v>2.8886317735477536</v>
      </c>
      <c r="AK4">
        <v>2.8727822834291454</v>
      </c>
      <c r="AM4">
        <v>1639.0981101396242</v>
      </c>
      <c r="AN4">
        <v>3.1322768416764535</v>
      </c>
      <c r="AP4">
        <v>1597.144028817344</v>
      </c>
      <c r="AQ4">
        <v>2.8914884630647171</v>
      </c>
      <c r="AS4">
        <v>1586.6935022454418</v>
      </c>
      <c r="AT4">
        <v>2.8485389245397776</v>
      </c>
      <c r="AV4" s="9">
        <f t="shared" ref="AV4:AV58" si="0">AT4*40</f>
        <v>113.94155698159111</v>
      </c>
    </row>
    <row r="5" spans="1:48" hidden="1" x14ac:dyDescent="0.25">
      <c r="A5">
        <v>12</v>
      </c>
      <c r="B5" t="s">
        <v>171</v>
      </c>
      <c r="C5">
        <v>50.764063522407952</v>
      </c>
      <c r="D5">
        <v>0.71906601881042143</v>
      </c>
      <c r="E5">
        <v>10.606223777453716</v>
      </c>
      <c r="F5">
        <v>0.15968069378078134</v>
      </c>
      <c r="G5">
        <v>9.9770410109945988</v>
      </c>
      <c r="H5">
        <v>0.13981839254647085</v>
      </c>
      <c r="I5">
        <v>16.508557348522594</v>
      </c>
      <c r="J5">
        <v>8.8285327865057308</v>
      </c>
      <c r="K5">
        <v>1.7677039629089528</v>
      </c>
      <c r="L5">
        <v>0.52931248606878256</v>
      </c>
      <c r="M5">
        <v>100</v>
      </c>
      <c r="N5">
        <v>0.90231475080482015</v>
      </c>
      <c r="P5">
        <v>50.884907636542728</v>
      </c>
      <c r="Q5">
        <v>0.72955524277766381</v>
      </c>
      <c r="R5">
        <v>10.760939830970541</v>
      </c>
      <c r="S5">
        <v>0</v>
      </c>
      <c r="T5">
        <v>9.4703578047082058</v>
      </c>
      <c r="U5">
        <v>0.14185796387343469</v>
      </c>
      <c r="V5">
        <v>16.000004705038172</v>
      </c>
      <c r="W5">
        <v>8.9573171474368731</v>
      </c>
      <c r="X5">
        <v>1.7934899718284238</v>
      </c>
      <c r="Y5">
        <v>0.53703372037800268</v>
      </c>
      <c r="Z5">
        <v>0.56252597420601913</v>
      </c>
      <c r="AA5">
        <v>99.837989997760062</v>
      </c>
      <c r="AB5">
        <v>0.89960909744467465</v>
      </c>
      <c r="AC5">
        <v>0.33613672867161914</v>
      </c>
      <c r="AE5">
        <v>1553.367911300938</v>
      </c>
      <c r="AF5">
        <v>1.8097695104663831</v>
      </c>
      <c r="AG5">
        <v>1.7035479865338159</v>
      </c>
      <c r="AI5">
        <v>1477.6070012579708</v>
      </c>
      <c r="AJ5">
        <v>1.5945919885024185</v>
      </c>
      <c r="AK5">
        <v>1.4074726282747345</v>
      </c>
      <c r="AM5">
        <v>1464.3565742051148</v>
      </c>
      <c r="AN5">
        <v>1.5607512605518574</v>
      </c>
      <c r="AP5">
        <v>1431.8681961761695</v>
      </c>
      <c r="AQ5">
        <v>1.2542450590204792</v>
      </c>
      <c r="AS5">
        <v>1437.2558714577613</v>
      </c>
      <c r="AT5">
        <v>1.4945956274072785</v>
      </c>
      <c r="AV5" s="9">
        <f t="shared" si="0"/>
        <v>59.783825096291139</v>
      </c>
    </row>
    <row r="6" spans="1:48" x14ac:dyDescent="0.25">
      <c r="A6">
        <v>13</v>
      </c>
      <c r="B6" t="s">
        <v>168</v>
      </c>
      <c r="C6">
        <v>49.140231042651209</v>
      </c>
      <c r="D6">
        <v>0.65799457269526884</v>
      </c>
      <c r="E6">
        <v>10.846940834734129</v>
      </c>
      <c r="F6">
        <v>0.22409570402651216</v>
      </c>
      <c r="G6">
        <v>11.106150817917113</v>
      </c>
      <c r="H6">
        <v>0.17945306528052785</v>
      </c>
      <c r="I6">
        <v>15.42299399938759</v>
      </c>
      <c r="J6">
        <v>11.235755809508605</v>
      </c>
      <c r="K6">
        <v>0.96705262956728899</v>
      </c>
      <c r="L6">
        <v>0.21933152423175628</v>
      </c>
      <c r="M6">
        <v>100</v>
      </c>
      <c r="N6">
        <v>0.88666425058360721</v>
      </c>
      <c r="P6">
        <v>48.546183363477496</v>
      </c>
      <c r="Q6">
        <v>0.61323763769264994</v>
      </c>
      <c r="R6">
        <v>10.109129542569743</v>
      </c>
      <c r="S6">
        <v>0</v>
      </c>
      <c r="T6">
        <v>10.536099283396478</v>
      </c>
      <c r="U6">
        <v>0.1672466284616318</v>
      </c>
      <c r="V6">
        <v>17.666864173189641</v>
      </c>
      <c r="W6">
        <v>10.471497237569947</v>
      </c>
      <c r="X6">
        <v>0.90127349782101596</v>
      </c>
      <c r="Y6">
        <v>0.20441254589755001</v>
      </c>
      <c r="Z6">
        <v>0.57520342478517661</v>
      </c>
      <c r="AA6">
        <v>99.791147334861321</v>
      </c>
      <c r="AB6">
        <v>0.89975277281797372</v>
      </c>
      <c r="AC6">
        <v>0.33308150420126881</v>
      </c>
      <c r="AE6">
        <v>1522.0449710483676</v>
      </c>
      <c r="AF6">
        <v>2.0736962055511827</v>
      </c>
      <c r="AG6">
        <v>2.0842857496167775</v>
      </c>
      <c r="AI6">
        <v>1528.8396515553166</v>
      </c>
      <c r="AJ6">
        <v>2.0975360971203689</v>
      </c>
      <c r="AK6">
        <v>2.120281420320139</v>
      </c>
      <c r="AM6">
        <v>1537.4169689327089</v>
      </c>
      <c r="AN6">
        <v>2.1282032185273945</v>
      </c>
      <c r="AP6">
        <v>1503.9798122595166</v>
      </c>
      <c r="AQ6">
        <v>1.9915276952722589</v>
      </c>
      <c r="AS6">
        <v>1506.3248508546803</v>
      </c>
      <c r="AT6">
        <v>2.0200193788203515</v>
      </c>
      <c r="AV6" s="9">
        <f t="shared" si="0"/>
        <v>80.800775152814055</v>
      </c>
    </row>
    <row r="7" spans="1:48" x14ac:dyDescent="0.25">
      <c r="A7">
        <v>5</v>
      </c>
      <c r="B7" t="s">
        <v>172</v>
      </c>
      <c r="C7">
        <v>48.219864522886112</v>
      </c>
      <c r="D7">
        <v>0.66599276912664818</v>
      </c>
      <c r="E7">
        <v>10.307977635587076</v>
      </c>
      <c r="F7">
        <v>0.27006787093046425</v>
      </c>
      <c r="G7">
        <v>12.097211940703444</v>
      </c>
      <c r="H7">
        <v>0.18886362109561664</v>
      </c>
      <c r="I7">
        <v>15.238312165241068</v>
      </c>
      <c r="J7">
        <v>11.898408129023847</v>
      </c>
      <c r="K7">
        <v>1.0437200113178813</v>
      </c>
      <c r="L7">
        <v>6.9581334087858757E-2</v>
      </c>
      <c r="M7">
        <v>100.00000000000003</v>
      </c>
      <c r="N7">
        <v>0.8764363360391475</v>
      </c>
      <c r="P7">
        <v>47.306639871493715</v>
      </c>
      <c r="Q7">
        <v>0.58752365994100786</v>
      </c>
      <c r="R7">
        <v>9.0934632143108214</v>
      </c>
      <c r="S7">
        <v>0</v>
      </c>
      <c r="T7">
        <v>11.408883476272068</v>
      </c>
      <c r="U7">
        <v>0.16661118714744991</v>
      </c>
      <c r="V7">
        <v>19.126945287503897</v>
      </c>
      <c r="W7">
        <v>10.496504790289345</v>
      </c>
      <c r="X7">
        <v>0.92074603423590784</v>
      </c>
      <c r="Y7">
        <v>6.1383068949060482E-2</v>
      </c>
      <c r="Z7">
        <v>0.59305168207816228</v>
      </c>
      <c r="AA7">
        <v>99.761752272221443</v>
      </c>
      <c r="AB7">
        <v>0.89969330039038742</v>
      </c>
      <c r="AC7">
        <v>0.33324193835115906</v>
      </c>
      <c r="AE7">
        <v>1555.1922237390584</v>
      </c>
      <c r="AF7">
        <v>2.6819032255122526</v>
      </c>
      <c r="AG7">
        <v>2.6292602326169252</v>
      </c>
      <c r="AI7">
        <v>1569.6309652287134</v>
      </c>
      <c r="AJ7">
        <v>2.7498319650716057</v>
      </c>
      <c r="AK7">
        <v>2.726689278615873</v>
      </c>
      <c r="AM7">
        <v>1616.4403985888748</v>
      </c>
      <c r="AN7">
        <v>2.9886418525421536</v>
      </c>
      <c r="AP7">
        <v>1572.4751276634026</v>
      </c>
      <c r="AQ7">
        <v>2.7463024522880239</v>
      </c>
      <c r="AS7">
        <v>1564.505928656876</v>
      </c>
      <c r="AT7">
        <v>2.7254321993828077</v>
      </c>
      <c r="AV7" s="9">
        <f t="shared" si="0"/>
        <v>109.01728797531231</v>
      </c>
    </row>
    <row r="8" spans="1:48" x14ac:dyDescent="0.25">
      <c r="A8">
        <v>7</v>
      </c>
      <c r="B8" t="s">
        <v>172</v>
      </c>
      <c r="C8">
        <v>51.056495241343697</v>
      </c>
      <c r="D8">
        <v>0.61741812072621594</v>
      </c>
      <c r="E8">
        <v>12.119320208448466</v>
      </c>
      <c r="F8">
        <v>0.1276397941416253</v>
      </c>
      <c r="G8">
        <v>10.695275188063805</v>
      </c>
      <c r="H8">
        <v>0.18920877893222748</v>
      </c>
      <c r="I8">
        <v>12.428029268811573</v>
      </c>
      <c r="J8">
        <v>12.52761283667064</v>
      </c>
      <c r="K8">
        <v>9.9583567859067093E-2</v>
      </c>
      <c r="L8">
        <v>0.13941699500269394</v>
      </c>
      <c r="M8">
        <v>100</v>
      </c>
      <c r="N8">
        <v>0.87197248012345974</v>
      </c>
      <c r="P8">
        <v>49.809390400188882</v>
      </c>
      <c r="Q8">
        <v>0.54471472861700532</v>
      </c>
      <c r="R8">
        <v>10.692222979466052</v>
      </c>
      <c r="S8">
        <v>0</v>
      </c>
      <c r="T8">
        <v>10.251602733379869</v>
      </c>
      <c r="U8">
        <v>0.16692870715682412</v>
      </c>
      <c r="V8">
        <v>16.634871568386028</v>
      </c>
      <c r="W8">
        <v>11.052437558067618</v>
      </c>
      <c r="X8">
        <v>8.7857214293065325E-2</v>
      </c>
      <c r="Y8">
        <v>0.1230001000102915</v>
      </c>
      <c r="Z8">
        <v>0.52436429994409839</v>
      </c>
      <c r="AA8">
        <v>99.887390289509739</v>
      </c>
      <c r="AB8">
        <v>0.90036380216555867</v>
      </c>
      <c r="AC8">
        <v>0.32014633181701557</v>
      </c>
      <c r="AE8">
        <v>1450.3102776501564</v>
      </c>
      <c r="AF8">
        <v>1.2909436299713049</v>
      </c>
      <c r="AG8">
        <v>1.4949159113343944</v>
      </c>
      <c r="AI8">
        <v>1502.2646358750449</v>
      </c>
      <c r="AJ8">
        <v>1.4046607651616982</v>
      </c>
      <c r="AK8">
        <v>1.7040281383524214</v>
      </c>
      <c r="AM8">
        <v>1474.1744936536356</v>
      </c>
      <c r="AN8">
        <v>1.3415007033273272</v>
      </c>
      <c r="AP8">
        <v>1457.9807123018509</v>
      </c>
      <c r="AQ8">
        <v>1.5240929618356711</v>
      </c>
      <c r="AS8">
        <v>1466.1329363134837</v>
      </c>
      <c r="AT8">
        <v>1.3241595405789035</v>
      </c>
      <c r="AV8" s="9">
        <f t="shared" si="0"/>
        <v>52.966381623156138</v>
      </c>
    </row>
    <row r="9" spans="1:48" x14ac:dyDescent="0.25">
      <c r="A9" t="s">
        <v>144</v>
      </c>
      <c r="B9" t="s">
        <v>63</v>
      </c>
      <c r="C9">
        <v>48.746072694705752</v>
      </c>
      <c r="D9">
        <v>2.1008259016920832</v>
      </c>
      <c r="E9">
        <v>11.539461495028725</v>
      </c>
      <c r="F9">
        <v>0.18406312902841437</v>
      </c>
      <c r="G9">
        <v>13.630540943733518</v>
      </c>
      <c r="H9">
        <v>0.2536024868318183</v>
      </c>
      <c r="I9">
        <v>12.364403634772268</v>
      </c>
      <c r="J9">
        <v>9.3422975379296282</v>
      </c>
      <c r="K9">
        <v>1.7785302622767403</v>
      </c>
      <c r="L9">
        <v>6.0201914001061084E-2</v>
      </c>
      <c r="M9">
        <v>100.00000000000001</v>
      </c>
      <c r="N9">
        <v>0.84089772566350474</v>
      </c>
      <c r="P9">
        <v>46.757323765307476</v>
      </c>
      <c r="Q9">
        <v>1.60358891213279</v>
      </c>
      <c r="R9">
        <v>8.8082275120975417</v>
      </c>
      <c r="S9">
        <v>0</v>
      </c>
      <c r="T9">
        <v>12.73486062059969</v>
      </c>
      <c r="U9">
        <v>0.19357821875922951</v>
      </c>
      <c r="V9">
        <v>20.649105539901345</v>
      </c>
      <c r="W9">
        <v>7.1311024552786551</v>
      </c>
      <c r="X9">
        <v>1.3575762780640088</v>
      </c>
      <c r="Y9">
        <v>4.5952937701080832E-2</v>
      </c>
      <c r="Z9">
        <v>0.5781858766336373</v>
      </c>
      <c r="AA9">
        <v>99.85950211647544</v>
      </c>
      <c r="AB9">
        <v>0.89976253057218603</v>
      </c>
      <c r="AC9">
        <v>0.3220556811862062</v>
      </c>
      <c r="AE9">
        <v>1634.2917698332556</v>
      </c>
      <c r="AF9">
        <v>3.5921321599839682</v>
      </c>
      <c r="AG9">
        <v>3.4279119509396931</v>
      </c>
      <c r="AI9">
        <v>1610.1866012356654</v>
      </c>
      <c r="AJ9">
        <v>3.4373206036663402</v>
      </c>
      <c r="AK9">
        <v>3.2258816421020686</v>
      </c>
      <c r="AM9">
        <v>1685.3270307792657</v>
      </c>
      <c r="AN9">
        <v>3.9575899277136539</v>
      </c>
      <c r="AP9">
        <v>1647.036257540921</v>
      </c>
      <c r="AQ9">
        <v>3.5397900736984846</v>
      </c>
      <c r="AS9">
        <v>1607.6089277114286</v>
      </c>
      <c r="AT9">
        <v>3.4213690182116681</v>
      </c>
      <c r="AV9" s="9">
        <f t="shared" si="0"/>
        <v>136.85476072846672</v>
      </c>
    </row>
    <row r="10" spans="1:48" x14ac:dyDescent="0.25">
      <c r="A10">
        <v>9</v>
      </c>
      <c r="B10" t="s">
        <v>172</v>
      </c>
      <c r="C10">
        <v>52.453424176099446</v>
      </c>
      <c r="D10">
        <v>0.56808762645595068</v>
      </c>
      <c r="E10">
        <v>11.90990725640107</v>
      </c>
      <c r="F10">
        <v>0.18600738673078596</v>
      </c>
      <c r="G10">
        <v>10.155812129098486</v>
      </c>
      <c r="H10">
        <v>0.15946319339114406</v>
      </c>
      <c r="I10">
        <v>12.009571752270537</v>
      </c>
      <c r="J10">
        <v>9.6873889985120023</v>
      </c>
      <c r="K10">
        <v>2.3720150016932675</v>
      </c>
      <c r="L10">
        <v>0.49832247934732515</v>
      </c>
      <c r="M10">
        <v>100</v>
      </c>
      <c r="N10">
        <v>0.87512393285693257</v>
      </c>
      <c r="P10">
        <v>51.254611915968979</v>
      </c>
      <c r="Q10">
        <v>0.51130774275218338</v>
      </c>
      <c r="R10">
        <v>10.719521975243142</v>
      </c>
      <c r="S10">
        <v>0</v>
      </c>
      <c r="T10">
        <v>9.7656785077615726</v>
      </c>
      <c r="U10">
        <v>0.1435249804216655</v>
      </c>
      <c r="V10">
        <v>15.627382368011197</v>
      </c>
      <c r="W10">
        <v>8.719142560616179</v>
      </c>
      <c r="X10">
        <v>2.1349340837722739</v>
      </c>
      <c r="Y10">
        <v>0.44851556381770469</v>
      </c>
      <c r="Z10">
        <v>0.50796419782422164</v>
      </c>
      <c r="AA10">
        <v>99.832583896189121</v>
      </c>
      <c r="AB10">
        <v>0.90010415783108977</v>
      </c>
      <c r="AC10">
        <v>0.3166359242369306</v>
      </c>
      <c r="AE10">
        <v>1555.1147173093404</v>
      </c>
      <c r="AF10">
        <v>1.7456440957793047</v>
      </c>
      <c r="AG10">
        <v>1.6368121917403682</v>
      </c>
      <c r="AI10">
        <v>1465.5301850986984</v>
      </c>
      <c r="AJ10">
        <v>1.5037740930043424</v>
      </c>
      <c r="AK10">
        <v>1.3060372380963872</v>
      </c>
      <c r="AM10">
        <v>1450.4305451234613</v>
      </c>
      <c r="AN10">
        <v>1.467761032269236</v>
      </c>
      <c r="AP10">
        <v>1419.2529293089981</v>
      </c>
      <c r="AQ10">
        <v>1.162274497419592</v>
      </c>
      <c r="AS10">
        <v>1426.0307779020109</v>
      </c>
      <c r="AT10">
        <v>1.4120501535590559</v>
      </c>
      <c r="AV10" s="9">
        <f t="shared" si="0"/>
        <v>56.482006142362238</v>
      </c>
    </row>
    <row r="11" spans="1:48" x14ac:dyDescent="0.25">
      <c r="A11" t="s">
        <v>111</v>
      </c>
      <c r="B11" t="s">
        <v>196</v>
      </c>
      <c r="C11">
        <v>46.331533856462492</v>
      </c>
      <c r="D11">
        <v>0.43358962866276834</v>
      </c>
      <c r="E11">
        <v>14.847485076056694</v>
      </c>
      <c r="F11">
        <v>3.141381882945745E-2</v>
      </c>
      <c r="G11">
        <v>10.083453696820582</v>
      </c>
      <c r="H11">
        <v>0.20976370141529527</v>
      </c>
      <c r="I11">
        <v>11.935836534864489</v>
      </c>
      <c r="J11">
        <v>15.107305342765402</v>
      </c>
      <c r="K11">
        <v>0.75467745174138845</v>
      </c>
      <c r="L11">
        <v>0.26494089238142327</v>
      </c>
      <c r="M11">
        <v>99.999999999999986</v>
      </c>
      <c r="N11">
        <v>0.87524165229257123</v>
      </c>
      <c r="P11">
        <v>45.74507259603886</v>
      </c>
      <c r="Q11">
        <v>0.39025427985868161</v>
      </c>
      <c r="R11">
        <v>13.363545188890205</v>
      </c>
      <c r="S11">
        <v>0</v>
      </c>
      <c r="T11">
        <v>9.7022160356832146</v>
      </c>
      <c r="U11">
        <v>0.18879875537794849</v>
      </c>
      <c r="V11">
        <v>15.562382305743652</v>
      </c>
      <c r="W11">
        <v>13.597397579201781</v>
      </c>
      <c r="X11">
        <v>0.67925080764324586</v>
      </c>
      <c r="Y11">
        <v>0.23846123229540039</v>
      </c>
      <c r="Z11">
        <v>0.5043470714682935</v>
      </c>
      <c r="AA11">
        <v>99.971725852201288</v>
      </c>
      <c r="AB11">
        <v>0.90032312726923913</v>
      </c>
      <c r="AC11">
        <v>0.31660871364531268</v>
      </c>
      <c r="AE11">
        <v>1387.378847027001</v>
      </c>
      <c r="AF11">
        <v>1.8610632595028682</v>
      </c>
      <c r="AG11">
        <v>2.0775740480770923</v>
      </c>
      <c r="AI11">
        <v>1465.4316521822084</v>
      </c>
      <c r="AJ11">
        <v>2.1045957858311706</v>
      </c>
      <c r="AK11">
        <v>2.5291770141737109</v>
      </c>
      <c r="AM11">
        <v>1528.4777215493689</v>
      </c>
      <c r="AN11">
        <v>2.3350739566404939</v>
      </c>
      <c r="AP11">
        <v>1511.8877463242322</v>
      </c>
      <c r="AQ11">
        <v>2.8432942189543597</v>
      </c>
      <c r="AS11">
        <v>1473.3302161702356</v>
      </c>
      <c r="AT11">
        <v>2.1316504933206515</v>
      </c>
      <c r="AV11" s="9">
        <f t="shared" si="0"/>
        <v>85.266019732826067</v>
      </c>
    </row>
    <row r="12" spans="1:48" hidden="1" x14ac:dyDescent="0.25">
      <c r="A12" t="s">
        <v>242</v>
      </c>
      <c r="B12" t="s">
        <v>321</v>
      </c>
      <c r="C12">
        <v>48.42959845558174</v>
      </c>
      <c r="D12">
        <v>2.5864419696631122</v>
      </c>
      <c r="E12">
        <v>12.178679510697174</v>
      </c>
      <c r="F12">
        <v>2.4853314360498448E-2</v>
      </c>
      <c r="G12">
        <v>13.73665439793519</v>
      </c>
      <c r="H12">
        <v>0.16292547840397556</v>
      </c>
      <c r="I12">
        <v>11.934291293091212</v>
      </c>
      <c r="J12">
        <v>6.5882990329607614</v>
      </c>
      <c r="K12">
        <v>4.1342340145008798</v>
      </c>
      <c r="L12">
        <v>0.22402253280546641</v>
      </c>
      <c r="M12">
        <v>100</v>
      </c>
      <c r="N12">
        <v>0.83634971814461623</v>
      </c>
      <c r="P12">
        <v>46.420069268743362</v>
      </c>
      <c r="Q12">
        <v>1.9449344520985661</v>
      </c>
      <c r="R12">
        <v>9.1580378138184528</v>
      </c>
      <c r="S12">
        <v>0</v>
      </c>
      <c r="T12">
        <v>12.828930988357699</v>
      </c>
      <c r="U12">
        <v>0.12251555603770488</v>
      </c>
      <c r="V12">
        <v>20.701278954951441</v>
      </c>
      <c r="W12">
        <v>4.9542227972746957</v>
      </c>
      <c r="X12">
        <v>3.1088322344567643</v>
      </c>
      <c r="Y12">
        <v>0.16845888955184443</v>
      </c>
      <c r="Z12">
        <v>0.57403002407256676</v>
      </c>
      <c r="AA12">
        <v>99.981310979363101</v>
      </c>
      <c r="AB12">
        <v>0.90018713039709564</v>
      </c>
      <c r="AC12">
        <v>0.31899375214493325</v>
      </c>
      <c r="AE12">
        <v>1756.8991206812202</v>
      </c>
      <c r="AF12">
        <v>5.4072020668934977</v>
      </c>
      <c r="AG12">
        <v>4.8617204575228108</v>
      </c>
      <c r="AI12">
        <v>1602.8924487784461</v>
      </c>
      <c r="AJ12">
        <v>4.0064989204900856</v>
      </c>
      <c r="AK12">
        <v>3.2979318691060548</v>
      </c>
      <c r="AM12">
        <v>1765.8562705184786</v>
      </c>
      <c r="AN12">
        <v>5.5119560496543203</v>
      </c>
      <c r="AP12">
        <v>1669.2390138385467</v>
      </c>
      <c r="AQ12">
        <v>3.8980986539549281</v>
      </c>
      <c r="AS12">
        <v>1611.04007039731</v>
      </c>
      <c r="AT12">
        <v>4.0657338596433554</v>
      </c>
      <c r="AV12" s="9">
        <f t="shared" si="0"/>
        <v>162.62935438573422</v>
      </c>
    </row>
    <row r="13" spans="1:48" x14ac:dyDescent="0.25">
      <c r="A13" t="s">
        <v>152</v>
      </c>
      <c r="B13" t="s">
        <v>63</v>
      </c>
      <c r="C13">
        <v>54.712796450592712</v>
      </c>
      <c r="D13">
        <v>0.66705538775205186</v>
      </c>
      <c r="E13">
        <v>12.561698462018745</v>
      </c>
      <c r="F13">
        <v>8.0360259735596337E-2</v>
      </c>
      <c r="G13">
        <v>8.7715024253032787</v>
      </c>
      <c r="H13">
        <v>0.19104472703448006</v>
      </c>
      <c r="I13">
        <v>11.421836926677679</v>
      </c>
      <c r="J13">
        <v>7.7913876789201444</v>
      </c>
      <c r="K13">
        <v>3.1399709910484299</v>
      </c>
      <c r="L13">
        <v>0.66234669091686171</v>
      </c>
      <c r="M13">
        <v>99.999999999999986</v>
      </c>
      <c r="N13">
        <v>0.88662460755988715</v>
      </c>
      <c r="P13">
        <v>54.007903053029267</v>
      </c>
      <c r="Q13">
        <v>0.63429179344852904</v>
      </c>
      <c r="R13">
        <v>11.944708629195821</v>
      </c>
      <c r="S13">
        <v>0</v>
      </c>
      <c r="T13">
        <v>8.4321194648233231</v>
      </c>
      <c r="U13">
        <v>0.18166123048334867</v>
      </c>
      <c r="V13">
        <v>13.235139355571667</v>
      </c>
      <c r="W13">
        <v>7.4087000196031765</v>
      </c>
      <c r="X13">
        <v>2.9857458134027892</v>
      </c>
      <c r="Y13">
        <v>0.62981437250982242</v>
      </c>
      <c r="Z13">
        <v>0.46350304317533642</v>
      </c>
      <c r="AA13">
        <v>99.923586775243066</v>
      </c>
      <c r="AB13">
        <v>0.8995623715894725</v>
      </c>
      <c r="AC13">
        <v>0.3124486571334979</v>
      </c>
      <c r="AE13">
        <v>1530.6949316946652</v>
      </c>
      <c r="AF13">
        <v>1.2043584205758862</v>
      </c>
      <c r="AG13">
        <v>1.1060750616936368</v>
      </c>
      <c r="AI13">
        <v>1390.0821886987351</v>
      </c>
      <c r="AJ13">
        <v>0.96028907957188503</v>
      </c>
      <c r="AK13">
        <v>0.77605930027633219</v>
      </c>
      <c r="AM13">
        <v>1367.9401263714224</v>
      </c>
      <c r="AN13">
        <v>0.92820537169771045</v>
      </c>
      <c r="AP13">
        <v>1346.7192004902606</v>
      </c>
      <c r="AQ13">
        <v>0.69572481740464764</v>
      </c>
      <c r="AS13">
        <v>1343.7008276625374</v>
      </c>
      <c r="AT13">
        <v>0.89468613080000647</v>
      </c>
      <c r="AV13" s="9">
        <f t="shared" si="0"/>
        <v>35.787445232000259</v>
      </c>
    </row>
    <row r="14" spans="1:48" hidden="1" x14ac:dyDescent="0.25">
      <c r="A14">
        <v>4</v>
      </c>
      <c r="B14" t="s">
        <v>173</v>
      </c>
      <c r="C14">
        <v>50.408602402663576</v>
      </c>
      <c r="D14">
        <v>0.80613954484022698</v>
      </c>
      <c r="E14">
        <v>13.147041218937529</v>
      </c>
      <c r="F14">
        <v>0.10836282023013258</v>
      </c>
      <c r="G14">
        <v>11.266048947643666</v>
      </c>
      <c r="H14">
        <v>0.17914212107560598</v>
      </c>
      <c r="I14">
        <v>11.285953627763178</v>
      </c>
      <c r="J14">
        <v>11.076954486508304</v>
      </c>
      <c r="K14">
        <v>1.3037565478280215</v>
      </c>
      <c r="L14">
        <v>0.4179982825097473</v>
      </c>
      <c r="M14">
        <v>99.999999999999957</v>
      </c>
      <c r="N14">
        <v>0.856502138201782</v>
      </c>
      <c r="P14">
        <v>48.80022031361495</v>
      </c>
      <c r="Q14">
        <v>0.67658996617869871</v>
      </c>
      <c r="R14">
        <v>11.034263522494584</v>
      </c>
      <c r="S14">
        <v>0</v>
      </c>
      <c r="T14">
        <v>10.839464644543368</v>
      </c>
      <c r="U14">
        <v>0.15035332581748864</v>
      </c>
      <c r="V14">
        <v>17.140791442447266</v>
      </c>
      <c r="W14">
        <v>9.2968473130480529</v>
      </c>
      <c r="X14">
        <v>1.0942380934495008</v>
      </c>
      <c r="Y14">
        <v>0.35082442690747334</v>
      </c>
      <c r="Z14">
        <v>0.52545843353609223</v>
      </c>
      <c r="AA14">
        <v>99.909051482037469</v>
      </c>
      <c r="AB14">
        <v>0.89951839500907282</v>
      </c>
      <c r="AC14">
        <v>0.31493525388019245</v>
      </c>
      <c r="AE14">
        <v>1522.7925530100033</v>
      </c>
      <c r="AF14">
        <v>2.0252600938603322</v>
      </c>
      <c r="AG14">
        <v>2.0255184712198111</v>
      </c>
      <c r="AI14">
        <v>1512.87807004605</v>
      </c>
      <c r="AJ14">
        <v>1.9919491265894718</v>
      </c>
      <c r="AK14">
        <v>1.9755388683821999</v>
      </c>
      <c r="AM14">
        <v>1514.7825351072022</v>
      </c>
      <c r="AN14">
        <v>1.9982861535253809</v>
      </c>
      <c r="AP14">
        <v>1487.7615381944104</v>
      </c>
      <c r="AQ14">
        <v>1.8543746913562296</v>
      </c>
      <c r="AS14">
        <v>1485.5864937339629</v>
      </c>
      <c r="AT14">
        <v>1.9042152967222614</v>
      </c>
      <c r="AV14" s="9">
        <f t="shared" si="0"/>
        <v>76.168611868890451</v>
      </c>
    </row>
    <row r="15" spans="1:48" hidden="1" x14ac:dyDescent="0.25">
      <c r="A15">
        <v>14</v>
      </c>
      <c r="B15" t="s">
        <v>169</v>
      </c>
      <c r="C15">
        <v>50.386513626908695</v>
      </c>
      <c r="D15">
        <v>0.78947532259535635</v>
      </c>
      <c r="E15">
        <v>13.321146898982406</v>
      </c>
      <c r="F15">
        <v>9.6394936888893015E-2</v>
      </c>
      <c r="G15">
        <v>11.802156404874884</v>
      </c>
      <c r="H15">
        <v>0.18987381176344015</v>
      </c>
      <c r="I15">
        <v>10.612946741724917</v>
      </c>
      <c r="J15">
        <v>10.872774063085416</v>
      </c>
      <c r="K15">
        <v>1.7688244569541529</v>
      </c>
      <c r="L15">
        <v>0.15989373622184433</v>
      </c>
      <c r="M15">
        <v>100</v>
      </c>
      <c r="N15">
        <v>0.84384124116561843</v>
      </c>
      <c r="P15">
        <v>48.403836750854794</v>
      </c>
      <c r="Q15">
        <v>0.63349963236619289</v>
      </c>
      <c r="R15">
        <v>10.689303923343486</v>
      </c>
      <c r="S15">
        <v>0</v>
      </c>
      <c r="T15">
        <v>11.358559209673817</v>
      </c>
      <c r="U15">
        <v>0.15236067107541354</v>
      </c>
      <c r="V15">
        <v>17.886488184084033</v>
      </c>
      <c r="W15">
        <v>8.7246531647394683</v>
      </c>
      <c r="X15">
        <v>1.4193599358077993</v>
      </c>
      <c r="Y15">
        <v>0.1283037230108745</v>
      </c>
      <c r="Z15">
        <v>0.52628449993264836</v>
      </c>
      <c r="AA15">
        <v>99.92264969488852</v>
      </c>
      <c r="AB15">
        <v>0.89990943556304281</v>
      </c>
      <c r="AC15">
        <v>0.31226110555201025</v>
      </c>
      <c r="AE15">
        <v>1552.7246885834375</v>
      </c>
      <c r="AF15">
        <v>2.3524019688798776</v>
      </c>
      <c r="AG15">
        <v>2.2906158513553918</v>
      </c>
      <c r="AI15">
        <v>1532.5503597085287</v>
      </c>
      <c r="AJ15">
        <v>2.2728669108957025</v>
      </c>
      <c r="AK15">
        <v>2.1770731944009687</v>
      </c>
      <c r="AM15">
        <v>1545.3836813788139</v>
      </c>
      <c r="AN15">
        <v>2.3229959753636944</v>
      </c>
      <c r="AP15">
        <v>1514.2527851138452</v>
      </c>
      <c r="AQ15">
        <v>2.0789677892929528</v>
      </c>
      <c r="AS15">
        <v>1510.9860196221866</v>
      </c>
      <c r="AT15">
        <v>2.192106149147647</v>
      </c>
      <c r="AV15" s="9">
        <f t="shared" si="0"/>
        <v>87.684245965905887</v>
      </c>
    </row>
    <row r="16" spans="1:48" hidden="1" x14ac:dyDescent="0.25">
      <c r="A16">
        <v>6</v>
      </c>
      <c r="B16" t="s">
        <v>173</v>
      </c>
      <c r="C16">
        <v>49.321769036519761</v>
      </c>
      <c r="D16">
        <v>0.87789556537494717</v>
      </c>
      <c r="E16">
        <v>14.285755109283231</v>
      </c>
      <c r="F16">
        <v>6.9546836808573459E-2</v>
      </c>
      <c r="G16">
        <v>12.739461783906904</v>
      </c>
      <c r="H16">
        <v>0.18954563343322725</v>
      </c>
      <c r="I16">
        <v>10.584627214350215</v>
      </c>
      <c r="J16">
        <v>8.8288360836003204</v>
      </c>
      <c r="K16">
        <v>3.0127779629912963</v>
      </c>
      <c r="L16">
        <v>8.9784773731528683E-2</v>
      </c>
      <c r="M16">
        <v>100</v>
      </c>
      <c r="N16">
        <v>0.83309219545072666</v>
      </c>
      <c r="P16">
        <v>47.221549452089555</v>
      </c>
      <c r="Q16">
        <v>0.67349355387360166</v>
      </c>
      <c r="R16">
        <v>10.959576922124974</v>
      </c>
      <c r="S16">
        <v>0</v>
      </c>
      <c r="T16">
        <v>12.147135601745555</v>
      </c>
      <c r="U16">
        <v>0.14541338094998218</v>
      </c>
      <c r="V16">
        <v>19.102970707302227</v>
      </c>
      <c r="W16">
        <v>6.7732022179333828</v>
      </c>
      <c r="X16">
        <v>2.311307423520768</v>
      </c>
      <c r="Y16">
        <v>6.8880022555254758E-2</v>
      </c>
      <c r="Z16">
        <v>0.54311659683404079</v>
      </c>
      <c r="AA16">
        <v>99.946645878929331</v>
      </c>
      <c r="AB16">
        <v>0.89976361238449265</v>
      </c>
      <c r="AC16">
        <v>0.31235304030526756</v>
      </c>
      <c r="AE16">
        <v>1634.94553951632</v>
      </c>
      <c r="AF16">
        <v>3.4847463803622234</v>
      </c>
      <c r="AG16">
        <v>3.2475203384213338</v>
      </c>
      <c r="AI16">
        <v>1561.9072509993496</v>
      </c>
      <c r="AJ16">
        <v>3.0580196915700317</v>
      </c>
      <c r="AK16">
        <v>2.7015758347941117</v>
      </c>
      <c r="AM16">
        <v>1624.7843315532971</v>
      </c>
      <c r="AN16">
        <v>3.420164135520686</v>
      </c>
      <c r="AP16">
        <v>1580.6415877929421</v>
      </c>
      <c r="AQ16">
        <v>2.8321772835433929</v>
      </c>
      <c r="AS16">
        <v>1554.9331270325174</v>
      </c>
      <c r="AT16">
        <v>3.021416640262915</v>
      </c>
      <c r="AV16" s="9">
        <f t="shared" si="0"/>
        <v>120.8566656105166</v>
      </c>
    </row>
    <row r="17" spans="1:48" x14ac:dyDescent="0.25">
      <c r="A17" t="s">
        <v>62</v>
      </c>
      <c r="B17" t="s">
        <v>196</v>
      </c>
      <c r="C17">
        <v>50.545492101896613</v>
      </c>
      <c r="D17">
        <v>1.2448571303227192</v>
      </c>
      <c r="E17">
        <v>14.433903795552217</v>
      </c>
      <c r="F17">
        <v>2.5094602702988335E-2</v>
      </c>
      <c r="G17">
        <v>14.380246160624514</v>
      </c>
      <c r="H17">
        <v>0.15024137779756958</v>
      </c>
      <c r="I17">
        <v>11.214445699890012</v>
      </c>
      <c r="J17">
        <v>5.6340516674088583</v>
      </c>
      <c r="K17">
        <v>1.6526551557732652</v>
      </c>
      <c r="L17">
        <v>0.71901230803122573</v>
      </c>
      <c r="M17">
        <v>99.999999999999972</v>
      </c>
      <c r="N17">
        <v>0.82177227490198224</v>
      </c>
      <c r="P17">
        <v>47.616987683640616</v>
      </c>
      <c r="Q17">
        <v>0.89052386756792934</v>
      </c>
      <c r="R17">
        <v>10.325470705852279</v>
      </c>
      <c r="S17">
        <v>0</v>
      </c>
      <c r="T17">
        <v>13.360724119404587</v>
      </c>
      <c r="U17">
        <v>0.10747701849957768</v>
      </c>
      <c r="V17">
        <v>21.382207308698032</v>
      </c>
      <c r="W17">
        <v>4.0303881937341641</v>
      </c>
      <c r="X17">
        <v>1.1822472034953555</v>
      </c>
      <c r="Y17">
        <v>0.51435430281940742</v>
      </c>
      <c r="Z17">
        <v>0.57166786342727705</v>
      </c>
      <c r="AA17">
        <v>99.98204826713922</v>
      </c>
      <c r="AB17">
        <v>0.89990231228834139</v>
      </c>
      <c r="AC17">
        <v>0.3173751676047798</v>
      </c>
      <c r="AE17">
        <v>1696.9770019895229</v>
      </c>
      <c r="AF17">
        <v>3.7842042908288609</v>
      </c>
      <c r="AG17">
        <v>3.6210296894219263</v>
      </c>
      <c r="AI17">
        <v>1627.3759440331546</v>
      </c>
      <c r="AJ17">
        <v>3.3145554570247384</v>
      </c>
      <c r="AK17">
        <v>3.0384993659847037</v>
      </c>
      <c r="AM17">
        <v>1671.9348852333972</v>
      </c>
      <c r="AN17">
        <v>3.6039184497779124</v>
      </c>
      <c r="AP17">
        <v>1643.7254383199447</v>
      </c>
      <c r="AQ17">
        <v>3.1663024563365716</v>
      </c>
      <c r="AS17">
        <v>1606.5420247757729</v>
      </c>
      <c r="AT17">
        <v>3.1913381322225103</v>
      </c>
      <c r="AV17" s="9">
        <f t="shared" si="0"/>
        <v>127.65352528890041</v>
      </c>
    </row>
    <row r="18" spans="1:48" x14ac:dyDescent="0.25">
      <c r="A18" t="s">
        <v>185</v>
      </c>
      <c r="B18" t="s">
        <v>194</v>
      </c>
      <c r="C18">
        <v>50.271443442538924</v>
      </c>
      <c r="D18">
        <v>1.2237127680091713</v>
      </c>
      <c r="E18">
        <v>16.867392207693982</v>
      </c>
      <c r="F18">
        <v>4.1408400548150336E-2</v>
      </c>
      <c r="G18">
        <v>12.104834407874504</v>
      </c>
      <c r="H18">
        <v>0.18741546897437758</v>
      </c>
      <c r="I18">
        <v>11.355172531976994</v>
      </c>
      <c r="J18">
        <v>5.6004151905284587</v>
      </c>
      <c r="K18">
        <v>2.2489856276925306</v>
      </c>
      <c r="L18">
        <v>9.9219954162905771E-2</v>
      </c>
      <c r="M18">
        <v>100</v>
      </c>
      <c r="N18">
        <v>0.84803212943611561</v>
      </c>
      <c r="P18">
        <v>48.354681358170268</v>
      </c>
      <c r="Q18">
        <v>0.98683840380718379</v>
      </c>
      <c r="R18">
        <v>13.602367187612529</v>
      </c>
      <c r="S18">
        <v>0</v>
      </c>
      <c r="T18">
        <v>11.562614634998381</v>
      </c>
      <c r="U18">
        <v>0.15113741319569482</v>
      </c>
      <c r="V18">
        <v>18.356492274875997</v>
      </c>
      <c r="W18">
        <v>4.5163415237301745</v>
      </c>
      <c r="X18">
        <v>1.8136489583483382</v>
      </c>
      <c r="Y18">
        <v>8.0013924633014849E-2</v>
      </c>
      <c r="Z18">
        <v>0.5424713537746485</v>
      </c>
      <c r="AA18">
        <v>99.966607033146246</v>
      </c>
      <c r="AB18">
        <v>0.89973044786178469</v>
      </c>
      <c r="AC18">
        <v>0.31543656016742644</v>
      </c>
      <c r="AE18">
        <v>1590.0625276680698</v>
      </c>
      <c r="AF18">
        <v>2.549122116015877</v>
      </c>
      <c r="AG18">
        <v>2.5314967123968337</v>
      </c>
      <c r="AI18">
        <v>1542.8598790541669</v>
      </c>
      <c r="AJ18">
        <v>2.348275879666355</v>
      </c>
      <c r="AK18">
        <v>2.2475933897869185</v>
      </c>
      <c r="AM18">
        <v>1550.0154947398248</v>
      </c>
      <c r="AN18">
        <v>2.3771856136226162</v>
      </c>
      <c r="AP18">
        <v>1536.844094144813</v>
      </c>
      <c r="AQ18">
        <v>2.2137773425394451</v>
      </c>
      <c r="AS18">
        <v>1508.5525441009452</v>
      </c>
      <c r="AT18">
        <v>2.2165403917639064</v>
      </c>
      <c r="AV18" s="9">
        <f t="shared" si="0"/>
        <v>88.661615670556259</v>
      </c>
    </row>
    <row r="19" spans="1:48" x14ac:dyDescent="0.25">
      <c r="A19" t="s">
        <v>134</v>
      </c>
      <c r="B19" t="s">
        <v>196</v>
      </c>
      <c r="C19">
        <v>55.458373151071093</v>
      </c>
      <c r="D19">
        <v>0.38363417852325299</v>
      </c>
      <c r="E19">
        <v>12.620911822447059</v>
      </c>
      <c r="F19">
        <v>5.3340742643357059E-2</v>
      </c>
      <c r="G19">
        <v>9.9438979398075276</v>
      </c>
      <c r="H19">
        <v>0.13492026377788302</v>
      </c>
      <c r="I19">
        <v>9.9650333519568512</v>
      </c>
      <c r="J19">
        <v>7.499148607712975</v>
      </c>
      <c r="K19">
        <v>3.8684693715672882</v>
      </c>
      <c r="L19">
        <v>7.2270570492715305E-2</v>
      </c>
      <c r="M19">
        <v>100.00000000000001</v>
      </c>
      <c r="N19">
        <v>0.85969693633307986</v>
      </c>
      <c r="P19">
        <v>53.4254644998678</v>
      </c>
      <c r="Q19">
        <v>0.33178821967094829</v>
      </c>
      <c r="R19">
        <v>10.9152679782412</v>
      </c>
      <c r="S19">
        <v>0</v>
      </c>
      <c r="T19">
        <v>9.7119297429649407</v>
      </c>
      <c r="U19">
        <v>0.11668656397799348</v>
      </c>
      <c r="V19">
        <v>15.080961540925896</v>
      </c>
      <c r="W19">
        <v>6.4856816855543702</v>
      </c>
      <c r="X19">
        <v>3.3456679240223264</v>
      </c>
      <c r="Y19">
        <v>6.2503617406258774E-2</v>
      </c>
      <c r="Z19">
        <v>0.47791618015184328</v>
      </c>
      <c r="AA19">
        <v>99.953867952783568</v>
      </c>
      <c r="AB19">
        <v>0.90021142111169383</v>
      </c>
      <c r="AC19">
        <v>0.30688915820583162</v>
      </c>
      <c r="AE19">
        <v>1607.4008807283449</v>
      </c>
      <c r="AF19">
        <v>1.6164009114341593</v>
      </c>
      <c r="AG19">
        <v>1.4390877220300298</v>
      </c>
      <c r="AI19">
        <v>1445.1779961354773</v>
      </c>
      <c r="AJ19">
        <v>1.2292088303596354</v>
      </c>
      <c r="AK19">
        <v>0.95619607965817977</v>
      </c>
      <c r="AM19">
        <v>1415.8148174485818</v>
      </c>
      <c r="AN19">
        <v>1.1735305078153648</v>
      </c>
      <c r="AP19">
        <v>1390.0534379638402</v>
      </c>
      <c r="AQ19">
        <v>0.83218028801524524</v>
      </c>
      <c r="AS19">
        <v>1396.1720327733199</v>
      </c>
      <c r="AT19">
        <v>1.1381890166321023</v>
      </c>
      <c r="AV19" s="9">
        <f t="shared" si="0"/>
        <v>45.527560665284092</v>
      </c>
    </row>
    <row r="20" spans="1:48" x14ac:dyDescent="0.25">
      <c r="A20" t="s">
        <v>64</v>
      </c>
      <c r="B20" t="s">
        <v>99</v>
      </c>
      <c r="C20">
        <v>46.914256233757214</v>
      </c>
      <c r="D20">
        <v>0.9855862773313584</v>
      </c>
      <c r="E20">
        <v>15.027725255264846</v>
      </c>
      <c r="F20">
        <v>5.1017463068363605E-2</v>
      </c>
      <c r="G20">
        <v>12.649050065429419</v>
      </c>
      <c r="H20">
        <v>0.17064965417090239</v>
      </c>
      <c r="I20">
        <v>9.731694556666648</v>
      </c>
      <c r="J20">
        <v>11.886512919566632</v>
      </c>
      <c r="K20">
        <v>2.4879607020215646</v>
      </c>
      <c r="L20">
        <v>9.5546872723037787E-2</v>
      </c>
      <c r="M20">
        <v>99.999999999999986</v>
      </c>
      <c r="N20">
        <v>0.82386900034798149</v>
      </c>
      <c r="P20">
        <v>45.265186334073022</v>
      </c>
      <c r="Q20">
        <v>0.74117911840092576</v>
      </c>
      <c r="R20">
        <v>11.301127473514729</v>
      </c>
      <c r="S20">
        <v>0</v>
      </c>
      <c r="T20">
        <v>12.145961215323949</v>
      </c>
      <c r="U20">
        <v>0.12833169773455422</v>
      </c>
      <c r="V20">
        <v>18.969511905076939</v>
      </c>
      <c r="W20">
        <v>8.9388776702941417</v>
      </c>
      <c r="X20">
        <v>1.8709924865568339</v>
      </c>
      <c r="Y20">
        <v>7.1853016341275153E-2</v>
      </c>
      <c r="Z20">
        <v>0.52861300640068787</v>
      </c>
      <c r="AA20">
        <v>99.961633923717073</v>
      </c>
      <c r="AB20">
        <v>0.90021895899654025</v>
      </c>
      <c r="AC20">
        <v>0.30863549289290904</v>
      </c>
      <c r="AE20">
        <v>1570.114096774759</v>
      </c>
      <c r="AF20">
        <v>3.5694613900994385</v>
      </c>
      <c r="AG20">
        <v>3.4878310619143775</v>
      </c>
      <c r="AI20">
        <v>1559.0854307269099</v>
      </c>
      <c r="AJ20">
        <v>3.5017907262212429</v>
      </c>
      <c r="AK20">
        <v>3.392231051979326</v>
      </c>
      <c r="AM20">
        <v>1693.8487262291972</v>
      </c>
      <c r="AN20">
        <v>4.486928636319564</v>
      </c>
      <c r="AP20">
        <v>1667.1009312943952</v>
      </c>
      <c r="AQ20">
        <v>4.4534848130978082</v>
      </c>
      <c r="AS20">
        <v>1578.978717489837</v>
      </c>
      <c r="AT20">
        <v>3.6252705338872304</v>
      </c>
      <c r="AV20" s="9">
        <f t="shared" si="0"/>
        <v>145.01082135548921</v>
      </c>
    </row>
    <row r="21" spans="1:48" x14ac:dyDescent="0.25">
      <c r="A21">
        <v>424100</v>
      </c>
      <c r="B21" t="s">
        <v>196</v>
      </c>
      <c r="C21">
        <v>54.72522645519625</v>
      </c>
      <c r="D21">
        <v>1.0014543967331833</v>
      </c>
      <c r="E21">
        <v>12.062169301563147</v>
      </c>
      <c r="F21">
        <v>1.8572073147577535E-2</v>
      </c>
      <c r="G21">
        <v>12.409225290919208</v>
      </c>
      <c r="H21">
        <v>0.20283879161792473</v>
      </c>
      <c r="I21">
        <v>9.4573532559787559</v>
      </c>
      <c r="J21">
        <v>8.9321975584795741</v>
      </c>
      <c r="K21">
        <v>0.9981124131539727</v>
      </c>
      <c r="L21">
        <v>0.19285046321040586</v>
      </c>
      <c r="M21">
        <v>100</v>
      </c>
      <c r="N21">
        <v>0.82265560866234744</v>
      </c>
      <c r="P21">
        <v>51.190596564228393</v>
      </c>
      <c r="Q21">
        <v>0.75688790513810866</v>
      </c>
      <c r="R21">
        <v>9.1164511173580181</v>
      </c>
      <c r="S21">
        <v>0</v>
      </c>
      <c r="T21">
        <v>11.988213968611415</v>
      </c>
      <c r="U21">
        <v>0.15330326430164962</v>
      </c>
      <c r="V21">
        <v>18.608350002259083</v>
      </c>
      <c r="W21">
        <v>6.7508538784902585</v>
      </c>
      <c r="X21">
        <v>0.75436207175165926</v>
      </c>
      <c r="Y21">
        <v>0.14575419867383893</v>
      </c>
      <c r="Z21">
        <v>0.52119046638044808</v>
      </c>
      <c r="AA21">
        <v>99.985963437192879</v>
      </c>
      <c r="AB21">
        <v>0.89976570532068989</v>
      </c>
      <c r="AC21">
        <v>0.30829182552939144</v>
      </c>
      <c r="AE21">
        <v>1591.2291322676888</v>
      </c>
      <c r="AF21">
        <v>1.7613714451774267</v>
      </c>
      <c r="AG21">
        <v>1.8065893535199071</v>
      </c>
      <c r="AI21">
        <v>1557.3140239486261</v>
      </c>
      <c r="AJ21">
        <v>1.6598769496168455</v>
      </c>
      <c r="AK21">
        <v>1.6586013046786914</v>
      </c>
      <c r="AM21">
        <v>1505.3078998762046</v>
      </c>
      <c r="AN21">
        <v>1.5201917128398861</v>
      </c>
      <c r="AP21">
        <v>1488.9432848664596</v>
      </c>
      <c r="AQ21">
        <v>1.3960968757404981</v>
      </c>
      <c r="AS21">
        <v>1506.4279345708755</v>
      </c>
      <c r="AT21">
        <v>1.5230176540967575</v>
      </c>
      <c r="AV21" s="9">
        <f t="shared" si="0"/>
        <v>60.9207061638703</v>
      </c>
    </row>
    <row r="22" spans="1:48" x14ac:dyDescent="0.25">
      <c r="A22" t="s">
        <v>66</v>
      </c>
      <c r="B22" t="s">
        <v>99</v>
      </c>
      <c r="C22">
        <v>48.972346219181901</v>
      </c>
      <c r="D22">
        <v>0.97284622403072307</v>
      </c>
      <c r="E22">
        <v>14.209563037052908</v>
      </c>
      <c r="F22">
        <v>6.0117904586021113E-2</v>
      </c>
      <c r="G22">
        <v>12.498273428881474</v>
      </c>
      <c r="H22">
        <v>0.17426281359777857</v>
      </c>
      <c r="I22">
        <v>9.448578781174632</v>
      </c>
      <c r="J22">
        <v>11.359710296410526</v>
      </c>
      <c r="K22">
        <v>2.2250116421262414</v>
      </c>
      <c r="L22">
        <v>7.9289652957799439E-2</v>
      </c>
      <c r="M22">
        <v>100.00000000000001</v>
      </c>
      <c r="N22">
        <v>0.82186241161297136</v>
      </c>
      <c r="P22">
        <v>46.810329876241113</v>
      </c>
      <c r="Q22">
        <v>0.73160450399938481</v>
      </c>
      <c r="R22">
        <v>10.68594404848384</v>
      </c>
      <c r="S22">
        <v>0</v>
      </c>
      <c r="T22">
        <v>12.053715532749722</v>
      </c>
      <c r="U22">
        <v>0.13104996057805915</v>
      </c>
      <c r="V22">
        <v>18.744153773868529</v>
      </c>
      <c r="W22">
        <v>8.5427840615431823</v>
      </c>
      <c r="X22">
        <v>1.6732639739157973</v>
      </c>
      <c r="Y22">
        <v>5.9627786788472199E-2</v>
      </c>
      <c r="Z22">
        <v>0.52231632561276409</v>
      </c>
      <c r="AA22">
        <v>99.954789843780858</v>
      </c>
      <c r="AB22">
        <v>0.90016846328215294</v>
      </c>
      <c r="AC22">
        <v>0.30747555175360997</v>
      </c>
      <c r="AE22">
        <v>1573.7418951208285</v>
      </c>
      <c r="AF22">
        <v>3.0285312424609705</v>
      </c>
      <c r="AG22">
        <v>2.9241530919982908</v>
      </c>
      <c r="AI22">
        <v>1554.7324452754892</v>
      </c>
      <c r="AJ22">
        <v>2.9302740357554997</v>
      </c>
      <c r="AK22">
        <v>2.7873772054272288</v>
      </c>
      <c r="AM22">
        <v>1615.7844969159744</v>
      </c>
      <c r="AN22">
        <v>3.2641137650973997</v>
      </c>
      <c r="AP22">
        <v>1580.3715185995434</v>
      </c>
      <c r="AQ22">
        <v>2.9734162631472287</v>
      </c>
      <c r="AS22">
        <v>1552.7886120587259</v>
      </c>
      <c r="AT22">
        <v>2.9204929692985084</v>
      </c>
      <c r="AV22" s="9">
        <f t="shared" si="0"/>
        <v>116.81971877194033</v>
      </c>
    </row>
    <row r="23" spans="1:48" x14ac:dyDescent="0.25">
      <c r="A23" t="s">
        <v>67</v>
      </c>
      <c r="B23" t="s">
        <v>99</v>
      </c>
      <c r="C23">
        <v>46.068566891526629</v>
      </c>
      <c r="D23">
        <v>0.9829089216494139</v>
      </c>
      <c r="E23">
        <v>15.585038655520812</v>
      </c>
      <c r="F23">
        <v>4.9509922848802394E-2</v>
      </c>
      <c r="G23">
        <v>12.620020742976161</v>
      </c>
      <c r="H23">
        <v>0.17119706987010164</v>
      </c>
      <c r="I23">
        <v>9.4208786429532214</v>
      </c>
      <c r="J23">
        <v>11.779611583650889</v>
      </c>
      <c r="K23">
        <v>3.2382371395023775</v>
      </c>
      <c r="L23">
        <v>8.4030429501585971E-2</v>
      </c>
      <c r="M23">
        <v>100</v>
      </c>
      <c r="N23">
        <v>0.82030523389342935</v>
      </c>
      <c r="P23">
        <v>44.602850741619335</v>
      </c>
      <c r="Q23">
        <v>0.73548944480467171</v>
      </c>
      <c r="R23">
        <v>11.661946672305069</v>
      </c>
      <c r="S23">
        <v>0</v>
      </c>
      <c r="T23">
        <v>12.15478213897436</v>
      </c>
      <c r="U23">
        <v>0.12810305725951965</v>
      </c>
      <c r="V23">
        <v>18.854595037366394</v>
      </c>
      <c r="W23">
        <v>8.8144280643372639</v>
      </c>
      <c r="X23">
        <v>2.4231026735231711</v>
      </c>
      <c r="Y23">
        <v>6.2878149317342064E-2</v>
      </c>
      <c r="Z23">
        <v>0.52477681818775046</v>
      </c>
      <c r="AA23">
        <v>99.962952797694882</v>
      </c>
      <c r="AB23">
        <v>0.9001284706720627</v>
      </c>
      <c r="AC23">
        <v>0.30685199987942696</v>
      </c>
      <c r="AE23">
        <v>1586.588726735718</v>
      </c>
      <c r="AF23">
        <v>4.0507262393054715</v>
      </c>
      <c r="AG23">
        <v>3.9364386136869793</v>
      </c>
      <c r="AI23">
        <v>1553.3640281776916</v>
      </c>
      <c r="AJ23">
        <v>3.8227393215267087</v>
      </c>
      <c r="AK23">
        <v>3.6202756488121484</v>
      </c>
      <c r="AM23">
        <v>1758.8724761571714</v>
      </c>
      <c r="AN23">
        <v>5.6517271015670492</v>
      </c>
      <c r="AP23">
        <v>1736.3661675169312</v>
      </c>
      <c r="AQ23">
        <v>5.7414716366018546</v>
      </c>
      <c r="AS23">
        <v>1586.4830169342913</v>
      </c>
      <c r="AT23">
        <v>4.0499690774668853</v>
      </c>
      <c r="AV23" s="9">
        <f t="shared" si="0"/>
        <v>161.9987630986754</v>
      </c>
    </row>
    <row r="24" spans="1:48" x14ac:dyDescent="0.25">
      <c r="A24" t="s">
        <v>68</v>
      </c>
      <c r="B24" t="s">
        <v>99</v>
      </c>
      <c r="C24">
        <v>50.361754734856618</v>
      </c>
      <c r="D24">
        <v>0.88303434926529478</v>
      </c>
      <c r="E24">
        <v>13.493092902384358</v>
      </c>
      <c r="F24">
        <v>7.7646680044183222E-2</v>
      </c>
      <c r="G24">
        <v>11.588274034555822</v>
      </c>
      <c r="H24">
        <v>0.15850216851682583</v>
      </c>
      <c r="I24">
        <v>9.3098692869653679</v>
      </c>
      <c r="J24">
        <v>11.58963974816932</v>
      </c>
      <c r="K24">
        <v>2.4616660715391965</v>
      </c>
      <c r="L24">
        <v>7.6520023703053885E-2</v>
      </c>
      <c r="M24">
        <v>100.00000000000004</v>
      </c>
      <c r="N24">
        <v>0.83127601435462073</v>
      </c>
      <c r="P24">
        <v>48.211402012322026</v>
      </c>
      <c r="Q24">
        <v>0.69458648729346406</v>
      </c>
      <c r="R24">
        <v>10.613539563426214</v>
      </c>
      <c r="S24">
        <v>0</v>
      </c>
      <c r="T24">
        <v>11.299237953958519</v>
      </c>
      <c r="U24">
        <v>0.12467631021386552</v>
      </c>
      <c r="V24">
        <v>17.37612101535036</v>
      </c>
      <c r="W24">
        <v>9.1163012722839536</v>
      </c>
      <c r="X24">
        <v>1.9363233049116817</v>
      </c>
      <c r="Y24">
        <v>6.0189928642910284E-2</v>
      </c>
      <c r="Z24">
        <v>0.50654600570715269</v>
      </c>
      <c r="AA24">
        <v>99.938923854110158</v>
      </c>
      <c r="AB24">
        <v>0.89960324321832352</v>
      </c>
      <c r="AC24">
        <v>0.30598072921857172</v>
      </c>
      <c r="AE24">
        <v>1553.8104268163895</v>
      </c>
      <c r="AF24">
        <v>2.4534790615654245</v>
      </c>
      <c r="AG24">
        <v>2.3505490545597136</v>
      </c>
      <c r="AI24">
        <v>1516.5708142013866</v>
      </c>
      <c r="AJ24">
        <v>2.3033857902549024</v>
      </c>
      <c r="AK24">
        <v>2.1399984769219813</v>
      </c>
      <c r="AM24">
        <v>1540.7647627135464</v>
      </c>
      <c r="AN24">
        <v>2.3993165628898447</v>
      </c>
      <c r="AP24">
        <v>1503.5217473670798</v>
      </c>
      <c r="AQ24">
        <v>2.0707719674527789</v>
      </c>
      <c r="AS24">
        <v>1500.9433389183102</v>
      </c>
      <c r="AT24">
        <v>2.2443418006906493</v>
      </c>
      <c r="AV24" s="9">
        <f t="shared" si="0"/>
        <v>89.773672027625963</v>
      </c>
    </row>
    <row r="25" spans="1:48" x14ac:dyDescent="0.25">
      <c r="A25">
        <v>422812</v>
      </c>
      <c r="B25" t="s">
        <v>196</v>
      </c>
      <c r="C25">
        <v>61.003788825947218</v>
      </c>
      <c r="D25">
        <v>1.2184807994784539</v>
      </c>
      <c r="E25">
        <v>10.890382340288511</v>
      </c>
      <c r="F25">
        <v>2.1790080550772337E-2</v>
      </c>
      <c r="G25">
        <v>11.302592085396881</v>
      </c>
      <c r="H25">
        <v>0.13695349830245507</v>
      </c>
      <c r="I25">
        <v>9.2254051907347279</v>
      </c>
      <c r="J25">
        <v>4.0602384719779891</v>
      </c>
      <c r="K25">
        <v>1.5376889416262534</v>
      </c>
      <c r="L25">
        <v>0.60267976569673876</v>
      </c>
      <c r="M25">
        <v>100.00000000000001</v>
      </c>
      <c r="N25">
        <v>0.83337337008835199</v>
      </c>
      <c r="P25">
        <v>56.747845538530584</v>
      </c>
      <c r="Q25">
        <v>0.96806931441744049</v>
      </c>
      <c r="R25">
        <v>8.6522864951335059</v>
      </c>
      <c r="S25">
        <v>0</v>
      </c>
      <c r="T25">
        <v>11.060265063165211</v>
      </c>
      <c r="U25">
        <v>0.10880801672498751</v>
      </c>
      <c r="V25">
        <v>17.020081648702689</v>
      </c>
      <c r="W25">
        <v>3.2258138787426613</v>
      </c>
      <c r="X25">
        <v>1.221676599372405</v>
      </c>
      <c r="Y25">
        <v>0.47882230712296286</v>
      </c>
      <c r="Z25">
        <v>0.49901916374343558</v>
      </c>
      <c r="AA25">
        <v>99.982688025655889</v>
      </c>
      <c r="AB25">
        <v>0.89959006619950299</v>
      </c>
      <c r="AC25">
        <v>0.30623149887981388</v>
      </c>
      <c r="AE25">
        <v>1664.6763896492409</v>
      </c>
      <c r="AF25">
        <v>0.77895753251034117</v>
      </c>
      <c r="AG25">
        <v>1.1158963064762639</v>
      </c>
      <c r="AI25">
        <v>1512.8833189250529</v>
      </c>
      <c r="AJ25">
        <v>0.59480201185831649</v>
      </c>
      <c r="AK25">
        <v>0.76119889598186696</v>
      </c>
      <c r="AM25">
        <v>1410.9254606545157</v>
      </c>
      <c r="AN25">
        <v>0.50471510913997897</v>
      </c>
      <c r="AP25">
        <v>1414.3515079245869</v>
      </c>
      <c r="AQ25">
        <v>0.59383085405856961</v>
      </c>
      <c r="AS25">
        <v>1424.979972398696</v>
      </c>
      <c r="AT25">
        <v>0.51595497311856475</v>
      </c>
      <c r="AV25" s="9">
        <f t="shared" si="0"/>
        <v>20.638198924742589</v>
      </c>
    </row>
    <row r="26" spans="1:48" hidden="1" x14ac:dyDescent="0.25">
      <c r="A26">
        <v>10</v>
      </c>
      <c r="B26" t="s">
        <v>173</v>
      </c>
      <c r="C26">
        <v>50.167620757543929</v>
      </c>
      <c r="D26">
        <v>0.89262659884474405</v>
      </c>
      <c r="E26">
        <v>14.292055093862475</v>
      </c>
      <c r="F26">
        <v>4.5879954081823451E-2</v>
      </c>
      <c r="G26">
        <v>12.085562377617041</v>
      </c>
      <c r="H26">
        <v>0.190560734584833</v>
      </c>
      <c r="I26">
        <v>9.1870333094582648</v>
      </c>
      <c r="J26">
        <v>11.57405724794196</v>
      </c>
      <c r="K26">
        <v>1.4542792902526729</v>
      </c>
      <c r="L26">
        <v>0.11032463581227173</v>
      </c>
      <c r="M26">
        <v>100.00000000000001</v>
      </c>
      <c r="N26">
        <v>0.82323659901975754</v>
      </c>
      <c r="P26">
        <v>47.821713938296497</v>
      </c>
      <c r="Q26">
        <v>0.68141260242793733</v>
      </c>
      <c r="R26">
        <v>10.910257960222587</v>
      </c>
      <c r="S26">
        <v>0</v>
      </c>
      <c r="T26">
        <v>11.743206822329682</v>
      </c>
      <c r="U26">
        <v>0.14547010613630121</v>
      </c>
      <c r="V26">
        <v>18.120439324853134</v>
      </c>
      <c r="W26">
        <v>8.8353948674364045</v>
      </c>
      <c r="X26">
        <v>1.1101665994612453</v>
      </c>
      <c r="Y26">
        <v>8.4219535131542803E-2</v>
      </c>
      <c r="Z26">
        <v>0.51269443985412855</v>
      </c>
      <c r="AA26">
        <v>99.964976196149465</v>
      </c>
      <c r="AB26">
        <v>0.89982318539411854</v>
      </c>
      <c r="AC26">
        <v>0.30627657234089134</v>
      </c>
      <c r="AE26">
        <v>1533.5194854562887</v>
      </c>
      <c r="AF26">
        <v>2.3393747636890452</v>
      </c>
      <c r="AG26">
        <v>2.3402981546273307</v>
      </c>
      <c r="AI26">
        <v>1540.2334762905757</v>
      </c>
      <c r="AJ26">
        <v>2.3661833337184524</v>
      </c>
      <c r="AK26">
        <v>2.3802311258323807</v>
      </c>
      <c r="AM26">
        <v>1557.6331034410537</v>
      </c>
      <c r="AN26">
        <v>2.4377886624020229</v>
      </c>
      <c r="AP26">
        <v>1533.4358771581085</v>
      </c>
      <c r="AQ26">
        <v>2.3398051223365823</v>
      </c>
      <c r="AS26">
        <v>1522.7338458274855</v>
      </c>
      <c r="AT26">
        <v>2.2972248052434532</v>
      </c>
      <c r="AV26" s="9">
        <f t="shared" si="0"/>
        <v>91.88899220973812</v>
      </c>
    </row>
    <row r="27" spans="1:48" x14ac:dyDescent="0.25">
      <c r="A27">
        <v>424084</v>
      </c>
      <c r="B27" t="s">
        <v>196</v>
      </c>
      <c r="C27">
        <v>55.146533290639873</v>
      </c>
      <c r="D27">
        <v>1.0349977939814545</v>
      </c>
      <c r="E27">
        <v>11.893870181226911</v>
      </c>
      <c r="F27">
        <v>1.9013751966938091E-2</v>
      </c>
      <c r="G27">
        <v>17.445151204982359</v>
      </c>
      <c r="H27">
        <v>0.20868522230391534</v>
      </c>
      <c r="I27">
        <v>9.0937523220842937</v>
      </c>
      <c r="J27">
        <v>2.4364342560974346</v>
      </c>
      <c r="K27">
        <v>1.6727738460368093</v>
      </c>
      <c r="L27">
        <v>1.0487881306800206</v>
      </c>
      <c r="M27">
        <v>100</v>
      </c>
      <c r="N27">
        <v>0.7586925165507834</v>
      </c>
      <c r="P27">
        <v>48.827349576056797</v>
      </c>
      <c r="Q27">
        <v>0.60336880244405733</v>
      </c>
      <c r="R27">
        <v>6.9337251242494524</v>
      </c>
      <c r="S27">
        <v>0</v>
      </c>
      <c r="T27">
        <v>15.565670088052039</v>
      </c>
      <c r="U27">
        <v>0.12165644545474416</v>
      </c>
      <c r="V27">
        <v>24.365050169878156</v>
      </c>
      <c r="W27">
        <v>1.4203589880902965</v>
      </c>
      <c r="X27">
        <v>0.97517072800742144</v>
      </c>
      <c r="Y27">
        <v>0.61140810357831987</v>
      </c>
      <c r="Z27">
        <v>0.5651575981445498</v>
      </c>
      <c r="AA27">
        <v>99.988915623955847</v>
      </c>
      <c r="AB27">
        <v>0.89970278045087582</v>
      </c>
      <c r="AC27">
        <v>0.31110790469198896</v>
      </c>
      <c r="AE27">
        <v>1843.0016331076311</v>
      </c>
      <c r="AF27">
        <v>5.0777895788053247</v>
      </c>
      <c r="AG27">
        <v>4.5244547529699615</v>
      </c>
      <c r="AI27">
        <v>1707.0742130515034</v>
      </c>
      <c r="AJ27">
        <v>3.7694510309743925</v>
      </c>
      <c r="AK27">
        <v>3.2122125729681543</v>
      </c>
      <c r="AM27">
        <v>1745.5012723325754</v>
      </c>
      <c r="AN27">
        <v>4.078059028179986</v>
      </c>
      <c r="AP27">
        <v>1690.0872492918186</v>
      </c>
      <c r="AQ27">
        <v>3.077608474609741</v>
      </c>
      <c r="AS27">
        <v>1683.808754047097</v>
      </c>
      <c r="AT27">
        <v>3.600282074159721</v>
      </c>
      <c r="AV27" s="9">
        <f t="shared" si="0"/>
        <v>144.01128296638885</v>
      </c>
    </row>
    <row r="28" spans="1:48" x14ac:dyDescent="0.25">
      <c r="A28" t="s">
        <v>69</v>
      </c>
      <c r="B28" t="s">
        <v>99</v>
      </c>
      <c r="C28">
        <v>49.376704903448292</v>
      </c>
      <c r="D28">
        <v>0.94970743561571602</v>
      </c>
      <c r="E28">
        <v>14.592936599129908</v>
      </c>
      <c r="F28">
        <v>4.4267176473788507E-2</v>
      </c>
      <c r="G28">
        <v>11.084241051045995</v>
      </c>
      <c r="H28">
        <v>0.16291928382051651</v>
      </c>
      <c r="I28">
        <v>9.0301276052838944</v>
      </c>
      <c r="J28">
        <v>11.438485713977967</v>
      </c>
      <c r="K28">
        <v>3.2166659122216754</v>
      </c>
      <c r="L28">
        <v>0.10394431898225444</v>
      </c>
      <c r="M28">
        <v>100.00000000000001</v>
      </c>
      <c r="N28">
        <v>0.83418193116585226</v>
      </c>
      <c r="P28">
        <v>47.548699452626636</v>
      </c>
      <c r="Q28">
        <v>0.75831377326964344</v>
      </c>
      <c r="R28">
        <v>11.652035564401501</v>
      </c>
      <c r="S28">
        <v>0</v>
      </c>
      <c r="T28">
        <v>10.875678441804375</v>
      </c>
      <c r="U28">
        <v>0.13008631102506596</v>
      </c>
      <c r="V28">
        <v>16.723299781573942</v>
      </c>
      <c r="W28">
        <v>9.1332982526708584</v>
      </c>
      <c r="X28">
        <v>2.5684142018570641</v>
      </c>
      <c r="Y28">
        <v>8.2996516381146898E-2</v>
      </c>
      <c r="Z28">
        <v>0.49183165110582788</v>
      </c>
      <c r="AA28">
        <v>99.964653946716055</v>
      </c>
      <c r="AB28">
        <v>0.90021700366320245</v>
      </c>
      <c r="AC28">
        <v>0.30387618965795693</v>
      </c>
      <c r="AE28">
        <v>1550.575034293699</v>
      </c>
      <c r="AF28">
        <v>2.6887590850609016</v>
      </c>
      <c r="AG28">
        <v>2.5244420275277202</v>
      </c>
      <c r="AI28">
        <v>1494.4072569221998</v>
      </c>
      <c r="AJ28">
        <v>2.446768341606341</v>
      </c>
      <c r="AK28">
        <v>2.1912611817173877</v>
      </c>
      <c r="AM28">
        <v>1543.2132086216209</v>
      </c>
      <c r="AN28">
        <v>2.655111624945214</v>
      </c>
      <c r="AP28">
        <v>1500.5369208755114</v>
      </c>
      <c r="AQ28">
        <v>2.2253718233999775</v>
      </c>
      <c r="AS28">
        <v>1487.8692297785838</v>
      </c>
      <c r="AT28">
        <v>2.4206572232503341</v>
      </c>
      <c r="AV28" s="9">
        <f t="shared" si="0"/>
        <v>96.826288930013362</v>
      </c>
    </row>
    <row r="29" spans="1:48" x14ac:dyDescent="0.25">
      <c r="A29" t="s">
        <v>70</v>
      </c>
      <c r="B29" t="s">
        <v>99</v>
      </c>
      <c r="C29">
        <v>49.506317966232558</v>
      </c>
      <c r="D29">
        <v>0.8987796736683682</v>
      </c>
      <c r="E29">
        <v>14.201140193996268</v>
      </c>
      <c r="F29">
        <v>6.0062554826727878E-2</v>
      </c>
      <c r="G29">
        <v>12.299202791033942</v>
      </c>
      <c r="H29">
        <v>0.16800804964934332</v>
      </c>
      <c r="I29">
        <v>9.1233507870629733</v>
      </c>
      <c r="J29">
        <v>11.265617905243689</v>
      </c>
      <c r="K29">
        <v>2.4087234396880302</v>
      </c>
      <c r="L29">
        <v>6.8796638598095011E-2</v>
      </c>
      <c r="M29">
        <v>100</v>
      </c>
      <c r="N29">
        <v>0.81988992899894841</v>
      </c>
      <c r="P29">
        <v>47.242222531482845</v>
      </c>
      <c r="Q29">
        <v>0.67929167189428474</v>
      </c>
      <c r="R29">
        <v>10.733126869471569</v>
      </c>
      <c r="S29">
        <v>0</v>
      </c>
      <c r="T29">
        <v>11.931728309707484</v>
      </c>
      <c r="U29">
        <v>0.12697936132911566</v>
      </c>
      <c r="V29">
        <v>18.337711860372906</v>
      </c>
      <c r="W29">
        <v>8.5144787381994682</v>
      </c>
      <c r="X29">
        <v>1.8204970811126384</v>
      </c>
      <c r="Y29">
        <v>5.1996039767194795E-2</v>
      </c>
      <c r="Z29">
        <v>0.51657265905080518</v>
      </c>
      <c r="AA29">
        <v>99.954605122388315</v>
      </c>
      <c r="AB29">
        <v>0.89961045037488219</v>
      </c>
      <c r="AC29">
        <v>0.30577186985986748</v>
      </c>
      <c r="AE29">
        <v>1572.3460284001339</v>
      </c>
      <c r="AF29">
        <v>2.8787729307606167</v>
      </c>
      <c r="AG29">
        <v>2.7667136136962589</v>
      </c>
      <c r="AI29">
        <v>1543.4558055055929</v>
      </c>
      <c r="AJ29">
        <v>2.7387407255559562</v>
      </c>
      <c r="AK29">
        <v>2.5724450632439684</v>
      </c>
      <c r="AM29">
        <v>1590.8331906982758</v>
      </c>
      <c r="AN29">
        <v>2.9740274321830493</v>
      </c>
      <c r="AP29">
        <v>1554.3851254136362</v>
      </c>
      <c r="AQ29">
        <v>2.6442797428085485</v>
      </c>
      <c r="AS29">
        <v>1536.658346316643</v>
      </c>
      <c r="AT29">
        <v>2.7072498447854723</v>
      </c>
      <c r="AV29" s="9">
        <f t="shared" si="0"/>
        <v>108.28999379141889</v>
      </c>
    </row>
    <row r="30" spans="1:48" hidden="1" x14ac:dyDescent="0.25">
      <c r="A30" t="s">
        <v>211</v>
      </c>
      <c r="B30" t="s">
        <v>315</v>
      </c>
      <c r="C30">
        <v>50.643165144042257</v>
      </c>
      <c r="D30">
        <v>1.3662165949343099</v>
      </c>
      <c r="E30">
        <v>15.31818606441499</v>
      </c>
      <c r="F30">
        <v>2.8135678253814227E-2</v>
      </c>
      <c r="G30">
        <v>12.937657148999145</v>
      </c>
      <c r="H30">
        <v>0.24840301726078359</v>
      </c>
      <c r="I30">
        <v>9.304763021560186</v>
      </c>
      <c r="J30">
        <v>5.1647127338804593</v>
      </c>
      <c r="K30">
        <v>4.750707705112486</v>
      </c>
      <c r="L30">
        <v>0.23805289154158429</v>
      </c>
      <c r="M30">
        <v>100.00000000000004</v>
      </c>
      <c r="N30">
        <v>0.81505886469003519</v>
      </c>
      <c r="P30">
        <v>47.902334926966503</v>
      </c>
      <c r="Q30">
        <v>1.0071098838119583</v>
      </c>
      <c r="R30">
        <v>11.291838091224994</v>
      </c>
      <c r="S30">
        <v>0</v>
      </c>
      <c r="T30">
        <v>12.430826510824396</v>
      </c>
      <c r="U30">
        <v>0.18311088796581057</v>
      </c>
      <c r="V30">
        <v>19.149395933011228</v>
      </c>
      <c r="W30">
        <v>3.8071805456224794</v>
      </c>
      <c r="X30">
        <v>3.5019957323461282</v>
      </c>
      <c r="Y30">
        <v>0.17548126763390193</v>
      </c>
      <c r="Z30">
        <v>0.52998593697909968</v>
      </c>
      <c r="AA30">
        <v>99.979259716386508</v>
      </c>
      <c r="AB30">
        <v>0.89968921901480159</v>
      </c>
      <c r="AC30">
        <v>0.30621883158777802</v>
      </c>
      <c r="AE30">
        <v>1737.9404269912552</v>
      </c>
      <c r="AF30">
        <v>4.3151950085223083</v>
      </c>
      <c r="AG30">
        <v>3.8796486359430205</v>
      </c>
      <c r="AI30">
        <v>1558.8249144705653</v>
      </c>
      <c r="AJ30">
        <v>3.0791013208434723</v>
      </c>
      <c r="AK30">
        <v>2.4703837433083176</v>
      </c>
      <c r="AM30">
        <v>1619.6319390727504</v>
      </c>
      <c r="AN30">
        <v>3.4297041845510368</v>
      </c>
      <c r="AP30">
        <v>1566.2803248051694</v>
      </c>
      <c r="AQ30">
        <v>2.5172351444058996</v>
      </c>
      <c r="AS30">
        <v>1543.412759908143</v>
      </c>
      <c r="AT30">
        <v>2.998714810121808</v>
      </c>
      <c r="AV30" s="9">
        <f t="shared" si="0"/>
        <v>119.94859240487231</v>
      </c>
    </row>
    <row r="31" spans="1:48" hidden="1" x14ac:dyDescent="0.25">
      <c r="A31" t="s">
        <v>220</v>
      </c>
      <c r="B31" t="s">
        <v>317</v>
      </c>
      <c r="C31">
        <v>49.551177684313103</v>
      </c>
      <c r="D31">
        <v>0.72884475151983219</v>
      </c>
      <c r="E31">
        <v>15.00804262988725</v>
      </c>
      <c r="F31">
        <v>0.11747278467649322</v>
      </c>
      <c r="G31">
        <v>10.758159149194144</v>
      </c>
      <c r="H31">
        <v>0.17451212360334012</v>
      </c>
      <c r="I31">
        <v>9.1362229415866292</v>
      </c>
      <c r="J31">
        <v>12.534076642334018</v>
      </c>
      <c r="K31">
        <v>1.4576895030396644</v>
      </c>
      <c r="L31">
        <v>0.53380178984551097</v>
      </c>
      <c r="M31">
        <v>99.999999999999972</v>
      </c>
      <c r="N31">
        <v>0.83949012830132685</v>
      </c>
      <c r="P31">
        <v>47.840030529957865</v>
      </c>
      <c r="Q31">
        <v>0.59369893357663261</v>
      </c>
      <c r="R31">
        <v>12.225180857592065</v>
      </c>
      <c r="S31">
        <v>0</v>
      </c>
      <c r="T31">
        <v>10.571149143531814</v>
      </c>
      <c r="U31">
        <v>0.14215326578595425</v>
      </c>
      <c r="V31">
        <v>16.212937319139929</v>
      </c>
      <c r="W31">
        <v>10.209949266155897</v>
      </c>
      <c r="X31">
        <v>1.1873978671532652</v>
      </c>
      <c r="Y31">
        <v>0.4348217541688012</v>
      </c>
      <c r="Z31">
        <v>0.48699063388412717</v>
      </c>
      <c r="AA31">
        <v>99.904309570946353</v>
      </c>
      <c r="AB31">
        <v>0.89974401944189153</v>
      </c>
      <c r="AC31">
        <v>0.30468603574443931</v>
      </c>
      <c r="AE31">
        <v>1478.6840499472964</v>
      </c>
      <c r="AF31">
        <v>1.99177927419979</v>
      </c>
      <c r="AG31">
        <v>2.0337778009974792</v>
      </c>
      <c r="AI31">
        <v>1484.8963364550777</v>
      </c>
      <c r="AJ31">
        <v>2.012057423254737</v>
      </c>
      <c r="AK31">
        <v>2.0658670377177568</v>
      </c>
      <c r="AM31">
        <v>1506.3630879296572</v>
      </c>
      <c r="AN31">
        <v>2.0844332735215518</v>
      </c>
      <c r="AP31">
        <v>1481.4379609177668</v>
      </c>
      <c r="AQ31">
        <v>2.0479410138343472</v>
      </c>
      <c r="AS31">
        <v>1468.0180718566482</v>
      </c>
      <c r="AT31">
        <v>1.9576302789306836</v>
      </c>
      <c r="AV31" s="9">
        <f t="shared" si="0"/>
        <v>78.305211157227347</v>
      </c>
    </row>
    <row r="32" spans="1:48" x14ac:dyDescent="0.25">
      <c r="A32" t="s">
        <v>71</v>
      </c>
      <c r="B32" t="s">
        <v>99</v>
      </c>
      <c r="C32">
        <v>48.923507522273802</v>
      </c>
      <c r="D32">
        <v>0.93505357258101918</v>
      </c>
      <c r="E32">
        <v>14.607978971786011</v>
      </c>
      <c r="F32">
        <v>5.4817814236102019E-2</v>
      </c>
      <c r="G32">
        <v>12.394982136937211</v>
      </c>
      <c r="H32">
        <v>0.17289222229402076</v>
      </c>
      <c r="I32">
        <v>8.8455166982443405</v>
      </c>
      <c r="J32">
        <v>11.862976196449075</v>
      </c>
      <c r="K32">
        <v>2.1370449299493379</v>
      </c>
      <c r="L32">
        <v>6.5229935249097634E-2</v>
      </c>
      <c r="M32">
        <v>100.00000000000003</v>
      </c>
      <c r="N32">
        <v>0.81463701583277315</v>
      </c>
      <c r="P32">
        <v>46.699835544239882</v>
      </c>
      <c r="Q32">
        <v>0.69620805036212619</v>
      </c>
      <c r="R32">
        <v>10.876588099230924</v>
      </c>
      <c r="S32">
        <v>0</v>
      </c>
      <c r="T32">
        <v>12.040297868177532</v>
      </c>
      <c r="U32">
        <v>0.12872947661580736</v>
      </c>
      <c r="V32">
        <v>18.532172367435439</v>
      </c>
      <c r="W32">
        <v>8.8327554392681602</v>
      </c>
      <c r="X32">
        <v>1.5911686002219725</v>
      </c>
      <c r="Y32">
        <v>4.8567918862303529E-2</v>
      </c>
      <c r="Z32">
        <v>0.51286121634888648</v>
      </c>
      <c r="AA32">
        <v>99.959184580763008</v>
      </c>
      <c r="AB32">
        <v>0.90006100729981653</v>
      </c>
      <c r="AC32">
        <v>0.30470097674541252</v>
      </c>
      <c r="AE32">
        <v>1557.8930543349634</v>
      </c>
      <c r="AF32">
        <v>2.9158569195549182</v>
      </c>
      <c r="AG32">
        <v>2.8471689184472901</v>
      </c>
      <c r="AI32">
        <v>1549.2345585402916</v>
      </c>
      <c r="AJ32">
        <v>2.8727588270537754</v>
      </c>
      <c r="AK32">
        <v>2.7857182211076603</v>
      </c>
      <c r="AM32">
        <v>1609.0047017505447</v>
      </c>
      <c r="AN32">
        <v>3.1909985127966598</v>
      </c>
      <c r="AP32">
        <v>1577.2961161624362</v>
      </c>
      <c r="AQ32">
        <v>2.9898429305272001</v>
      </c>
      <c r="AS32">
        <v>1548.1299960602025</v>
      </c>
      <c r="AT32">
        <v>2.8673282757317278</v>
      </c>
      <c r="AV32" s="9">
        <f t="shared" si="0"/>
        <v>114.69313102926911</v>
      </c>
    </row>
    <row r="33" spans="1:48" hidden="1" x14ac:dyDescent="0.25">
      <c r="A33" t="s">
        <v>210</v>
      </c>
      <c r="B33" t="s">
        <v>315</v>
      </c>
      <c r="C33">
        <v>52.601925357725847</v>
      </c>
      <c r="D33">
        <v>1.3487673168647654</v>
      </c>
      <c r="E33">
        <v>13.518560969797228</v>
      </c>
      <c r="F33">
        <v>2.6483612542994077E-2</v>
      </c>
      <c r="G33">
        <v>11.809435972854089</v>
      </c>
      <c r="H33">
        <v>0.21621460804702342</v>
      </c>
      <c r="I33">
        <v>8.9368704659436347</v>
      </c>
      <c r="J33">
        <v>6.1363764950488555</v>
      </c>
      <c r="K33">
        <v>5.3024058640103373</v>
      </c>
      <c r="L33">
        <v>0.10295933716524926</v>
      </c>
      <c r="M33">
        <v>100.00000000000001</v>
      </c>
      <c r="N33">
        <v>0.82389866825837577</v>
      </c>
      <c r="P33">
        <v>49.775087523015834</v>
      </c>
      <c r="Q33">
        <v>1.039958888977951</v>
      </c>
      <c r="R33">
        <v>10.423404742198853</v>
      </c>
      <c r="S33">
        <v>0</v>
      </c>
      <c r="T33">
        <v>11.527913991654598</v>
      </c>
      <c r="U33">
        <v>0.16671096693539678</v>
      </c>
      <c r="V33">
        <v>17.641302971515863</v>
      </c>
      <c r="W33">
        <v>4.7314160139760224</v>
      </c>
      <c r="X33">
        <v>4.0883879986537783</v>
      </c>
      <c r="Y33">
        <v>7.9386174731141346E-2</v>
      </c>
      <c r="Z33">
        <v>0.50601069893199813</v>
      </c>
      <c r="AA33">
        <v>99.979579970591416</v>
      </c>
      <c r="AB33">
        <v>0.89989142590858073</v>
      </c>
      <c r="AC33">
        <v>0.30351685880066404</v>
      </c>
      <c r="AE33">
        <v>1731.993370889445</v>
      </c>
      <c r="AF33">
        <v>3.618991616003592</v>
      </c>
      <c r="AG33">
        <v>3.0527038279769574</v>
      </c>
      <c r="AI33">
        <v>1516.2649817117278</v>
      </c>
      <c r="AJ33">
        <v>2.4320083001407449</v>
      </c>
      <c r="AK33">
        <v>1.772502089306295</v>
      </c>
      <c r="AM33">
        <v>1539.8044571368121</v>
      </c>
      <c r="AN33">
        <v>2.5304524413449685</v>
      </c>
      <c r="AP33">
        <v>1486.7488310559431</v>
      </c>
      <c r="AQ33">
        <v>1.6454459776470653</v>
      </c>
      <c r="AS33">
        <v>1489.004360310578</v>
      </c>
      <c r="AT33">
        <v>2.32475790981831</v>
      </c>
      <c r="AV33" s="9">
        <f t="shared" si="0"/>
        <v>92.990316392732396</v>
      </c>
    </row>
    <row r="34" spans="1:48" x14ac:dyDescent="0.25">
      <c r="A34" t="s">
        <v>140</v>
      </c>
      <c r="B34" t="s">
        <v>196</v>
      </c>
      <c r="C34">
        <v>53.899069725949843</v>
      </c>
      <c r="D34">
        <v>1.1347509716020334</v>
      </c>
      <c r="E34">
        <v>12.759105759356174</v>
      </c>
      <c r="F34">
        <v>0.15351742844502464</v>
      </c>
      <c r="G34">
        <v>9.0733669611872703</v>
      </c>
      <c r="H34">
        <v>0.14144161442158013</v>
      </c>
      <c r="I34">
        <v>8.6757727527337103</v>
      </c>
      <c r="J34">
        <v>10.554087988774089</v>
      </c>
      <c r="K34">
        <v>3.4522276426526348</v>
      </c>
      <c r="L34">
        <v>0.15665915487763041</v>
      </c>
      <c r="M34">
        <v>99.999999999999986</v>
      </c>
      <c r="N34">
        <v>0.85648759234593175</v>
      </c>
      <c r="P34">
        <v>52.191125840834594</v>
      </c>
      <c r="Q34">
        <v>0.99128243144420591</v>
      </c>
      <c r="R34">
        <v>11.14594981340459</v>
      </c>
      <c r="S34">
        <v>0</v>
      </c>
      <c r="T34">
        <v>8.9911725157337052</v>
      </c>
      <c r="U34">
        <v>0.12355890495803877</v>
      </c>
      <c r="V34">
        <v>13.610006905893492</v>
      </c>
      <c r="W34">
        <v>9.2197162769711287</v>
      </c>
      <c r="X34">
        <v>3.0157564938466281</v>
      </c>
      <c r="Y34">
        <v>0.13685246529099654</v>
      </c>
      <c r="Z34">
        <v>0.44047039882407235</v>
      </c>
      <c r="AA34">
        <v>99.865892047201456</v>
      </c>
      <c r="AB34">
        <v>0.89976672390887658</v>
      </c>
      <c r="AC34">
        <v>0.30063929130545364</v>
      </c>
      <c r="AE34">
        <v>1498.9360884574721</v>
      </c>
      <c r="AF34">
        <v>1.344149349429212</v>
      </c>
      <c r="AG34">
        <v>1.2697229778736174</v>
      </c>
      <c r="AI34">
        <v>1402.7421139930509</v>
      </c>
      <c r="AJ34">
        <v>1.1524731554696681</v>
      </c>
      <c r="AK34">
        <v>0.99639644182449227</v>
      </c>
      <c r="AM34">
        <v>1391.5963883764164</v>
      </c>
      <c r="AN34">
        <v>1.1327435887969257</v>
      </c>
      <c r="AP34">
        <v>1364.6169472160943</v>
      </c>
      <c r="AQ34">
        <v>0.90512204600584567</v>
      </c>
      <c r="AS34">
        <v>1367.9777604651561</v>
      </c>
      <c r="AT34">
        <v>1.0924039648365327</v>
      </c>
      <c r="AV34" s="9">
        <f t="shared" si="0"/>
        <v>43.696158593461305</v>
      </c>
    </row>
    <row r="35" spans="1:48" x14ac:dyDescent="0.25">
      <c r="A35" t="s">
        <v>72</v>
      </c>
      <c r="B35" t="s">
        <v>99</v>
      </c>
      <c r="C35">
        <v>51.079886236731618</v>
      </c>
      <c r="D35">
        <v>0.88277485772055198</v>
      </c>
      <c r="E35">
        <v>13.520149727520163</v>
      </c>
      <c r="F35">
        <v>5.4487567620257575E-2</v>
      </c>
      <c r="G35">
        <v>11.69587555411508</v>
      </c>
      <c r="H35">
        <v>0.18332539484144106</v>
      </c>
      <c r="I35">
        <v>8.848041862501649</v>
      </c>
      <c r="J35">
        <v>12.106047322835382</v>
      </c>
      <c r="K35">
        <v>1.4825255804497615</v>
      </c>
      <c r="L35">
        <v>0.14688589566408411</v>
      </c>
      <c r="M35">
        <v>99.999999999999986</v>
      </c>
      <c r="N35">
        <v>0.82340798775858592</v>
      </c>
      <c r="P35">
        <v>48.601155989463358</v>
      </c>
      <c r="Q35">
        <v>0.6806625230405845</v>
      </c>
      <c r="R35">
        <v>10.424695657036379</v>
      </c>
      <c r="S35">
        <v>0</v>
      </c>
      <c r="T35">
        <v>11.448100173146454</v>
      </c>
      <c r="U35">
        <v>0.14135283158425366</v>
      </c>
      <c r="V35">
        <v>17.570162754376138</v>
      </c>
      <c r="W35">
        <v>9.3343536494537478</v>
      </c>
      <c r="X35">
        <v>1.1430996173438583</v>
      </c>
      <c r="Y35">
        <v>0.11325619830174269</v>
      </c>
      <c r="Z35">
        <v>0.50114803087716431</v>
      </c>
      <c r="AA35">
        <v>99.957987424623681</v>
      </c>
      <c r="AB35">
        <v>0.89987839206353892</v>
      </c>
      <c r="AC35">
        <v>0.30444446442605472</v>
      </c>
      <c r="AE35">
        <v>1526.6572452233002</v>
      </c>
      <c r="AF35">
        <v>2.0849647278931496</v>
      </c>
      <c r="AG35">
        <v>2.0947881912474049</v>
      </c>
      <c r="AI35">
        <v>1525.1955165282882</v>
      </c>
      <c r="AJ35">
        <v>2.0798420842173737</v>
      </c>
      <c r="AK35">
        <v>2.0870861152086833</v>
      </c>
      <c r="AM35">
        <v>1527.9439215500045</v>
      </c>
      <c r="AN35">
        <v>2.0894890580998151</v>
      </c>
      <c r="AP35">
        <v>1501.0767190956071</v>
      </c>
      <c r="AQ35">
        <v>1.9640123937805958</v>
      </c>
      <c r="AS35">
        <v>1502.0518090561382</v>
      </c>
      <c r="AT35">
        <v>2.0010992475070686</v>
      </c>
      <c r="AV35" s="9">
        <f t="shared" si="0"/>
        <v>80.043969900282747</v>
      </c>
    </row>
    <row r="36" spans="1:48" x14ac:dyDescent="0.25">
      <c r="A36" t="s">
        <v>73</v>
      </c>
      <c r="B36" t="s">
        <v>99</v>
      </c>
      <c r="C36">
        <v>52.785558415904525</v>
      </c>
      <c r="D36">
        <v>0.48427969110366659</v>
      </c>
      <c r="E36">
        <v>14.739012139809109</v>
      </c>
      <c r="F36">
        <v>3.3162540785327148E-2</v>
      </c>
      <c r="G36">
        <v>8.7188835135525142</v>
      </c>
      <c r="H36">
        <v>0.14813466976598114</v>
      </c>
      <c r="I36">
        <v>8.8951627683286372</v>
      </c>
      <c r="J36">
        <v>12.888887441354019</v>
      </c>
      <c r="K36">
        <v>1.2017817868812826</v>
      </c>
      <c r="L36">
        <v>0.10513703251494266</v>
      </c>
      <c r="M36">
        <v>100</v>
      </c>
      <c r="N36">
        <v>0.86377124439622932</v>
      </c>
      <c r="P36">
        <v>51.44031105361011</v>
      </c>
      <c r="Q36">
        <v>0.4315845831638081</v>
      </c>
      <c r="R36">
        <v>13.135240910286562</v>
      </c>
      <c r="S36">
        <v>0</v>
      </c>
      <c r="T36">
        <v>8.608571332587422</v>
      </c>
      <c r="U36">
        <v>0.13201594218695764</v>
      </c>
      <c r="V36">
        <v>13.139780808776369</v>
      </c>
      <c r="W36">
        <v>11.48643070524974</v>
      </c>
      <c r="X36">
        <v>1.0710143354617492</v>
      </c>
      <c r="Y36">
        <v>9.3696934202694065E-2</v>
      </c>
      <c r="Z36">
        <v>0.431799313218863</v>
      </c>
      <c r="AA36">
        <v>99.970445918744275</v>
      </c>
      <c r="AB36">
        <v>0.90013162160820925</v>
      </c>
      <c r="AC36">
        <v>0.30192616019856</v>
      </c>
      <c r="AE36">
        <v>1366.8358333054377</v>
      </c>
      <c r="AF36">
        <v>0.79153452654505185</v>
      </c>
      <c r="AG36">
        <v>0.99601185436292805</v>
      </c>
      <c r="AI36">
        <v>1392.2139054782483</v>
      </c>
      <c r="AJ36">
        <v>0.82297987974205655</v>
      </c>
      <c r="AK36">
        <v>1.0617904875999111</v>
      </c>
      <c r="AM36">
        <v>1373.1503678103106</v>
      </c>
      <c r="AN36">
        <v>0.79920735459333314</v>
      </c>
      <c r="AP36">
        <v>1359.9049595346862</v>
      </c>
      <c r="AQ36">
        <v>0.9787667468271537</v>
      </c>
      <c r="AS36">
        <v>1358.4564733255165</v>
      </c>
      <c r="AT36">
        <v>0.78150211784898449</v>
      </c>
      <c r="AV36" s="9">
        <f t="shared" si="0"/>
        <v>31.26008471395938</v>
      </c>
    </row>
    <row r="37" spans="1:48" x14ac:dyDescent="0.25">
      <c r="A37">
        <v>424197</v>
      </c>
      <c r="B37" t="s">
        <v>196</v>
      </c>
      <c r="C37">
        <v>54.426362206239915</v>
      </c>
      <c r="D37">
        <v>1.1851417164795304</v>
      </c>
      <c r="E37">
        <v>13.764743720009669</v>
      </c>
      <c r="F37">
        <v>2.2668374146549396E-2</v>
      </c>
      <c r="G37">
        <v>18.023024808956823</v>
      </c>
      <c r="H37">
        <v>0.21771245590002059</v>
      </c>
      <c r="I37">
        <v>8.6615829345104487</v>
      </c>
      <c r="J37">
        <v>1.4561395239131687</v>
      </c>
      <c r="K37">
        <v>0.45862599136311655</v>
      </c>
      <c r="L37">
        <v>1.7839982684807445</v>
      </c>
      <c r="M37">
        <v>99.999999999999986</v>
      </c>
      <c r="N37">
        <v>0.74412909318868592</v>
      </c>
      <c r="P37">
        <v>48.053591580317637</v>
      </c>
      <c r="Q37">
        <v>0.66385197177027144</v>
      </c>
      <c r="R37">
        <v>7.7102612559995194</v>
      </c>
      <c r="S37">
        <v>0</v>
      </c>
      <c r="T37">
        <v>15.957051539190653</v>
      </c>
      <c r="U37">
        <v>0.12195068414054373</v>
      </c>
      <c r="V37">
        <v>24.847726745602994</v>
      </c>
      <c r="W37">
        <v>0.81565021354058298</v>
      </c>
      <c r="X37">
        <v>0.25689735196892738</v>
      </c>
      <c r="Y37">
        <v>0.99929886164474435</v>
      </c>
      <c r="Z37">
        <v>0.56102220475662123</v>
      </c>
      <c r="AA37">
        <v>99.987302408932507</v>
      </c>
      <c r="AB37">
        <v>0.89952929405401283</v>
      </c>
      <c r="AC37">
        <v>0.31008437552029278</v>
      </c>
      <c r="AE37">
        <v>1822.7166380801816</v>
      </c>
      <c r="AF37">
        <v>5.0009660220478951</v>
      </c>
      <c r="AG37">
        <v>4.7172681267482268</v>
      </c>
      <c r="AI37">
        <v>1721.8905423180652</v>
      </c>
      <c r="AJ37">
        <v>4.0144131768908506</v>
      </c>
      <c r="AK37">
        <v>3.6588470495774632</v>
      </c>
      <c r="AM37">
        <v>1784.4965627484503</v>
      </c>
      <c r="AN37">
        <v>4.5843773030751294</v>
      </c>
      <c r="AP37">
        <v>1746.4101470697369</v>
      </c>
      <c r="AQ37">
        <v>3.8920557480832652</v>
      </c>
      <c r="AS37">
        <v>1700.561482234398</v>
      </c>
      <c r="AT37">
        <v>3.8459189969012426</v>
      </c>
      <c r="AV37" s="9">
        <f t="shared" si="0"/>
        <v>153.83675987604971</v>
      </c>
    </row>
    <row r="38" spans="1:48" x14ac:dyDescent="0.25">
      <c r="A38" t="s">
        <v>74</v>
      </c>
      <c r="B38" t="s">
        <v>99</v>
      </c>
      <c r="C38">
        <v>46.832672503992036</v>
      </c>
      <c r="D38">
        <v>0.95605653961064951</v>
      </c>
      <c r="E38">
        <v>15.301510397433184</v>
      </c>
      <c r="F38">
        <v>6.8240856981967565E-2</v>
      </c>
      <c r="G38">
        <v>12.132587627117299</v>
      </c>
      <c r="H38">
        <v>0.17254217248298773</v>
      </c>
      <c r="I38">
        <v>8.6932704821967555</v>
      </c>
      <c r="J38">
        <v>13.610813204871855</v>
      </c>
      <c r="K38">
        <v>2.1669273633266748</v>
      </c>
      <c r="L38">
        <v>6.5378851986599845E-2</v>
      </c>
      <c r="M38">
        <v>100.00000000000001</v>
      </c>
      <c r="N38">
        <v>0.8157585304251751</v>
      </c>
      <c r="P38">
        <v>45.193054350182997</v>
      </c>
      <c r="Q38">
        <v>0.71899288309925646</v>
      </c>
      <c r="R38">
        <v>11.507349848685855</v>
      </c>
      <c r="S38">
        <v>0</v>
      </c>
      <c r="T38">
        <v>11.840122504878575</v>
      </c>
      <c r="U38">
        <v>0.12975863760136408</v>
      </c>
      <c r="V38">
        <v>18.137696099989103</v>
      </c>
      <c r="W38">
        <v>10.235877714388717</v>
      </c>
      <c r="X38">
        <v>1.629616333213314</v>
      </c>
      <c r="Y38">
        <v>4.9167520262670225E-2</v>
      </c>
      <c r="Z38">
        <v>0.50704424483093335</v>
      </c>
      <c r="AA38">
        <v>99.948680137132797</v>
      </c>
      <c r="AB38">
        <v>0.89994029054675639</v>
      </c>
      <c r="AC38">
        <v>0.30366391938054538</v>
      </c>
      <c r="AE38">
        <v>1521.1100984130901</v>
      </c>
      <c r="AF38">
        <v>3.1003897400223286</v>
      </c>
      <c r="AG38">
        <v>3.1094499107837983</v>
      </c>
      <c r="AI38">
        <v>1537.5422395564105</v>
      </c>
      <c r="AJ38">
        <v>3.1875549095765501</v>
      </c>
      <c r="AK38">
        <v>3.2409121846960476</v>
      </c>
      <c r="AM38">
        <v>1651.2073105546742</v>
      </c>
      <c r="AN38">
        <v>3.9039609244148457</v>
      </c>
      <c r="AP38">
        <v>1631.8328666451694</v>
      </c>
      <c r="AQ38">
        <v>4.1101815855443329</v>
      </c>
      <c r="AS38">
        <v>1557.3632198054613</v>
      </c>
      <c r="AT38">
        <v>3.2975380520854074</v>
      </c>
      <c r="AV38" s="9">
        <f t="shared" si="0"/>
        <v>131.9015220834163</v>
      </c>
    </row>
    <row r="39" spans="1:48" x14ac:dyDescent="0.25">
      <c r="A39">
        <v>424065</v>
      </c>
      <c r="B39" t="s">
        <v>196</v>
      </c>
      <c r="C39">
        <v>52.859385718112065</v>
      </c>
      <c r="D39">
        <v>1.0348558833788135</v>
      </c>
      <c r="E39">
        <v>13.310232956923802</v>
      </c>
      <c r="F39">
        <v>1.6671311728587046E-2</v>
      </c>
      <c r="G39">
        <v>12.203495043429434</v>
      </c>
      <c r="H39">
        <v>0.19379870810407107</v>
      </c>
      <c r="I39">
        <v>8.5781483989732656</v>
      </c>
      <c r="J39">
        <v>9.7023990395909152</v>
      </c>
      <c r="K39">
        <v>1.8478918947659764</v>
      </c>
      <c r="L39">
        <v>0.25312104499305266</v>
      </c>
      <c r="M39">
        <v>99.999999999999972</v>
      </c>
      <c r="N39">
        <v>0.81287574780970984</v>
      </c>
      <c r="P39">
        <v>49.629313039565403</v>
      </c>
      <c r="Q39">
        <v>0.77052556055135135</v>
      </c>
      <c r="R39">
        <v>9.9104376511995635</v>
      </c>
      <c r="S39">
        <v>0</v>
      </c>
      <c r="T39">
        <v>11.912722969150208</v>
      </c>
      <c r="U39">
        <v>0.14429725007550184</v>
      </c>
      <c r="V39">
        <v>18.326847282869824</v>
      </c>
      <c r="W39">
        <v>7.2241425871442608</v>
      </c>
      <c r="X39">
        <v>1.3758900740883622</v>
      </c>
      <c r="Y39">
        <v>0.18846704957971602</v>
      </c>
      <c r="Z39">
        <v>0.50494353023508687</v>
      </c>
      <c r="AA39">
        <v>99.987586994459249</v>
      </c>
      <c r="AB39">
        <v>0.90033170920427719</v>
      </c>
      <c r="AC39">
        <v>0.3036357538524469</v>
      </c>
      <c r="AE39">
        <v>1592.6413379806593</v>
      </c>
      <c r="AF39">
        <v>2.2612098196217021</v>
      </c>
      <c r="AG39">
        <v>2.1866124373092926</v>
      </c>
      <c r="AI39">
        <v>1545.6457004882689</v>
      </c>
      <c r="AJ39">
        <v>2.0834139324534013</v>
      </c>
      <c r="AK39">
        <v>1.9424003605201605</v>
      </c>
      <c r="AM39">
        <v>1531.1107960818335</v>
      </c>
      <c r="AN39">
        <v>2.0325899426331477</v>
      </c>
      <c r="AP39">
        <v>1504.1019165355194</v>
      </c>
      <c r="AQ39">
        <v>1.7493322993970599</v>
      </c>
      <c r="AS39">
        <v>1511.0195707493458</v>
      </c>
      <c r="AT39">
        <v>1.9652531416787697</v>
      </c>
      <c r="AV39" s="9">
        <f t="shared" si="0"/>
        <v>78.610125667150783</v>
      </c>
    </row>
    <row r="40" spans="1:48" hidden="1" x14ac:dyDescent="0.25">
      <c r="A40" t="s">
        <v>221</v>
      </c>
      <c r="B40" t="s">
        <v>317</v>
      </c>
      <c r="C40">
        <v>49.381460899930055</v>
      </c>
      <c r="D40">
        <v>0.81647873819474137</v>
      </c>
      <c r="E40">
        <v>16.040189894661246</v>
      </c>
      <c r="F40">
        <v>8.9873897106786158E-2</v>
      </c>
      <c r="G40">
        <v>9.1466289025613428</v>
      </c>
      <c r="H40">
        <v>0.16536278241918811</v>
      </c>
      <c r="I40">
        <v>8.8262385116241653</v>
      </c>
      <c r="J40">
        <v>12.980978419906268</v>
      </c>
      <c r="K40">
        <v>2.3564196494734304</v>
      </c>
      <c r="L40">
        <v>0.19636830412278589</v>
      </c>
      <c r="M40">
        <v>100.00000000000003</v>
      </c>
      <c r="N40">
        <v>0.85728332863394041</v>
      </c>
      <c r="P40">
        <v>48.245308405581078</v>
      </c>
      <c r="Q40">
        <v>0.71324700059372614</v>
      </c>
      <c r="R40">
        <v>14.012143606600789</v>
      </c>
      <c r="S40">
        <v>0</v>
      </c>
      <c r="T40">
        <v>9.0476843232086726</v>
      </c>
      <c r="U40">
        <v>0.14445508872784327</v>
      </c>
      <c r="V40">
        <v>13.744875895349161</v>
      </c>
      <c r="W40">
        <v>11.339724465135699</v>
      </c>
      <c r="X40">
        <v>2.0584850143717657</v>
      </c>
      <c r="Y40">
        <v>0.1715404178643139</v>
      </c>
      <c r="Z40">
        <v>0.44402511897685226</v>
      </c>
      <c r="AA40">
        <v>99.921489336409891</v>
      </c>
      <c r="AB40">
        <v>0.89985069315819</v>
      </c>
      <c r="AC40">
        <v>0.3014411944288653</v>
      </c>
      <c r="AE40">
        <v>1403.7537279682297</v>
      </c>
      <c r="AF40">
        <v>1.573244365529743</v>
      </c>
      <c r="AG40">
        <v>1.6038986037334326</v>
      </c>
      <c r="AI40">
        <v>1407.2307128182986</v>
      </c>
      <c r="AJ40">
        <v>1.5817803327037065</v>
      </c>
      <c r="AK40">
        <v>1.618013714229418</v>
      </c>
      <c r="AM40">
        <v>1436.1269671036962</v>
      </c>
      <c r="AN40">
        <v>1.6552206893392254</v>
      </c>
      <c r="AP40">
        <v>1409.8290777229038</v>
      </c>
      <c r="AQ40">
        <v>1.6286430349344621</v>
      </c>
      <c r="AS40">
        <v>1396.3099697061398</v>
      </c>
      <c r="AT40">
        <v>1.555177963456509</v>
      </c>
      <c r="AV40" s="9">
        <f t="shared" si="0"/>
        <v>62.20711853826036</v>
      </c>
    </row>
    <row r="41" spans="1:48" x14ac:dyDescent="0.25">
      <c r="A41" t="s">
        <v>75</v>
      </c>
      <c r="B41" t="s">
        <v>99</v>
      </c>
      <c r="C41">
        <v>48.183445488427331</v>
      </c>
      <c r="D41">
        <v>0.92312817062732777</v>
      </c>
      <c r="E41">
        <v>16.272932763156266</v>
      </c>
      <c r="F41">
        <v>4.028211407549559E-2</v>
      </c>
      <c r="G41">
        <v>12.944335392978498</v>
      </c>
      <c r="H41">
        <v>0.14893042054865904</v>
      </c>
      <c r="I41">
        <v>8.8145757437918437</v>
      </c>
      <c r="J41">
        <v>10.70390732879159</v>
      </c>
      <c r="K41">
        <v>1.8972465903505273</v>
      </c>
      <c r="L41">
        <v>7.1215987252439633E-2</v>
      </c>
      <c r="M41">
        <v>100</v>
      </c>
      <c r="N41">
        <v>0.80727276448155005</v>
      </c>
      <c r="P41">
        <v>45.99180525881345</v>
      </c>
      <c r="Q41">
        <v>0.67037986160244956</v>
      </c>
      <c r="R41">
        <v>11.81747752992656</v>
      </c>
      <c r="S41">
        <v>0</v>
      </c>
      <c r="T41">
        <v>12.501961817207267</v>
      </c>
      <c r="U41">
        <v>0.10815394643189868</v>
      </c>
      <c r="V41">
        <v>19.155851765708338</v>
      </c>
      <c r="W41">
        <v>7.7732260177959756</v>
      </c>
      <c r="X41">
        <v>1.3777890732124225</v>
      </c>
      <c r="Y41">
        <v>5.1717372730298673E-2</v>
      </c>
      <c r="Z41">
        <v>0.52238430275098902</v>
      </c>
      <c r="AA41">
        <v>99.970746946179645</v>
      </c>
      <c r="AB41">
        <v>0.89954740724677706</v>
      </c>
      <c r="AC41">
        <v>0.30505779048948906</v>
      </c>
      <c r="AE41">
        <v>1559.5724801536287</v>
      </c>
      <c r="AF41">
        <v>3.1149129840731637</v>
      </c>
      <c r="AG41">
        <v>3.1127946560967152</v>
      </c>
      <c r="AI41">
        <v>1566.7414240436703</v>
      </c>
      <c r="AJ41">
        <v>3.153862454292311</v>
      </c>
      <c r="AK41">
        <v>3.1695406262657611</v>
      </c>
      <c r="AM41">
        <v>1642.5282844116557</v>
      </c>
      <c r="AN41">
        <v>3.6144892550500809</v>
      </c>
      <c r="AP41">
        <v>1632.8890751657107</v>
      </c>
      <c r="AQ41">
        <v>3.7444649840660276</v>
      </c>
      <c r="AS41">
        <v>1568.7736364618968</v>
      </c>
      <c r="AT41">
        <v>3.1650348582533869</v>
      </c>
      <c r="AV41" s="9">
        <f t="shared" si="0"/>
        <v>126.60139433013548</v>
      </c>
    </row>
    <row r="42" spans="1:48" x14ac:dyDescent="0.25">
      <c r="A42">
        <v>424096</v>
      </c>
      <c r="B42" t="s">
        <v>196</v>
      </c>
      <c r="C42">
        <v>53.443100137915422</v>
      </c>
      <c r="D42">
        <v>1.268762122653835</v>
      </c>
      <c r="E42">
        <v>14.749796522268076</v>
      </c>
      <c r="F42">
        <v>2.3841356088091757E-2</v>
      </c>
      <c r="G42">
        <v>13.390218382921676</v>
      </c>
      <c r="H42">
        <v>0.19383370925919086</v>
      </c>
      <c r="I42">
        <v>8.5133170220885912</v>
      </c>
      <c r="J42">
        <v>5.3911951935280902</v>
      </c>
      <c r="K42">
        <v>2.8330465931996986</v>
      </c>
      <c r="L42">
        <v>0.19288896007734102</v>
      </c>
      <c r="M42">
        <v>100.00000000000001</v>
      </c>
      <c r="N42">
        <v>0.79690917242062687</v>
      </c>
      <c r="P42">
        <v>49.51397547122032</v>
      </c>
      <c r="Q42">
        <v>0.89419452958751233</v>
      </c>
      <c r="R42">
        <v>10.395319285819753</v>
      </c>
      <c r="S42">
        <v>0</v>
      </c>
      <c r="T42">
        <v>12.895757018214425</v>
      </c>
      <c r="U42">
        <v>0.13660956563448273</v>
      </c>
      <c r="V42">
        <v>19.690705986344803</v>
      </c>
      <c r="W42">
        <v>3.7995910848188172</v>
      </c>
      <c r="X42">
        <v>1.9966664518695507</v>
      </c>
      <c r="Y42">
        <v>0.13594372801594215</v>
      </c>
      <c r="Z42">
        <v>0.52443403591590698</v>
      </c>
      <c r="AA42">
        <v>99.983197157441509</v>
      </c>
      <c r="AB42">
        <v>0.89953553954231913</v>
      </c>
      <c r="AC42">
        <v>0.30403970469205333</v>
      </c>
      <c r="AE42">
        <v>1687.3781763683887</v>
      </c>
      <c r="AF42">
        <v>2.9696066901131268</v>
      </c>
      <c r="AG42">
        <v>2.8149115915734244</v>
      </c>
      <c r="AI42">
        <v>1580.860254578517</v>
      </c>
      <c r="AJ42">
        <v>2.4380472896338112</v>
      </c>
      <c r="AK42">
        <v>2.1522325355122249</v>
      </c>
      <c r="AM42">
        <v>1571.5698728858792</v>
      </c>
      <c r="AN42">
        <v>2.39867097601971</v>
      </c>
      <c r="AP42">
        <v>1544.754718210583</v>
      </c>
      <c r="AQ42">
        <v>1.965054028474662</v>
      </c>
      <c r="AS42">
        <v>1542.6069033124479</v>
      </c>
      <c r="AT42">
        <v>2.2817817542982355</v>
      </c>
      <c r="AV42" s="9">
        <f t="shared" si="0"/>
        <v>91.271270171929416</v>
      </c>
    </row>
    <row r="43" spans="1:48" x14ac:dyDescent="0.25">
      <c r="A43" t="s">
        <v>105</v>
      </c>
      <c r="B43" t="s">
        <v>63</v>
      </c>
      <c r="C43">
        <v>57.493100918229011</v>
      </c>
      <c r="D43">
        <v>1.0847116023421186</v>
      </c>
      <c r="E43">
        <v>13.591100789176878</v>
      </c>
      <c r="F43">
        <v>2.5294364309498149E-2</v>
      </c>
      <c r="G43">
        <v>12.664374233148958</v>
      </c>
      <c r="H43">
        <v>0.17115446848796098</v>
      </c>
      <c r="I43">
        <v>8.4934809742073654</v>
      </c>
      <c r="J43">
        <v>4.7592394955016664</v>
      </c>
      <c r="K43">
        <v>1.6452373845395312</v>
      </c>
      <c r="L43">
        <v>7.2305770057023849E-2</v>
      </c>
      <c r="M43">
        <v>100</v>
      </c>
      <c r="N43">
        <v>0.80546762721148057</v>
      </c>
      <c r="P43">
        <v>52.752915922624958</v>
      </c>
      <c r="Q43">
        <v>0.78773476015223465</v>
      </c>
      <c r="R43">
        <v>9.8700728352588918</v>
      </c>
      <c r="S43">
        <v>0</v>
      </c>
      <c r="T43">
        <v>12.310309273493683</v>
      </c>
      <c r="U43">
        <v>0.12429508810658361</v>
      </c>
      <c r="V43">
        <v>18.921666625577352</v>
      </c>
      <c r="W43">
        <v>3.4562351637072308</v>
      </c>
      <c r="X43">
        <v>1.1947974684749194</v>
      </c>
      <c r="Y43">
        <v>5.2509596385351243E-2</v>
      </c>
      <c r="Z43">
        <v>0.51109409789895188</v>
      </c>
      <c r="AA43">
        <v>99.98163083168015</v>
      </c>
      <c r="AB43">
        <v>0.90016280644183311</v>
      </c>
      <c r="AC43">
        <v>0.30393691350682495</v>
      </c>
      <c r="AE43">
        <v>1651.4755791693676</v>
      </c>
      <c r="AF43">
        <v>1.6312646457990743</v>
      </c>
      <c r="AG43">
        <v>1.743306253281893</v>
      </c>
      <c r="AI43">
        <v>1564.2400543061704</v>
      </c>
      <c r="AJ43">
        <v>1.3936587630770492</v>
      </c>
      <c r="AK43">
        <v>1.3992689660572193</v>
      </c>
      <c r="AM43">
        <v>1490.1133676292943</v>
      </c>
      <c r="AN43">
        <v>1.2299749123186172</v>
      </c>
      <c r="AP43">
        <v>1483.1114816758472</v>
      </c>
      <c r="AQ43">
        <v>1.1405446712623477</v>
      </c>
      <c r="AS43">
        <v>1497.141785304374</v>
      </c>
      <c r="AT43">
        <v>1.2442681470573806</v>
      </c>
      <c r="AV43" s="9">
        <f t="shared" si="0"/>
        <v>49.770725882295224</v>
      </c>
    </row>
    <row r="44" spans="1:48" x14ac:dyDescent="0.25">
      <c r="A44" t="s">
        <v>128</v>
      </c>
      <c r="B44" t="s">
        <v>196</v>
      </c>
      <c r="C44">
        <v>54.276931789388073</v>
      </c>
      <c r="D44">
        <v>1.1182711834700516</v>
      </c>
      <c r="E44">
        <v>15.408300998014813</v>
      </c>
      <c r="F44">
        <v>2.7199568392971479E-2</v>
      </c>
      <c r="G44">
        <v>10.877190838414043</v>
      </c>
      <c r="H44">
        <v>0.15438733528765447</v>
      </c>
      <c r="I44">
        <v>8.4782859420517784</v>
      </c>
      <c r="J44">
        <v>5.8240269481955904</v>
      </c>
      <c r="K44">
        <v>3.7630877379807282</v>
      </c>
      <c r="L44">
        <v>7.2317658804307211E-2</v>
      </c>
      <c r="M44">
        <v>100.00000000000001</v>
      </c>
      <c r="N44">
        <v>0.82924566598818616</v>
      </c>
      <c r="P44">
        <v>51.401385239886935</v>
      </c>
      <c r="Q44">
        <v>0.88847494397722115</v>
      </c>
      <c r="R44">
        <v>12.24201210614671</v>
      </c>
      <c r="S44">
        <v>0</v>
      </c>
      <c r="T44">
        <v>10.755748991745559</v>
      </c>
      <c r="U44">
        <v>0.12266190982839083</v>
      </c>
      <c r="V44">
        <v>16.413365514895908</v>
      </c>
      <c r="W44">
        <v>4.6272336200805668</v>
      </c>
      <c r="X44">
        <v>2.9898017731343396</v>
      </c>
      <c r="Y44">
        <v>5.7456928877789894E-2</v>
      </c>
      <c r="Z44">
        <v>0.48024870786894741</v>
      </c>
      <c r="AA44">
        <v>99.978389736442381</v>
      </c>
      <c r="AB44">
        <v>0.90033494580774931</v>
      </c>
      <c r="AC44">
        <v>0.30117402208957617</v>
      </c>
      <c r="AE44">
        <v>1620.9783854789614</v>
      </c>
      <c r="AF44">
        <v>2.0569565579218416</v>
      </c>
      <c r="AG44">
        <v>1.8985951342000047</v>
      </c>
      <c r="AI44">
        <v>1484.9846748331659</v>
      </c>
      <c r="AJ44">
        <v>1.6273860179206017</v>
      </c>
      <c r="AK44">
        <v>1.3477143167013965</v>
      </c>
      <c r="AM44">
        <v>1464.1695558138113</v>
      </c>
      <c r="AN44">
        <v>1.5733346480210504</v>
      </c>
      <c r="AP44">
        <v>1440.1591609073432</v>
      </c>
      <c r="AQ44">
        <v>1.2037597258286949</v>
      </c>
      <c r="AS44">
        <v>1437.9904697097988</v>
      </c>
      <c r="AT44">
        <v>1.5088559173014939</v>
      </c>
      <c r="AV44" s="9">
        <f t="shared" si="0"/>
        <v>60.354236692059757</v>
      </c>
    </row>
    <row r="45" spans="1:48" hidden="1" x14ac:dyDescent="0.25">
      <c r="A45" t="s">
        <v>307</v>
      </c>
      <c r="B45" t="s">
        <v>320</v>
      </c>
      <c r="C45">
        <v>49.062563220744018</v>
      </c>
      <c r="D45">
        <v>1.1323713710201098</v>
      </c>
      <c r="E45">
        <v>14.700239252879241</v>
      </c>
      <c r="F45">
        <v>3.2196509306510954E-2</v>
      </c>
      <c r="G45">
        <v>13.094330763068903</v>
      </c>
      <c r="H45">
        <v>0.20588570382183813</v>
      </c>
      <c r="I45">
        <v>8.7192595568548441</v>
      </c>
      <c r="J45">
        <v>10.994296584086154</v>
      </c>
      <c r="K45">
        <v>1.7088513417212563</v>
      </c>
      <c r="L45">
        <v>0.35000569649712482</v>
      </c>
      <c r="M45">
        <v>100</v>
      </c>
      <c r="N45">
        <v>0.80380918365923748</v>
      </c>
      <c r="P45">
        <v>46.533234769496019</v>
      </c>
      <c r="Q45">
        <v>0.81011378839179837</v>
      </c>
      <c r="R45">
        <v>10.516749907486254</v>
      </c>
      <c r="S45">
        <v>0</v>
      </c>
      <c r="T45">
        <v>12.623087951070069</v>
      </c>
      <c r="U45">
        <v>0.147293416071236</v>
      </c>
      <c r="V45">
        <v>19.487498523805588</v>
      </c>
      <c r="W45">
        <v>7.8654684182040056</v>
      </c>
      <c r="X45">
        <v>1.2225353533912593</v>
      </c>
      <c r="Y45">
        <v>0.25039880732110142</v>
      </c>
      <c r="Z45">
        <v>0.5205852467113159</v>
      </c>
      <c r="AA45">
        <v>99.976966181948654</v>
      </c>
      <c r="AB45">
        <v>0.90025047682348069</v>
      </c>
      <c r="AC45">
        <v>0.30497179908119726</v>
      </c>
      <c r="AE45">
        <v>1585.4161553130266</v>
      </c>
      <c r="AF45">
        <v>3.1822304159248458</v>
      </c>
      <c r="AG45">
        <v>3.113275682662993</v>
      </c>
      <c r="AI45">
        <v>1576.7846191145791</v>
      </c>
      <c r="AJ45">
        <v>3.1342519513189795</v>
      </c>
      <c r="AK45">
        <v>3.0462885318879742</v>
      </c>
      <c r="AM45">
        <v>1643.2739343913333</v>
      </c>
      <c r="AN45">
        <v>3.5344883249731507</v>
      </c>
      <c r="AP45">
        <v>1617.116751896501</v>
      </c>
      <c r="AQ45">
        <v>3.3721851592632883</v>
      </c>
      <c r="AS45">
        <v>1575.1310366951509</v>
      </c>
      <c r="AT45">
        <v>3.1251837553486443</v>
      </c>
      <c r="AV45" s="9">
        <f t="shared" si="0"/>
        <v>125.00735021394577</v>
      </c>
    </row>
    <row r="46" spans="1:48" x14ac:dyDescent="0.25">
      <c r="A46">
        <v>424099</v>
      </c>
      <c r="B46" t="s">
        <v>196</v>
      </c>
      <c r="C46">
        <v>53.05636198887558</v>
      </c>
      <c r="D46">
        <v>1.118369309800795</v>
      </c>
      <c r="E46">
        <v>13.0462093301194</v>
      </c>
      <c r="F46">
        <v>1.8427130879131108E-2</v>
      </c>
      <c r="G46">
        <v>12.384350025639066</v>
      </c>
      <c r="H46">
        <v>0.21383553183740833</v>
      </c>
      <c r="I46">
        <v>8.4458438697476357</v>
      </c>
      <c r="J46">
        <v>9.8709117485767344</v>
      </c>
      <c r="K46">
        <v>1.7130970561793597</v>
      </c>
      <c r="L46">
        <v>0.13259400834488083</v>
      </c>
      <c r="M46">
        <v>99.999999999999986</v>
      </c>
      <c r="N46">
        <v>0.8083961784843664</v>
      </c>
      <c r="P46">
        <v>49.673885160842239</v>
      </c>
      <c r="Q46">
        <v>0.8244340516579608</v>
      </c>
      <c r="R46">
        <v>9.617341179296174</v>
      </c>
      <c r="S46">
        <v>0</v>
      </c>
      <c r="T46">
        <v>12.089200438783866</v>
      </c>
      <c r="U46">
        <v>0.15763423795360673</v>
      </c>
      <c r="V46">
        <v>18.479397037776231</v>
      </c>
      <c r="W46">
        <v>7.2765907425399785</v>
      </c>
      <c r="X46">
        <v>1.2628525608958645</v>
      </c>
      <c r="Y46">
        <v>9.7745006562108619E-2</v>
      </c>
      <c r="Z46">
        <v>0.50733556092116283</v>
      </c>
      <c r="AA46">
        <v>99.9864159772292</v>
      </c>
      <c r="AB46">
        <v>0.89985111214680247</v>
      </c>
      <c r="AC46">
        <v>0.30331048099144697</v>
      </c>
      <c r="AE46">
        <v>1588.2958180569119</v>
      </c>
      <c r="AF46">
        <v>2.1975250154512014</v>
      </c>
      <c r="AG46">
        <v>2.1512609298076839</v>
      </c>
      <c r="AI46">
        <v>1551.0869367220741</v>
      </c>
      <c r="AJ46">
        <v>2.0595133198165789</v>
      </c>
      <c r="AK46">
        <v>1.9587132807478165</v>
      </c>
      <c r="AM46">
        <v>1531.7045771480605</v>
      </c>
      <c r="AN46">
        <v>1.9926341313627201</v>
      </c>
      <c r="AP46">
        <v>1506.7407549173092</v>
      </c>
      <c r="AQ46">
        <v>1.7516100439683884</v>
      </c>
      <c r="AS46">
        <v>1515.7952900446865</v>
      </c>
      <c r="AT46">
        <v>1.9400751739083206</v>
      </c>
      <c r="AV46" s="9">
        <f t="shared" si="0"/>
        <v>77.60300695633282</v>
      </c>
    </row>
    <row r="47" spans="1:48" x14ac:dyDescent="0.25">
      <c r="A47">
        <v>424198</v>
      </c>
      <c r="B47" t="s">
        <v>196</v>
      </c>
      <c r="C47">
        <v>54.870716103802458</v>
      </c>
      <c r="D47">
        <v>1.1856953562160697</v>
      </c>
      <c r="E47">
        <v>13.260429841109222</v>
      </c>
      <c r="F47">
        <v>2.4142122640426252E-2</v>
      </c>
      <c r="G47">
        <v>18.611026414386462</v>
      </c>
      <c r="H47">
        <v>0.24560647168768041</v>
      </c>
      <c r="I47">
        <v>8.449818509849198</v>
      </c>
      <c r="J47">
        <v>1.3727724665822669</v>
      </c>
      <c r="K47">
        <v>1.0391381878666306</v>
      </c>
      <c r="L47">
        <v>0.9406545258596013</v>
      </c>
      <c r="M47">
        <v>100</v>
      </c>
      <c r="N47">
        <v>0.73348672289989514</v>
      </c>
      <c r="P47">
        <v>47.999062310080916</v>
      </c>
      <c r="Q47">
        <v>0.64135345382318154</v>
      </c>
      <c r="R47">
        <v>7.1726876833829678</v>
      </c>
      <c r="S47">
        <v>0</v>
      </c>
      <c r="T47">
        <v>16.300500804536007</v>
      </c>
      <c r="U47">
        <v>0.13285078504559319</v>
      </c>
      <c r="V47">
        <v>25.367622740361639</v>
      </c>
      <c r="W47">
        <v>0.74254517245107854</v>
      </c>
      <c r="X47">
        <v>0.56207934212941046</v>
      </c>
      <c r="Y47">
        <v>0.50880862934283455</v>
      </c>
      <c r="Z47">
        <v>0.55943038408491907</v>
      </c>
      <c r="AA47">
        <v>99.986941305238531</v>
      </c>
      <c r="AB47">
        <v>0.89962983856825085</v>
      </c>
      <c r="AC47">
        <v>0.30955749263744153</v>
      </c>
      <c r="AE47">
        <v>1825.3909680978936</v>
      </c>
      <c r="AF47">
        <v>5.1439783887331245</v>
      </c>
      <c r="AG47">
        <v>4.7803447598923468</v>
      </c>
      <c r="AI47">
        <v>1734.0740397581767</v>
      </c>
      <c r="AJ47">
        <v>4.2072280791944578</v>
      </c>
      <c r="AK47">
        <v>3.7976938844094721</v>
      </c>
      <c r="AM47">
        <v>1818.6663573816629</v>
      </c>
      <c r="AN47">
        <v>5.0636600230708817</v>
      </c>
      <c r="AP47">
        <v>1767.2593260020969</v>
      </c>
      <c r="AQ47">
        <v>4.1289408913832579</v>
      </c>
      <c r="AS47">
        <v>1720.6506409976569</v>
      </c>
      <c r="AT47">
        <v>4.093029890121219</v>
      </c>
      <c r="AV47" s="9">
        <f t="shared" si="0"/>
        <v>163.72119560484876</v>
      </c>
    </row>
    <row r="48" spans="1:48" x14ac:dyDescent="0.25">
      <c r="A48" t="s">
        <v>109</v>
      </c>
      <c r="B48" t="s">
        <v>63</v>
      </c>
      <c r="C48">
        <v>55.044280136981364</v>
      </c>
      <c r="D48">
        <v>1.0514491910540307</v>
      </c>
      <c r="E48">
        <v>13.11994535241249</v>
      </c>
      <c r="F48">
        <v>2.3688605401404838E-2</v>
      </c>
      <c r="G48">
        <v>13.322195414240857</v>
      </c>
      <c r="H48">
        <v>0.12556986915207904</v>
      </c>
      <c r="I48">
        <v>8.3118997409989568</v>
      </c>
      <c r="J48">
        <v>7.8255931217309795</v>
      </c>
      <c r="K48">
        <v>1.0789604822068897</v>
      </c>
      <c r="L48">
        <v>9.6418085820950974E-2</v>
      </c>
      <c r="M48">
        <v>100</v>
      </c>
      <c r="N48">
        <v>0.79391745223851273</v>
      </c>
      <c r="P48">
        <v>50.586842159884263</v>
      </c>
      <c r="Q48">
        <v>0.73735338438405795</v>
      </c>
      <c r="R48">
        <v>9.2006691249031771</v>
      </c>
      <c r="S48">
        <v>0</v>
      </c>
      <c r="T48">
        <v>12.873095894446234</v>
      </c>
      <c r="U48">
        <v>8.8058813287147167E-2</v>
      </c>
      <c r="V48">
        <v>19.666050130299819</v>
      </c>
      <c r="W48">
        <v>5.4878805578199632</v>
      </c>
      <c r="X48">
        <v>0.75664632199143855</v>
      </c>
      <c r="Y48">
        <v>6.7615442097246722E-2</v>
      </c>
      <c r="Z48">
        <v>0.51917598124213005</v>
      </c>
      <c r="AA48">
        <v>99.983387810355481</v>
      </c>
      <c r="AB48">
        <v>0.89962330996694739</v>
      </c>
      <c r="AC48">
        <v>0.30389813474023203</v>
      </c>
      <c r="AE48">
        <v>1620.8993329254124</v>
      </c>
      <c r="AF48">
        <v>2.0623132411643117</v>
      </c>
      <c r="AG48">
        <v>2.0931291909125505</v>
      </c>
      <c r="AI48">
        <v>1586.349434686352</v>
      </c>
      <c r="AJ48">
        <v>1.9382299621006605</v>
      </c>
      <c r="AK48">
        <v>1.9185974479331993</v>
      </c>
      <c r="AM48">
        <v>1537.754817069846</v>
      </c>
      <c r="AN48">
        <v>1.7817503482018751</v>
      </c>
      <c r="AP48">
        <v>1523.304121919497</v>
      </c>
      <c r="AQ48">
        <v>1.6367625485486448</v>
      </c>
      <c r="AS48">
        <v>1538.25839282682</v>
      </c>
      <c r="AT48">
        <v>1.7832750834430704</v>
      </c>
      <c r="AV48" s="9">
        <f t="shared" si="0"/>
        <v>71.331003337722819</v>
      </c>
    </row>
    <row r="49" spans="1:48" hidden="1" x14ac:dyDescent="0.25">
      <c r="A49" t="s">
        <v>209</v>
      </c>
      <c r="B49" t="s">
        <v>314</v>
      </c>
      <c r="C49">
        <v>50.130944925289242</v>
      </c>
      <c r="D49">
        <v>1.3761435861844107</v>
      </c>
      <c r="E49">
        <v>15.210008057827695</v>
      </c>
      <c r="F49">
        <v>2.7824588618223081E-2</v>
      </c>
      <c r="G49">
        <v>15.096191671000414</v>
      </c>
      <c r="H49">
        <v>0.22763277365456416</v>
      </c>
      <c r="I49">
        <v>8.5155351235321053</v>
      </c>
      <c r="J49">
        <v>5.5045743447376427</v>
      </c>
      <c r="K49">
        <v>3.7455938210432831</v>
      </c>
      <c r="L49">
        <v>0.16555110811241031</v>
      </c>
      <c r="M49">
        <v>99.999999999999986</v>
      </c>
      <c r="N49">
        <v>0.77622294051086949</v>
      </c>
      <c r="P49">
        <v>46.578672683221207</v>
      </c>
      <c r="Q49">
        <v>0.89094574644350533</v>
      </c>
      <c r="R49">
        <v>9.8472950922703237</v>
      </c>
      <c r="S49">
        <v>0</v>
      </c>
      <c r="T49">
        <v>14.145202428814718</v>
      </c>
      <c r="U49">
        <v>0.14737448437411368</v>
      </c>
      <c r="V49">
        <v>21.733417574665189</v>
      </c>
      <c r="W49">
        <v>3.5637829857740213</v>
      </c>
      <c r="X49">
        <v>2.4249801519740517</v>
      </c>
      <c r="Y49">
        <v>0.10718144318117366</v>
      </c>
      <c r="Z49">
        <v>0.54313315617336977</v>
      </c>
      <c r="AA49">
        <v>99.981985746891667</v>
      </c>
      <c r="AB49">
        <v>0.89976906568733006</v>
      </c>
      <c r="AC49">
        <v>0.30514854574613581</v>
      </c>
      <c r="AE49">
        <v>1750.0935709648252</v>
      </c>
      <c r="AF49">
        <v>5.0439447106973683</v>
      </c>
      <c r="AG49">
        <v>4.6889561287176624</v>
      </c>
      <c r="AI49">
        <v>1631.9114759809004</v>
      </c>
      <c r="AJ49">
        <v>3.9971914733658411</v>
      </c>
      <c r="AK49">
        <v>3.4812488852963441</v>
      </c>
      <c r="AM49">
        <v>1766.8172038964381</v>
      </c>
      <c r="AN49">
        <v>5.2271935867282444</v>
      </c>
      <c r="AP49">
        <v>1706.6742326219505</v>
      </c>
      <c r="AQ49">
        <v>4.2029777040004808</v>
      </c>
      <c r="AS49">
        <v>1635.4689581649714</v>
      </c>
      <c r="AT49">
        <v>4.0235550789692409</v>
      </c>
      <c r="AV49" s="9">
        <f t="shared" si="0"/>
        <v>160.94220315876964</v>
      </c>
    </row>
    <row r="50" spans="1:48" hidden="1" x14ac:dyDescent="0.25">
      <c r="A50" t="s">
        <v>308</v>
      </c>
      <c r="B50" t="s">
        <v>320</v>
      </c>
      <c r="C50">
        <v>49.27772202749486</v>
      </c>
      <c r="D50">
        <v>1.1404480166262223</v>
      </c>
      <c r="E50">
        <v>14.742882542204438</v>
      </c>
      <c r="F50">
        <v>3.4547488090565737E-2</v>
      </c>
      <c r="G50">
        <v>13.094416772717445</v>
      </c>
      <c r="H50">
        <v>0.22808960332524447</v>
      </c>
      <c r="I50">
        <v>8.5222569969704978</v>
      </c>
      <c r="J50">
        <v>11.041610342790243</v>
      </c>
      <c r="K50">
        <v>1.5655240955505416</v>
      </c>
      <c r="L50">
        <v>0.35250211422992328</v>
      </c>
      <c r="M50">
        <v>99.999999999999972</v>
      </c>
      <c r="N50">
        <v>0.80060783445929684</v>
      </c>
      <c r="P50">
        <v>46.650333444917749</v>
      </c>
      <c r="Q50">
        <v>0.81183276213642497</v>
      </c>
      <c r="R50">
        <v>10.494783525072679</v>
      </c>
      <c r="S50">
        <v>0</v>
      </c>
      <c r="T50">
        <v>12.651136315646404</v>
      </c>
      <c r="U50">
        <v>0.16236655242728498</v>
      </c>
      <c r="V50">
        <v>19.4615836564221</v>
      </c>
      <c r="W50">
        <v>7.8600171970481068</v>
      </c>
      <c r="X50">
        <v>1.1144249734781821</v>
      </c>
      <c r="Y50">
        <v>0.2509301264785313</v>
      </c>
      <c r="Z50">
        <v>0.51799867031271973</v>
      </c>
      <c r="AA50">
        <v>99.975407223940195</v>
      </c>
      <c r="AB50">
        <v>0.90017258869358785</v>
      </c>
      <c r="AC50">
        <v>0.30415460325184096</v>
      </c>
      <c r="AE50">
        <v>1580.1149944788795</v>
      </c>
      <c r="AF50">
        <v>3.0801219784504283</v>
      </c>
      <c r="AG50">
        <v>3.0290973768197791</v>
      </c>
      <c r="AI50">
        <v>1576.7289056247109</v>
      </c>
      <c r="AJ50">
        <v>3.0618625608225591</v>
      </c>
      <c r="AK50">
        <v>3.0033602218103681</v>
      </c>
      <c r="AM50">
        <v>1635.2179251662635</v>
      </c>
      <c r="AN50">
        <v>3.4018856812481224</v>
      </c>
      <c r="AP50">
        <v>1611.3974280707698</v>
      </c>
      <c r="AQ50">
        <v>3.2775507219941376</v>
      </c>
      <c r="AS50">
        <v>1572.8147599599185</v>
      </c>
      <c r="AT50">
        <v>3.0409558610695937</v>
      </c>
      <c r="AV50" s="9">
        <f t="shared" si="0"/>
        <v>121.63823444278376</v>
      </c>
    </row>
    <row r="51" spans="1:48" hidden="1" x14ac:dyDescent="0.25">
      <c r="A51" t="s">
        <v>225</v>
      </c>
      <c r="B51" t="s">
        <v>318</v>
      </c>
      <c r="C51">
        <v>48.989687524783683</v>
      </c>
      <c r="D51">
        <v>1.0589586180593327</v>
      </c>
      <c r="E51">
        <v>15.40116514420272</v>
      </c>
      <c r="F51">
        <v>3.6362685525347466E-2</v>
      </c>
      <c r="G51">
        <v>14.054334280457356</v>
      </c>
      <c r="H51">
        <v>0.2159041842645241</v>
      </c>
      <c r="I51">
        <v>8.4408254895797299</v>
      </c>
      <c r="J51">
        <v>10.003560537589617</v>
      </c>
      <c r="K51">
        <v>1.6347031094313969</v>
      </c>
      <c r="L51">
        <v>0.16449842610630408</v>
      </c>
      <c r="M51">
        <v>100.00000000000003</v>
      </c>
      <c r="N51">
        <v>0.78721404036770792</v>
      </c>
      <c r="P51">
        <v>46.121433659786042</v>
      </c>
      <c r="Q51">
        <v>0.71711076494212889</v>
      </c>
      <c r="R51">
        <v>10.429436173624364</v>
      </c>
      <c r="S51">
        <v>0</v>
      </c>
      <c r="T51">
        <v>13.400365040990565</v>
      </c>
      <c r="U51">
        <v>0.14620704916295832</v>
      </c>
      <c r="V51">
        <v>20.639276667409217</v>
      </c>
      <c r="W51">
        <v>6.7742599445504048</v>
      </c>
      <c r="X51">
        <v>1.1069962293766846</v>
      </c>
      <c r="Y51">
        <v>0.11139584698130157</v>
      </c>
      <c r="Z51">
        <v>0.52889436233459397</v>
      </c>
      <c r="AA51">
        <v>99.975375739158267</v>
      </c>
      <c r="AB51">
        <v>0.90014385355410653</v>
      </c>
      <c r="AC51">
        <v>0.3046228322661651</v>
      </c>
      <c r="AE51">
        <v>1608.2167126024451</v>
      </c>
      <c r="AF51">
        <v>3.5260553005298152</v>
      </c>
      <c r="AG51">
        <v>3.4644330024301326</v>
      </c>
      <c r="AI51">
        <v>1608.1701543259637</v>
      </c>
      <c r="AJ51">
        <v>3.5257592615081021</v>
      </c>
      <c r="AK51">
        <v>3.4640265552396468</v>
      </c>
      <c r="AM51">
        <v>1697.7034754011172</v>
      </c>
      <c r="AN51">
        <v>4.1744979519115777</v>
      </c>
      <c r="AP51">
        <v>1685.5377134475777</v>
      </c>
      <c r="AQ51">
        <v>4.2097274451092064</v>
      </c>
      <c r="AS51">
        <v>1612.1073500983007</v>
      </c>
      <c r="AT51">
        <v>3.550927501138943</v>
      </c>
      <c r="AV51" s="9">
        <f t="shared" si="0"/>
        <v>142.03710004555771</v>
      </c>
    </row>
    <row r="52" spans="1:48" x14ac:dyDescent="0.25">
      <c r="A52" t="s">
        <v>76</v>
      </c>
      <c r="B52" t="s">
        <v>99</v>
      </c>
      <c r="C52">
        <v>51.855720601614138</v>
      </c>
      <c r="D52">
        <v>0.70393087351075134</v>
      </c>
      <c r="E52">
        <v>13.747993127309057</v>
      </c>
      <c r="F52">
        <v>3.679315754194469E-2</v>
      </c>
      <c r="G52">
        <v>11.606427811183101</v>
      </c>
      <c r="H52">
        <v>0.17258258567708148</v>
      </c>
      <c r="I52">
        <v>8.372398774698679</v>
      </c>
      <c r="J52">
        <v>11.108707301597439</v>
      </c>
      <c r="K52">
        <v>2.0202299940123032</v>
      </c>
      <c r="L52">
        <v>0.37521577285550739</v>
      </c>
      <c r="M52">
        <v>99.999999999999986</v>
      </c>
      <c r="N52">
        <v>0.81760343968085547</v>
      </c>
      <c r="P52">
        <v>49.105514762607243</v>
      </c>
      <c r="Q52">
        <v>0.53738054108700495</v>
      </c>
      <c r="R52">
        <v>10.495212333517474</v>
      </c>
      <c r="S52">
        <v>0</v>
      </c>
      <c r="T52">
        <v>11.427502737053947</v>
      </c>
      <c r="U52">
        <v>0.13174947535800605</v>
      </c>
      <c r="V52">
        <v>17.473105636593164</v>
      </c>
      <c r="W52">
        <v>8.4803826130498834</v>
      </c>
      <c r="X52">
        <v>1.542242751604425</v>
      </c>
      <c r="Y52">
        <v>0.28643956761812872</v>
      </c>
      <c r="Z52">
        <v>0.49238170008395488</v>
      </c>
      <c r="AA52">
        <v>99.971912118573215</v>
      </c>
      <c r="AB52">
        <v>0.90027632557949466</v>
      </c>
      <c r="AC52">
        <v>0.30196940086155122</v>
      </c>
      <c r="AE52">
        <v>1562.4095580721196</v>
      </c>
      <c r="AF52">
        <v>2.2366892546310582</v>
      </c>
      <c r="AG52">
        <v>2.1576619865623403</v>
      </c>
      <c r="AI52">
        <v>1520.3131258309465</v>
      </c>
      <c r="AJ52">
        <v>2.0819163586149183</v>
      </c>
      <c r="AK52">
        <v>1.9404932873568699</v>
      </c>
      <c r="AM52">
        <v>1522.2755789153773</v>
      </c>
      <c r="AN52">
        <v>2.0887795409403234</v>
      </c>
      <c r="AP52">
        <v>1490.569432894167</v>
      </c>
      <c r="AQ52">
        <v>1.8003626311949379</v>
      </c>
      <c r="AS52">
        <v>1493.5852677407986</v>
      </c>
      <c r="AT52">
        <v>1.991586784002757</v>
      </c>
      <c r="AV52" s="9">
        <f t="shared" si="0"/>
        <v>79.663471360110279</v>
      </c>
    </row>
    <row r="53" spans="1:48" x14ac:dyDescent="0.25">
      <c r="A53" t="s">
        <v>78</v>
      </c>
      <c r="B53" t="s">
        <v>99</v>
      </c>
      <c r="C53">
        <v>49.31441636120779</v>
      </c>
      <c r="D53">
        <v>1.3469566820604262</v>
      </c>
      <c r="E53">
        <v>13.920941978382258</v>
      </c>
      <c r="F53">
        <v>2.7308855651790302E-2</v>
      </c>
      <c r="G53">
        <v>14.173496934355235</v>
      </c>
      <c r="H53">
        <v>0.1670778438868058</v>
      </c>
      <c r="I53">
        <v>8.3373724977028338</v>
      </c>
      <c r="J53">
        <v>10.197963961069076</v>
      </c>
      <c r="K53">
        <v>2.3187292016877756</v>
      </c>
      <c r="L53">
        <v>0.1957356839960116</v>
      </c>
      <c r="M53">
        <v>100</v>
      </c>
      <c r="N53">
        <v>0.78400075790711543</v>
      </c>
      <c r="P53">
        <v>46.30337870067661</v>
      </c>
      <c r="Q53">
        <v>0.90759467509884295</v>
      </c>
      <c r="R53">
        <v>9.3800884469519161</v>
      </c>
      <c r="S53">
        <v>0</v>
      </c>
      <c r="T53">
        <v>13.514719970918492</v>
      </c>
      <c r="U53">
        <v>0.11257894441467867</v>
      </c>
      <c r="V53">
        <v>20.666738081451705</v>
      </c>
      <c r="W53">
        <v>6.8715036728263374</v>
      </c>
      <c r="X53">
        <v>1.5623860102381586</v>
      </c>
      <c r="Y53">
        <v>0.13188892180991479</v>
      </c>
      <c r="Z53">
        <v>0.53072155923193498</v>
      </c>
      <c r="AA53">
        <v>99.981598983618582</v>
      </c>
      <c r="AB53">
        <v>0.89965099670441329</v>
      </c>
      <c r="AC53">
        <v>0.30410643372601387</v>
      </c>
      <c r="AE53">
        <v>1644.0401440871715</v>
      </c>
      <c r="AF53">
        <v>3.894648967231821</v>
      </c>
      <c r="AG53">
        <v>3.7098469634493298</v>
      </c>
      <c r="AI53">
        <v>1608.15632909282</v>
      </c>
      <c r="AJ53">
        <v>3.6465180220621458</v>
      </c>
      <c r="AK53">
        <v>3.389096654349276</v>
      </c>
      <c r="AM53">
        <v>1712.4799120761284</v>
      </c>
      <c r="AN53">
        <v>4.4468040725605871</v>
      </c>
      <c r="AP53">
        <v>1671.9012520550389</v>
      </c>
      <c r="AQ53">
        <v>3.9796768323732885</v>
      </c>
      <c r="AS53">
        <v>1615.5367610031999</v>
      </c>
      <c r="AT53">
        <v>3.6955439755880466</v>
      </c>
      <c r="AV53" s="9">
        <f t="shared" si="0"/>
        <v>147.82175902352185</v>
      </c>
    </row>
    <row r="54" spans="1:48" hidden="1" x14ac:dyDescent="0.25">
      <c r="A54">
        <v>2</v>
      </c>
      <c r="B54" t="s">
        <v>173</v>
      </c>
      <c r="C54">
        <v>52.69087826775575</v>
      </c>
      <c r="D54">
        <v>0.80107758673897012</v>
      </c>
      <c r="E54">
        <v>14.579612078649255</v>
      </c>
      <c r="F54">
        <v>6.7173209486965396E-2</v>
      </c>
      <c r="G54">
        <v>10.303860459430002</v>
      </c>
      <c r="H54">
        <v>0.18024245701626826</v>
      </c>
      <c r="I54">
        <v>8.1493622898955422</v>
      </c>
      <c r="J54">
        <v>11.765827055228621</v>
      </c>
      <c r="K54">
        <v>1.0814547420976095</v>
      </c>
      <c r="L54">
        <v>0.38051185370101076</v>
      </c>
      <c r="M54">
        <v>99.999999999999972</v>
      </c>
      <c r="N54">
        <v>0.83179078118666083</v>
      </c>
      <c r="P54">
        <v>50.340587920784472</v>
      </c>
      <c r="Q54">
        <v>0.64930798402617729</v>
      </c>
      <c r="R54">
        <v>11.817405309276428</v>
      </c>
      <c r="S54">
        <v>0</v>
      </c>
      <c r="T54">
        <v>10.274442842405875</v>
      </c>
      <c r="U54">
        <v>0.14609429640588989</v>
      </c>
      <c r="V54">
        <v>15.531899708694816</v>
      </c>
      <c r="W54">
        <v>9.5367110153844763</v>
      </c>
      <c r="X54">
        <v>0.87656577843533923</v>
      </c>
      <c r="Y54">
        <v>0.30842129241243421</v>
      </c>
      <c r="Z54">
        <v>0.46411706455424062</v>
      </c>
      <c r="AA54">
        <v>99.945553212380133</v>
      </c>
      <c r="AB54">
        <v>0.89980264398023035</v>
      </c>
      <c r="AC54">
        <v>0.30012143901391464</v>
      </c>
      <c r="AE54">
        <v>1461.7095696348051</v>
      </c>
      <c r="AF54">
        <v>1.323807618451518</v>
      </c>
      <c r="AG54">
        <v>1.4434736590656556</v>
      </c>
      <c r="AI54">
        <v>1467.1454126980982</v>
      </c>
      <c r="AJ54">
        <v>1.3354581361123992</v>
      </c>
      <c r="AK54">
        <v>1.4633828798468116</v>
      </c>
      <c r="AM54">
        <v>1442.7170324028682</v>
      </c>
      <c r="AN54">
        <v>1.2841963517882717</v>
      </c>
      <c r="AP54">
        <v>1427.1040829760448</v>
      </c>
      <c r="AQ54">
        <v>1.3229269201316975</v>
      </c>
      <c r="AS54">
        <v>1428.4682667312748</v>
      </c>
      <c r="AT54">
        <v>1.2555484904666117</v>
      </c>
      <c r="AV54" s="9">
        <f t="shared" si="0"/>
        <v>50.221939618664464</v>
      </c>
    </row>
    <row r="55" spans="1:48" hidden="1" x14ac:dyDescent="0.25">
      <c r="A55" t="s">
        <v>268</v>
      </c>
      <c r="B55" t="s">
        <v>318</v>
      </c>
      <c r="C55">
        <v>49.929291325838165</v>
      </c>
      <c r="D55">
        <v>0.9420621004875126</v>
      </c>
      <c r="E55">
        <v>14.951437207737296</v>
      </c>
      <c r="F55">
        <v>4.0120348271262082E-2</v>
      </c>
      <c r="G55">
        <v>12.753292306599766</v>
      </c>
      <c r="H55">
        <v>0.19246430009959933</v>
      </c>
      <c r="I55">
        <v>8.2253164042565601</v>
      </c>
      <c r="J55">
        <v>11.527598605965476</v>
      </c>
      <c r="K55">
        <v>1.3675095007076796</v>
      </c>
      <c r="L55">
        <v>7.0907900036694504E-2</v>
      </c>
      <c r="M55">
        <v>100.00000000000001</v>
      </c>
      <c r="N55">
        <v>0.79998744672686639</v>
      </c>
      <c r="P55">
        <v>47.182004987068069</v>
      </c>
      <c r="Q55">
        <v>0.67734664374575615</v>
      </c>
      <c r="R55">
        <v>10.750146732997164</v>
      </c>
      <c r="S55">
        <v>0</v>
      </c>
      <c r="T55">
        <v>12.422564589398766</v>
      </c>
      <c r="U55">
        <v>0.13838264764698238</v>
      </c>
      <c r="V55">
        <v>18.968515678113182</v>
      </c>
      <c r="W55">
        <v>8.2883922643297918</v>
      </c>
      <c r="X55">
        <v>0.98324512801803365</v>
      </c>
      <c r="Y55">
        <v>5.0983080712046186E-2</v>
      </c>
      <c r="Z55">
        <v>0.5095715474896334</v>
      </c>
      <c r="AA55">
        <v>99.971153299519401</v>
      </c>
      <c r="AB55">
        <v>0.89997082784535798</v>
      </c>
      <c r="AC55">
        <v>0.30258127816180697</v>
      </c>
      <c r="AE55">
        <v>1548.6669770251901</v>
      </c>
      <c r="AF55">
        <v>2.6209241936277192</v>
      </c>
      <c r="AG55">
        <v>2.62535228450822</v>
      </c>
      <c r="AI55">
        <v>1564.1096027594349</v>
      </c>
      <c r="AJ55">
        <v>2.6916299384101814</v>
      </c>
      <c r="AK55">
        <v>2.7295329323582842</v>
      </c>
      <c r="AM55">
        <v>1595.5739744711923</v>
      </c>
      <c r="AN55">
        <v>2.8447380314997601</v>
      </c>
      <c r="AP55">
        <v>1576.0444594305877</v>
      </c>
      <c r="AQ55">
        <v>2.8128729025723658</v>
      </c>
      <c r="AS55">
        <v>1553.0846179067887</v>
      </c>
      <c r="AT55">
        <v>2.6408687368567172</v>
      </c>
      <c r="AV55" s="9">
        <f t="shared" si="0"/>
        <v>105.63474947426869</v>
      </c>
    </row>
    <row r="56" spans="1:48" x14ac:dyDescent="0.25">
      <c r="A56" t="s">
        <v>79</v>
      </c>
      <c r="B56" t="s">
        <v>99</v>
      </c>
      <c r="C56">
        <v>49.571546678176482</v>
      </c>
      <c r="D56">
        <v>1.0668485473596367</v>
      </c>
      <c r="E56">
        <v>14.285193766416423</v>
      </c>
      <c r="F56">
        <v>3.2595957653688591E-2</v>
      </c>
      <c r="G56">
        <v>14.023527360731107</v>
      </c>
      <c r="H56">
        <v>0.2000843234679193</v>
      </c>
      <c r="I56">
        <v>8.3280121841892001</v>
      </c>
      <c r="J56">
        <v>9.6654078256111156</v>
      </c>
      <c r="K56">
        <v>2.6837873893520068</v>
      </c>
      <c r="L56">
        <v>0.14299596704241477</v>
      </c>
      <c r="M56">
        <v>99.999999999999986</v>
      </c>
      <c r="N56">
        <v>0.78581528041004822</v>
      </c>
      <c r="P56">
        <v>46.513065165163368</v>
      </c>
      <c r="Q56">
        <v>0.72245494480699213</v>
      </c>
      <c r="R56">
        <v>9.6737338206212407</v>
      </c>
      <c r="S56">
        <v>0</v>
      </c>
      <c r="T56">
        <v>13.393638427692657</v>
      </c>
      <c r="U56">
        <v>0.13549431100179515</v>
      </c>
      <c r="V56">
        <v>20.552266367538504</v>
      </c>
      <c r="W56">
        <v>6.5452792661815602</v>
      </c>
      <c r="X56">
        <v>1.8174233587763347</v>
      </c>
      <c r="Y56">
        <v>9.6834872890748588E-2</v>
      </c>
      <c r="Z56">
        <v>0.52773593779077976</v>
      </c>
      <c r="AA56">
        <v>99.977926472463992</v>
      </c>
      <c r="AB56">
        <v>0.90007263101816004</v>
      </c>
      <c r="AC56">
        <v>0.30373145631688769</v>
      </c>
      <c r="AE56">
        <v>1655.7769191025093</v>
      </c>
      <c r="AF56">
        <v>3.9578009390920008</v>
      </c>
      <c r="AG56">
        <v>3.7262595292054508</v>
      </c>
      <c r="AI56">
        <v>1603.3471209095842</v>
      </c>
      <c r="AJ56">
        <v>3.593615648455875</v>
      </c>
      <c r="AK56">
        <v>3.265072056570216</v>
      </c>
      <c r="AM56">
        <v>1702.5777952922856</v>
      </c>
      <c r="AN56">
        <v>4.3336350098179182</v>
      </c>
      <c r="AP56">
        <v>1656.5016434615318</v>
      </c>
      <c r="AQ56">
        <v>3.7330710351002616</v>
      </c>
      <c r="AS56">
        <v>1608.7630888537365</v>
      </c>
      <c r="AT56">
        <v>3.6288162122046255</v>
      </c>
      <c r="AV56" s="9">
        <f t="shared" si="0"/>
        <v>145.15264848818501</v>
      </c>
    </row>
    <row r="57" spans="1:48" hidden="1" x14ac:dyDescent="0.25">
      <c r="A57" t="s">
        <v>269</v>
      </c>
      <c r="B57" t="s">
        <v>318</v>
      </c>
      <c r="C57">
        <v>49.917573052111749</v>
      </c>
      <c r="D57">
        <v>0.94028133879986942</v>
      </c>
      <c r="E57">
        <v>15.385482565637425</v>
      </c>
      <c r="F57">
        <v>5.119351416333924E-2</v>
      </c>
      <c r="G57">
        <v>12.471643691554313</v>
      </c>
      <c r="H57">
        <v>0.18598971536700712</v>
      </c>
      <c r="I57">
        <v>8.3488716675856534</v>
      </c>
      <c r="J57">
        <v>10.54974996609524</v>
      </c>
      <c r="K57">
        <v>2.0458868690370786</v>
      </c>
      <c r="L57">
        <v>0.10332761964833731</v>
      </c>
      <c r="M57">
        <v>100.00000000000001</v>
      </c>
      <c r="N57">
        <v>0.80588138567402823</v>
      </c>
      <c r="P57">
        <v>47.320611320907197</v>
      </c>
      <c r="Q57">
        <v>0.68970015725966594</v>
      </c>
      <c r="R57">
        <v>11.285313562193869</v>
      </c>
      <c r="S57">
        <v>0</v>
      </c>
      <c r="T57">
        <v>12.175740282068974</v>
      </c>
      <c r="U57">
        <v>0.13642420693048335</v>
      </c>
      <c r="V57">
        <v>18.531550835555041</v>
      </c>
      <c r="W57">
        <v>7.7382841820013004</v>
      </c>
      <c r="X57">
        <v>1.500666276235316</v>
      </c>
      <c r="Y57">
        <v>7.5791226072490725E-2</v>
      </c>
      <c r="Z57">
        <v>0.50836730150542364</v>
      </c>
      <c r="AA57">
        <v>99.96244935072977</v>
      </c>
      <c r="AB57">
        <v>0.89967994853011479</v>
      </c>
      <c r="AC57">
        <v>0.30257832954951219</v>
      </c>
      <c r="AE57">
        <v>1564.2790184958594</v>
      </c>
      <c r="AF57">
        <v>2.7336541500377978</v>
      </c>
      <c r="AG57">
        <v>2.6856550779855035</v>
      </c>
      <c r="AI57">
        <v>1549.9267761714354</v>
      </c>
      <c r="AJ57">
        <v>2.6668140471286468</v>
      </c>
      <c r="AK57">
        <v>2.5902568079614259</v>
      </c>
      <c r="AM57">
        <v>1584.4635051028245</v>
      </c>
      <c r="AN57">
        <v>2.8319363634584374</v>
      </c>
      <c r="AP57">
        <v>1560.031379959617</v>
      </c>
      <c r="AQ57">
        <v>2.6570610033415853</v>
      </c>
      <c r="AS57">
        <v>1537.3486700093636</v>
      </c>
      <c r="AT57">
        <v>2.6101922866218117</v>
      </c>
      <c r="AV57" s="9">
        <f t="shared" si="0"/>
        <v>104.40769146487247</v>
      </c>
    </row>
    <row r="58" spans="1:48" x14ac:dyDescent="0.25">
      <c r="A58">
        <v>422815</v>
      </c>
      <c r="B58" t="s">
        <v>196</v>
      </c>
      <c r="C58">
        <v>54.719875082210379</v>
      </c>
      <c r="D58">
        <v>1.2521289801951434</v>
      </c>
      <c r="E58">
        <v>12.916157181765826</v>
      </c>
      <c r="F58">
        <v>2.3549973201717526E-2</v>
      </c>
      <c r="G58">
        <v>12.347928875304747</v>
      </c>
      <c r="H58">
        <v>0.1725204191490789</v>
      </c>
      <c r="I58">
        <v>8.0490452878956056</v>
      </c>
      <c r="J58">
        <v>8.6403370079966475</v>
      </c>
      <c r="K58">
        <v>1.564997337291163</v>
      </c>
      <c r="L58">
        <v>0.31345985498966739</v>
      </c>
      <c r="M58">
        <v>100</v>
      </c>
      <c r="N58">
        <v>0.80220035653875721</v>
      </c>
      <c r="P58">
        <v>50.786768357854434</v>
      </c>
      <c r="Q58">
        <v>0.9138785941128269</v>
      </c>
      <c r="R58">
        <v>9.4269837639033298</v>
      </c>
      <c r="S58">
        <v>0</v>
      </c>
      <c r="T58">
        <v>12.115548126975868</v>
      </c>
      <c r="U58">
        <v>0.12591571683225813</v>
      </c>
      <c r="V58">
        <v>18.43564853509822</v>
      </c>
      <c r="W58">
        <v>6.3062345512507711</v>
      </c>
      <c r="X58">
        <v>1.1422286274142999</v>
      </c>
      <c r="Y58">
        <v>0.22878174382971517</v>
      </c>
      <c r="Z58">
        <v>0.50082380424139694</v>
      </c>
      <c r="AA58">
        <v>99.98281182151311</v>
      </c>
      <c r="AB58">
        <v>0.89995108081418973</v>
      </c>
      <c r="AC58">
        <v>0.30159947255332187</v>
      </c>
      <c r="AE58">
        <v>1606.2389977665341</v>
      </c>
      <c r="AF58">
        <v>1.9777746669815643</v>
      </c>
      <c r="AG58">
        <v>1.9693922220739386</v>
      </c>
      <c r="AI58">
        <v>1550.8547345574191</v>
      </c>
      <c r="AJ58">
        <v>1.7944070207069969</v>
      </c>
      <c r="AK58">
        <v>1.7128465491493987</v>
      </c>
      <c r="AM58">
        <v>1510.1301530792837</v>
      </c>
      <c r="AN58">
        <v>1.6751250160718676</v>
      </c>
      <c r="AP58">
        <v>1490.7335684128086</v>
      </c>
      <c r="AQ58">
        <v>1.472043095133954</v>
      </c>
      <c r="AS58">
        <v>1503.4551992218619</v>
      </c>
      <c r="AT58">
        <v>1.6566742729668069</v>
      </c>
      <c r="AV58" s="9">
        <f t="shared" si="0"/>
        <v>66.266970918672271</v>
      </c>
    </row>
    <row r="59" spans="1:48" s="35" customFormat="1" x14ac:dyDescent="0.25">
      <c r="A59" s="35">
        <v>424097</v>
      </c>
      <c r="B59" s="35" t="s">
        <v>196</v>
      </c>
      <c r="C59" s="35">
        <v>54.1667029493249</v>
      </c>
      <c r="D59" s="35">
        <v>1.0017041225410594</v>
      </c>
      <c r="E59" s="35">
        <v>12.405574009742757</v>
      </c>
      <c r="F59" s="35">
        <v>1.8869250862967334E-2</v>
      </c>
      <c r="G59" s="35">
        <v>19.249396206316209</v>
      </c>
      <c r="H59" s="35">
        <v>0.168643713780913</v>
      </c>
      <c r="I59" s="35">
        <v>8.1652247246449221</v>
      </c>
      <c r="J59" s="35">
        <v>3.3889197969624822</v>
      </c>
      <c r="K59" s="35">
        <v>1.362628268446338</v>
      </c>
      <c r="L59" s="35">
        <v>7.2336957377433023E-2</v>
      </c>
      <c r="M59" s="35">
        <v>99.999999999999957</v>
      </c>
      <c r="N59" s="35">
        <v>0.72048185948476773</v>
      </c>
      <c r="P59" s="35">
        <v>47.296396663509285</v>
      </c>
      <c r="Q59" s="35">
        <v>0.52061881107145336</v>
      </c>
      <c r="R59" s="35">
        <v>6.4475877120556291</v>
      </c>
      <c r="S59" s="35">
        <v>0</v>
      </c>
      <c r="T59" s="35">
        <v>16.66433281454529</v>
      </c>
      <c r="U59" s="35">
        <v>8.7649723893089573E-2</v>
      </c>
      <c r="V59" s="35">
        <v>25.910507607003307</v>
      </c>
      <c r="W59" s="35">
        <v>1.7613338667664327</v>
      </c>
      <c r="X59" s="35">
        <v>0.70820304427948177</v>
      </c>
      <c r="Y59" s="35">
        <v>3.7595912704074849E-2</v>
      </c>
      <c r="Z59" s="35">
        <v>0.55596686950947083</v>
      </c>
      <c r="AA59" s="35">
        <v>99.990193025337533</v>
      </c>
      <c r="AB59" s="35">
        <v>0.89977005976170288</v>
      </c>
      <c r="AC59" s="35">
        <v>0.30879883316545687</v>
      </c>
      <c r="AE59" s="35">
        <v>1803.7675374929811</v>
      </c>
      <c r="AF59" s="35">
        <v>5.4238317289852338</v>
      </c>
      <c r="AG59" s="35">
        <v>4.9250848449030933</v>
      </c>
      <c r="AI59" s="35">
        <v>1747.05484413371</v>
      </c>
      <c r="AJ59" s="35">
        <v>4.7915893101022347</v>
      </c>
      <c r="AK59" s="35">
        <v>4.2691959807384379</v>
      </c>
      <c r="AM59" s="35">
        <v>-16731312540264.275</v>
      </c>
      <c r="AS59" s="35">
        <v>1754.8762813983603</v>
      </c>
      <c r="AT59" s="35">
        <v>4.8714242838524413</v>
      </c>
      <c r="AV59" s="36">
        <f t="shared" ref="AV59:AV64" si="1">AT59*40</f>
        <v>194.85697135409765</v>
      </c>
    </row>
    <row r="60" spans="1:48" s="35" customFormat="1" x14ac:dyDescent="0.25">
      <c r="A60" s="35" t="s">
        <v>77</v>
      </c>
      <c r="B60" s="35" t="s">
        <v>99</v>
      </c>
      <c r="C60" s="35">
        <v>46.783053868246867</v>
      </c>
      <c r="D60" s="35">
        <v>1.4334555161001854</v>
      </c>
      <c r="E60" s="35">
        <v>15.351878511849552</v>
      </c>
      <c r="F60" s="35">
        <v>4.2761521028726164E-2</v>
      </c>
      <c r="G60" s="35">
        <v>14.874425512095947</v>
      </c>
      <c r="H60" s="35">
        <v>0.19876459004826649</v>
      </c>
      <c r="I60" s="35">
        <v>8.1999919814420661</v>
      </c>
      <c r="J60" s="35">
        <v>11.22483478395055</v>
      </c>
      <c r="K60" s="35">
        <v>1.7612475596662731</v>
      </c>
      <c r="L60" s="35">
        <v>0.12958615557158254</v>
      </c>
      <c r="M60" s="35">
        <v>100.00000000000003</v>
      </c>
      <c r="N60" s="35">
        <v>0.77273199087484346</v>
      </c>
      <c r="P60" s="35">
        <v>44.40619608093305</v>
      </c>
      <c r="Q60" s="35">
        <v>0.92806221249964294</v>
      </c>
      <c r="R60" s="35">
        <v>9.9392678584781766</v>
      </c>
      <c r="S60" s="35">
        <v>0</v>
      </c>
      <c r="T60" s="35">
        <v>14.037456924437274</v>
      </c>
      <c r="U60" s="35">
        <v>0.12868617347026637</v>
      </c>
      <c r="V60" s="35">
        <v>21.506006388374466</v>
      </c>
      <c r="W60" s="35">
        <v>7.2672956276154306</v>
      </c>
      <c r="X60" s="35">
        <v>1.1402846398961692</v>
      </c>
      <c r="Y60" s="35">
        <v>8.3897974438908479E-2</v>
      </c>
      <c r="Z60" s="35">
        <v>0.53516102508459207</v>
      </c>
      <c r="AA60" s="35">
        <v>99.972314905227975</v>
      </c>
      <c r="AB60" s="35">
        <v>0.89977809159038313</v>
      </c>
      <c r="AC60" s="35">
        <v>0.30424280328976028</v>
      </c>
      <c r="AE60" s="35">
        <v>1614.3803029776673</v>
      </c>
      <c r="AF60" s="35">
        <v>4.3634935983766194</v>
      </c>
      <c r="AG60" s="35">
        <v>4.3228276675251358</v>
      </c>
      <c r="AI60" s="35">
        <v>1631.1855645904232</v>
      </c>
      <c r="AJ60" s="35">
        <v>4.4996538343519212</v>
      </c>
      <c r="AK60" s="35">
        <v>4.5098279312107072</v>
      </c>
      <c r="AM60" s="35">
        <v>-127855064536440.17</v>
      </c>
      <c r="AS60" s="35">
        <v>1667.7307305193403</v>
      </c>
      <c r="AT60" s="35">
        <v>4.8192839716412452</v>
      </c>
      <c r="AV60" s="36">
        <f t="shared" si="1"/>
        <v>192.7713588656498</v>
      </c>
    </row>
    <row r="61" spans="1:48" s="35" customFormat="1" hidden="1" x14ac:dyDescent="0.25">
      <c r="A61" s="35" t="s">
        <v>244</v>
      </c>
      <c r="B61" s="35" t="s">
        <v>321</v>
      </c>
      <c r="C61" s="35">
        <v>47.145537517185417</v>
      </c>
      <c r="D61" s="35">
        <v>3.9978107068357187</v>
      </c>
      <c r="E61" s="35">
        <v>12.709152707408691</v>
      </c>
      <c r="F61" s="35">
        <v>2.4058589668401659E-2</v>
      </c>
      <c r="G61" s="35">
        <v>15.70495459258226</v>
      </c>
      <c r="H61" s="35">
        <v>0.17381785681894429</v>
      </c>
      <c r="I61" s="35">
        <v>9.3350413691585974</v>
      </c>
      <c r="J61" s="35">
        <v>6.9731634323835294</v>
      </c>
      <c r="K61" s="35">
        <v>3.7421962115137419</v>
      </c>
      <c r="L61" s="35">
        <v>0.19426701644470243</v>
      </c>
      <c r="M61" s="35">
        <v>100</v>
      </c>
      <c r="N61" s="35">
        <v>0.78261754400709382</v>
      </c>
      <c r="P61" s="35">
        <v>44.61046207118396</v>
      </c>
      <c r="Q61" s="35">
        <v>2.5624942200817733</v>
      </c>
      <c r="R61" s="35">
        <v>8.1462412162701945</v>
      </c>
      <c r="S61" s="35">
        <v>0</v>
      </c>
      <c r="T61" s="35">
        <v>14.455823626344884</v>
      </c>
      <c r="U61" s="35">
        <v>0.11141279217746844</v>
      </c>
      <c r="V61" s="35">
        <v>22.54594589135408</v>
      </c>
      <c r="W61" s="35">
        <v>4.4696190744137345</v>
      </c>
      <c r="X61" s="35">
        <v>2.3986518786443223</v>
      </c>
      <c r="Y61" s="35">
        <v>0.12452017949246473</v>
      </c>
      <c r="Z61" s="35">
        <v>0.55940811055637163</v>
      </c>
      <c r="AA61" s="35">
        <v>99.984579060519252</v>
      </c>
      <c r="AB61" s="35">
        <v>0.89975368150262114</v>
      </c>
      <c r="AC61" s="35">
        <v>0.3098076560039083</v>
      </c>
      <c r="AE61" s="35">
        <v>1751.5635427609282</v>
      </c>
      <c r="AF61" s="35">
        <v>6.2745280944957154</v>
      </c>
      <c r="AG61" s="35">
        <v>5.9601734691836024</v>
      </c>
      <c r="AI61" s="35">
        <v>1655.7298407692292</v>
      </c>
      <c r="AJ61" s="35">
        <v>5.1823679895807473</v>
      </c>
      <c r="AK61" s="35">
        <v>4.6814067726268647</v>
      </c>
      <c r="AM61" s="35">
        <v>2363.2617933021093</v>
      </c>
      <c r="AS61" s="35">
        <v>1694.9038371320594</v>
      </c>
      <c r="AT61" s="35">
        <v>5.5893743123107065</v>
      </c>
      <c r="AV61" s="36">
        <f t="shared" si="1"/>
        <v>223.57497249242826</v>
      </c>
    </row>
    <row r="62" spans="1:48" s="35" customFormat="1" hidden="1" x14ac:dyDescent="0.25">
      <c r="A62" s="35" t="s">
        <v>243</v>
      </c>
      <c r="B62" s="35" t="s">
        <v>321</v>
      </c>
      <c r="C62" s="35">
        <v>46.182128050361449</v>
      </c>
      <c r="D62" s="35">
        <v>3.6610278658169619</v>
      </c>
      <c r="E62" s="35">
        <v>11.034215271554473</v>
      </c>
      <c r="F62" s="35">
        <v>2.735079266307661E-2</v>
      </c>
      <c r="G62" s="35">
        <v>16.597341414024942</v>
      </c>
      <c r="H62" s="35">
        <v>0.13294235266933102</v>
      </c>
      <c r="I62" s="35">
        <v>10.82968857514012</v>
      </c>
      <c r="J62" s="35">
        <v>7.7822407985662236</v>
      </c>
      <c r="K62" s="35">
        <v>3.6201225265340908</v>
      </c>
      <c r="L62" s="35">
        <v>0.13294235266933102</v>
      </c>
      <c r="M62" s="35">
        <v>100</v>
      </c>
      <c r="N62" s="35">
        <v>0.79415973311604038</v>
      </c>
      <c r="P62" s="35">
        <v>43.974402253047657</v>
      </c>
      <c r="Q62" s="35">
        <v>2.32321822335346</v>
      </c>
      <c r="R62" s="35">
        <v>7.0021018519507905</v>
      </c>
      <c r="S62" s="35">
        <v>0</v>
      </c>
      <c r="T62" s="35">
        <v>14.872875712623467</v>
      </c>
      <c r="U62" s="35">
        <v>8.4362672915069797E-2</v>
      </c>
      <c r="V62" s="35">
        <v>23.820300944457422</v>
      </c>
      <c r="W62" s="35">
        <v>4.9384610837206226</v>
      </c>
      <c r="X62" s="35">
        <v>2.297260477841129</v>
      </c>
      <c r="Y62" s="35">
        <v>8.4362672915069797E-2</v>
      </c>
      <c r="Z62" s="35">
        <v>0.58529781755829102</v>
      </c>
      <c r="AA62" s="35">
        <v>99.982643710382959</v>
      </c>
      <c r="AB62" s="35">
        <v>0.89997801592546967</v>
      </c>
      <c r="AC62" s="35">
        <v>0.3173493300923057</v>
      </c>
      <c r="AE62" s="35">
        <v>1780.4096786416544</v>
      </c>
      <c r="AF62" s="35">
        <v>7.5377217221588664</v>
      </c>
      <c r="AG62" s="35">
        <v>6.9179468443830281</v>
      </c>
      <c r="AI62" s="35">
        <v>1687.9336494010922</v>
      </c>
      <c r="AJ62" s="35">
        <v>6.2239539600734499</v>
      </c>
      <c r="AK62" s="35">
        <v>5.47985934210263</v>
      </c>
      <c r="AM62" s="35">
        <v>2425.6704946133927</v>
      </c>
      <c r="AS62" s="35">
        <v>1756.9812630007618</v>
      </c>
      <c r="AT62" s="35">
        <v>7.1651183333484454</v>
      </c>
      <c r="AV62" s="36">
        <f t="shared" si="1"/>
        <v>286.60473333393782</v>
      </c>
    </row>
    <row r="63" spans="1:48" s="35" customFormat="1" x14ac:dyDescent="0.25">
      <c r="A63" s="35" t="s">
        <v>157</v>
      </c>
      <c r="B63" s="35" t="s">
        <v>196</v>
      </c>
      <c r="C63" s="35">
        <v>48.333887177037489</v>
      </c>
      <c r="D63" s="35">
        <v>3.1396156026435609</v>
      </c>
      <c r="E63" s="35">
        <v>11.122970090007694</v>
      </c>
      <c r="F63" s="35">
        <v>9.4374590759553151E-2</v>
      </c>
      <c r="G63" s="35">
        <v>17.19442286927686</v>
      </c>
      <c r="H63" s="35">
        <v>0.20553566323872272</v>
      </c>
      <c r="I63" s="35">
        <v>10.342404146280305</v>
      </c>
      <c r="J63" s="35">
        <v>8.0265878896757723</v>
      </c>
      <c r="K63" s="35">
        <v>1.2145878956205647</v>
      </c>
      <c r="L63" s="35">
        <v>0.32561407545946564</v>
      </c>
      <c r="M63" s="35">
        <v>99.999999999999972</v>
      </c>
      <c r="N63" s="35">
        <v>0.78073109994875534</v>
      </c>
      <c r="P63" s="35">
        <v>45.08961806562273</v>
      </c>
      <c r="Q63" s="35">
        <v>1.9048222721647563</v>
      </c>
      <c r="R63" s="35">
        <v>6.7483679028188543</v>
      </c>
      <c r="S63" s="35">
        <v>0</v>
      </c>
      <c r="T63" s="35">
        <v>15.276789554766877</v>
      </c>
      <c r="U63" s="35">
        <v>0.12469963161465465</v>
      </c>
      <c r="V63" s="35">
        <v>24.414502017981608</v>
      </c>
      <c r="W63" s="35">
        <v>4.8697755766243329</v>
      </c>
      <c r="X63" s="35">
        <v>0.73689724090163822</v>
      </c>
      <c r="Y63" s="35">
        <v>0.19755187308385314</v>
      </c>
      <c r="Z63" s="35">
        <v>0.57971827458987824</v>
      </c>
      <c r="AA63" s="35">
        <v>99.942742410169188</v>
      </c>
      <c r="AB63" s="35">
        <v>0.89988552022811652</v>
      </c>
      <c r="AC63" s="35">
        <v>0.31699114595568845</v>
      </c>
      <c r="AE63" s="35">
        <v>1721.2775576922056</v>
      </c>
      <c r="AF63" s="35">
        <v>5.5268252534338691</v>
      </c>
      <c r="AG63" s="35">
        <v>5.2136499907366574</v>
      </c>
      <c r="AI63" s="35">
        <v>1710.7487355959195</v>
      </c>
      <c r="AJ63" s="35">
        <v>5.4104195655053449</v>
      </c>
      <c r="AK63" s="35">
        <v>5.077137166490143</v>
      </c>
      <c r="AM63" s="35">
        <v>2674.773994276271</v>
      </c>
      <c r="AS63" s="35">
        <v>1746.8913030699466</v>
      </c>
      <c r="AT63" s="35">
        <v>5.8273984944363368</v>
      </c>
      <c r="AV63" s="36">
        <f t="shared" si="1"/>
        <v>233.09593977745348</v>
      </c>
    </row>
    <row r="64" spans="1:48" s="35" customFormat="1" x14ac:dyDescent="0.25">
      <c r="A64" s="35" t="s">
        <v>106</v>
      </c>
      <c r="B64" s="35" t="s">
        <v>63</v>
      </c>
      <c r="C64" s="35">
        <v>59.201947288669487</v>
      </c>
      <c r="D64" s="35">
        <v>0.24985704904482631</v>
      </c>
      <c r="E64" s="35">
        <v>12.528331623963886</v>
      </c>
      <c r="F64" s="35">
        <v>0.15907560463006812</v>
      </c>
      <c r="G64" s="35">
        <v>5.4854963517600535</v>
      </c>
      <c r="H64" s="35">
        <v>0.10791883299771435</v>
      </c>
      <c r="I64" s="35">
        <v>10.199899389536867</v>
      </c>
      <c r="J64" s="35">
        <v>8.7604336013327604</v>
      </c>
      <c r="K64" s="35">
        <v>3.2709539561305081</v>
      </c>
      <c r="L64" s="35">
        <v>3.6086301933864612E-2</v>
      </c>
      <c r="M64" s="35">
        <v>100.00000000000003</v>
      </c>
      <c r="N64" s="35">
        <v>0.91980546239069161</v>
      </c>
      <c r="P64" s="35">
        <v>60.306154401200828</v>
      </c>
      <c r="Q64" s="35">
        <v>0.2652662078430309</v>
      </c>
      <c r="R64" s="35">
        <v>13.300977631784109</v>
      </c>
      <c r="S64" s="35">
        <v>0</v>
      </c>
      <c r="T64" s="35">
        <v>4.9951979399393833</v>
      </c>
      <c r="U64" s="35">
        <v>0.11457439241193103</v>
      </c>
      <c r="V64" s="35">
        <v>7.7136088124004907</v>
      </c>
      <c r="W64" s="35">
        <v>9.3007061812744425</v>
      </c>
      <c r="X64" s="35">
        <v>3.4726798995221935</v>
      </c>
      <c r="Y64" s="35">
        <v>3.8311812717188996E-2</v>
      </c>
      <c r="Z64" s="35">
        <v>0.32363662158734041</v>
      </c>
      <c r="AA64" s="35">
        <v>99.831113900680933</v>
      </c>
      <c r="AB64" s="35">
        <v>0.90049991025967191</v>
      </c>
      <c r="AC64" s="35">
        <v>0.30420505950678944</v>
      </c>
      <c r="AE64" s="35">
        <v>1266.9637496541734</v>
      </c>
      <c r="AF64" s="35">
        <v>-1.3507358463378531E-2</v>
      </c>
      <c r="AG64" s="35">
        <v>0.26724886607865622</v>
      </c>
      <c r="AI64" s="35">
        <v>1194.8373861444177</v>
      </c>
      <c r="AJ64" s="35">
        <v>-1.2168780271778774E-2</v>
      </c>
      <c r="AK64" s="35">
        <v>0.22283283486776556</v>
      </c>
      <c r="AM64" s="35">
        <v>1201.4891549050117</v>
      </c>
      <c r="AN64" s="35">
        <v>-1.2285370809972015E-2</v>
      </c>
      <c r="AP64" s="35">
        <v>1204.5939573273195</v>
      </c>
      <c r="AQ64" s="35">
        <v>0.22837943408313124</v>
      </c>
      <c r="AS64" s="35">
        <v>1184.4371799671758</v>
      </c>
      <c r="AT64" s="35">
        <v>-1.1989077382102779E-2</v>
      </c>
      <c r="AV64" s="36">
        <f t="shared" si="1"/>
        <v>-0.47956309528411117</v>
      </c>
    </row>
  </sheetData>
  <autoFilter ref="A2:AV64" xr:uid="{ECBDA3C2-35DB-44F7-A1CC-EE954065E184}">
    <filterColumn colId="1">
      <filters>
        <filter val="Aphyric basalt"/>
        <filter val="Baby basalt"/>
        <filter val="Basalt"/>
        <filter val="Hellancourt Basalt"/>
        <filter val="Olv-phyric"/>
        <filter val="Olv-phyric average"/>
      </filters>
    </filterColumn>
  </autoFilter>
  <mergeCells count="2">
    <mergeCell ref="C1:M1"/>
    <mergeCell ref="P1:A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AF6C0-95A3-4F6F-8800-0AD6055F2CB3}">
  <sheetPr filterMode="1"/>
  <dimension ref="A1:BO65"/>
  <sheetViews>
    <sheetView zoomScale="55" zoomScaleNormal="55" workbookViewId="0">
      <selection activeCell="A44" sqref="A44:XFD61"/>
    </sheetView>
  </sheetViews>
  <sheetFormatPr defaultRowHeight="15" x14ac:dyDescent="0.25"/>
  <cols>
    <col min="4" max="4" width="15.7109375" bestFit="1" customWidth="1"/>
    <col min="5" max="5" width="21.42578125" bestFit="1" customWidth="1"/>
    <col min="59" max="59" width="12.7109375" customWidth="1"/>
  </cols>
  <sheetData>
    <row r="1" spans="1:67" x14ac:dyDescent="0.25">
      <c r="G1" s="37" t="s">
        <v>352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T1" s="37" t="s">
        <v>366</v>
      </c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R1" s="37" t="s">
        <v>371</v>
      </c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</row>
    <row r="2" spans="1:6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5</v>
      </c>
      <c r="H2" t="s">
        <v>6</v>
      </c>
      <c r="I2" t="s">
        <v>7</v>
      </c>
      <c r="J2" t="s">
        <v>323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355</v>
      </c>
      <c r="R2" t="s">
        <v>14</v>
      </c>
      <c r="T2" t="s">
        <v>372</v>
      </c>
      <c r="U2" t="s">
        <v>5</v>
      </c>
      <c r="V2" t="s">
        <v>6</v>
      </c>
      <c r="W2" t="s">
        <v>7</v>
      </c>
      <c r="X2" t="s">
        <v>323</v>
      </c>
      <c r="Y2" t="s">
        <v>189</v>
      </c>
      <c r="Z2" t="s">
        <v>187</v>
      </c>
      <c r="AA2" t="s">
        <v>9</v>
      </c>
      <c r="AB2" t="s">
        <v>10</v>
      </c>
      <c r="AC2" t="s">
        <v>11</v>
      </c>
      <c r="AD2" t="s">
        <v>12</v>
      </c>
      <c r="AE2" t="s">
        <v>13</v>
      </c>
      <c r="AF2" t="s">
        <v>355</v>
      </c>
      <c r="AG2" t="s">
        <v>14</v>
      </c>
      <c r="AH2" t="s">
        <v>357</v>
      </c>
      <c r="AI2" t="s">
        <v>358</v>
      </c>
      <c r="AJ2" t="s">
        <v>359</v>
      </c>
      <c r="AK2" t="s">
        <v>360</v>
      </c>
      <c r="AL2" t="s">
        <v>361</v>
      </c>
      <c r="AM2" t="s">
        <v>362</v>
      </c>
      <c r="AN2" t="s">
        <v>363</v>
      </c>
      <c r="AO2" t="s">
        <v>364</v>
      </c>
      <c r="AP2" t="s">
        <v>365</v>
      </c>
      <c r="AR2" t="s">
        <v>367</v>
      </c>
      <c r="AS2" t="s">
        <v>5</v>
      </c>
      <c r="AT2" t="s">
        <v>6</v>
      </c>
      <c r="AU2" t="s">
        <v>7</v>
      </c>
      <c r="AV2" t="s">
        <v>323</v>
      </c>
      <c r="AW2" t="s">
        <v>189</v>
      </c>
      <c r="AX2" t="s">
        <v>187</v>
      </c>
      <c r="AY2" t="s">
        <v>9</v>
      </c>
      <c r="AZ2" t="s">
        <v>10</v>
      </c>
      <c r="BA2" t="s">
        <v>11</v>
      </c>
      <c r="BB2" t="s">
        <v>12</v>
      </c>
      <c r="BC2" t="s">
        <v>13</v>
      </c>
      <c r="BD2" t="s">
        <v>355</v>
      </c>
      <c r="BE2" t="s">
        <v>14</v>
      </c>
      <c r="BF2" t="s">
        <v>357</v>
      </c>
      <c r="BG2" t="s">
        <v>368</v>
      </c>
      <c r="BH2" t="s">
        <v>359</v>
      </c>
      <c r="BI2" t="s">
        <v>360</v>
      </c>
      <c r="BJ2" t="s">
        <v>361</v>
      </c>
      <c r="BK2" t="s">
        <v>369</v>
      </c>
      <c r="BL2" t="s">
        <v>363</v>
      </c>
      <c r="BM2" t="s">
        <v>364</v>
      </c>
      <c r="BN2" t="s">
        <v>365</v>
      </c>
      <c r="BO2" t="s">
        <v>370</v>
      </c>
    </row>
    <row r="3" spans="1:67" hidden="1" x14ac:dyDescent="0.25">
      <c r="A3">
        <v>12</v>
      </c>
      <c r="D3" t="s">
        <v>175</v>
      </c>
      <c r="E3" t="s">
        <v>171</v>
      </c>
      <c r="G3">
        <v>50.714827716624342</v>
      </c>
      <c r="H3">
        <v>0.71836860035352212</v>
      </c>
      <c r="I3">
        <v>10.59593685521445</v>
      </c>
      <c r="J3">
        <v>0.15952582029192219</v>
      </c>
      <c r="K3">
        <v>9.96736432990512</v>
      </c>
      <c r="L3">
        <v>0.13968278340207377</v>
      </c>
      <c r="M3">
        <v>16.492545783116281</v>
      </c>
      <c r="N3">
        <v>8.8199700376737997</v>
      </c>
      <c r="O3">
        <v>1.7659894758690753</v>
      </c>
      <c r="P3">
        <v>0.52879910859356494</v>
      </c>
      <c r="Q3">
        <v>4.7102780597971794E-2</v>
      </c>
      <c r="R3">
        <v>4.9886708357883482E-2</v>
      </c>
      <c r="T3">
        <v>9.2827795802412627</v>
      </c>
      <c r="U3">
        <v>49.802843961791638</v>
      </c>
      <c r="V3">
        <v>0.65626791272466567</v>
      </c>
      <c r="W3">
        <v>9.6645495929674414</v>
      </c>
      <c r="X3">
        <v>0.15061547245467891</v>
      </c>
      <c r="Y3">
        <v>1.0086756220484627</v>
      </c>
      <c r="Z3">
        <v>8.8735684684823219</v>
      </c>
      <c r="AA3">
        <v>0.13610135964953451</v>
      </c>
      <c r="AB3">
        <v>19.449712024347008</v>
      </c>
      <c r="AC3">
        <v>8.0524544390665351</v>
      </c>
      <c r="AD3">
        <v>1.6084286946178195</v>
      </c>
      <c r="AE3">
        <v>0.48161989160872548</v>
      </c>
      <c r="AF3">
        <v>6.9726721410113879E-2</v>
      </c>
      <c r="AG3">
        <v>4.5435838831011842E-2</v>
      </c>
      <c r="AH3">
        <v>1430.880345786466</v>
      </c>
      <c r="AI3">
        <v>1560.4529150859344</v>
      </c>
      <c r="AJ3">
        <v>1549.485294878602</v>
      </c>
      <c r="AK3">
        <v>0.31476086982677304</v>
      </c>
      <c r="AL3">
        <v>0.92543149289127768</v>
      </c>
      <c r="AM3">
        <v>0.3512885646297938</v>
      </c>
      <c r="AN3">
        <v>0.35128856462979374</v>
      </c>
      <c r="AO3">
        <v>0.61772305818469597</v>
      </c>
      <c r="AP3">
        <v>0.66370763252569054</v>
      </c>
      <c r="AR3">
        <v>1.173620533666937</v>
      </c>
      <c r="AS3">
        <v>50.544927894686595</v>
      </c>
      <c r="AT3">
        <v>0.70952200685032096</v>
      </c>
      <c r="AU3">
        <v>10.463112683945951</v>
      </c>
      <c r="AV3">
        <v>0.15824267336109665</v>
      </c>
      <c r="AW3">
        <v>1.0934252523183927</v>
      </c>
      <c r="AX3">
        <v>8.9562006678338797</v>
      </c>
      <c r="AY3">
        <v>0.13915662039288357</v>
      </c>
      <c r="AZ3">
        <v>16.860084376238564</v>
      </c>
      <c r="BA3">
        <v>8.7106205681294835</v>
      </c>
      <c r="BB3">
        <v>1.7435699969401406</v>
      </c>
      <c r="BC3">
        <v>0.52208593128716063</v>
      </c>
      <c r="BD3">
        <v>4.9797938271437817E-2</v>
      </c>
      <c r="BE3">
        <v>4.9253389744071757E-2</v>
      </c>
      <c r="BF3">
        <v>1387.5373476495752</v>
      </c>
      <c r="BG3">
        <v>1504.3701103713511</v>
      </c>
      <c r="BH3">
        <v>1483.3203677658166</v>
      </c>
      <c r="BI3">
        <v>0.31761011337101291</v>
      </c>
      <c r="BJ3">
        <v>0.91351918763552042</v>
      </c>
      <c r="BK3">
        <v>0.32529250535744858</v>
      </c>
      <c r="BL3">
        <v>0.32529250535744858</v>
      </c>
      <c r="BM3">
        <v>0.61334585116377549</v>
      </c>
      <c r="BN3">
        <v>0.72572376426798535</v>
      </c>
      <c r="BO3" t="s">
        <v>374</v>
      </c>
    </row>
    <row r="4" spans="1:67" x14ac:dyDescent="0.25">
      <c r="A4">
        <v>1</v>
      </c>
      <c r="D4" t="s">
        <v>175</v>
      </c>
      <c r="E4" t="s">
        <v>172</v>
      </c>
      <c r="G4">
        <v>45.063236231068238</v>
      </c>
      <c r="H4">
        <v>0.65858582622907536</v>
      </c>
      <c r="I4">
        <v>10.996387583400621</v>
      </c>
      <c r="J4">
        <v>0.37100893677666225</v>
      </c>
      <c r="K4">
        <v>12.463237832729016</v>
      </c>
      <c r="L4">
        <v>0.17961431624429325</v>
      </c>
      <c r="M4">
        <v>20.105427845998705</v>
      </c>
      <c r="N4">
        <v>9.878787393436129</v>
      </c>
      <c r="O4">
        <v>9.9785731246829601E-2</v>
      </c>
      <c r="P4">
        <v>1.9957146249365919E-2</v>
      </c>
      <c r="Q4">
        <v>0.12405686412232407</v>
      </c>
      <c r="R4">
        <v>3.9914292498731838E-2</v>
      </c>
      <c r="T4">
        <v>13.282334727064395</v>
      </c>
      <c r="U4">
        <v>44.499968646646437</v>
      </c>
      <c r="V4">
        <v>0.57874517774084488</v>
      </c>
      <c r="W4">
        <v>9.6503216825431064</v>
      </c>
      <c r="X4">
        <v>0.34005350088613973</v>
      </c>
      <c r="Y4">
        <v>1.2117137225479429</v>
      </c>
      <c r="Z4">
        <v>10.721334417230974</v>
      </c>
      <c r="AA4">
        <v>0.17047348809490767</v>
      </c>
      <c r="AB4">
        <v>23.836582668693865</v>
      </c>
      <c r="AC4">
        <v>8.676111233642759</v>
      </c>
      <c r="AD4">
        <v>8.7313238614343369E-2</v>
      </c>
      <c r="AE4">
        <v>1.7462647722868672E-2</v>
      </c>
      <c r="AF4">
        <v>0.17499428019006844</v>
      </c>
      <c r="AG4">
        <v>3.4925295445737345E-2</v>
      </c>
      <c r="AH4">
        <v>1494.3724693231709</v>
      </c>
      <c r="AI4">
        <v>1644.0094726280677</v>
      </c>
      <c r="AJ4">
        <v>1658.9989197656405</v>
      </c>
      <c r="AK4">
        <v>0.28463901829985727</v>
      </c>
      <c r="AL4">
        <v>0.93297943209261835</v>
      </c>
      <c r="AM4">
        <v>0.28970613889919161</v>
      </c>
      <c r="AN4">
        <v>0.33874547619780515</v>
      </c>
      <c r="AO4">
        <v>0.32304156186060812</v>
      </c>
      <c r="AP4">
        <v>0.28970613889919161</v>
      </c>
      <c r="AR4">
        <v>5.9141107288966959</v>
      </c>
      <c r="AS4">
        <v>44.764823019081</v>
      </c>
      <c r="AT4">
        <v>0.62128461346565111</v>
      </c>
      <c r="AU4">
        <v>10.366404631781922</v>
      </c>
      <c r="AV4">
        <v>0.35676220912213813</v>
      </c>
      <c r="AW4">
        <v>1.3038714273646972</v>
      </c>
      <c r="AX4">
        <v>11.005807811400448</v>
      </c>
      <c r="AY4">
        <v>0.17556295229893087</v>
      </c>
      <c r="AZ4">
        <v>21.791602120064063</v>
      </c>
      <c r="BA4">
        <v>9.3164949956974077</v>
      </c>
      <c r="BB4">
        <v>9.395390589497421E-2</v>
      </c>
      <c r="BC4">
        <v>1.8790781178994839E-2</v>
      </c>
      <c r="BD4">
        <v>0.14705997029178722</v>
      </c>
      <c r="BE4">
        <v>3.7581562357989678E-2</v>
      </c>
      <c r="BF4">
        <v>1461.7658850791906</v>
      </c>
      <c r="BG4">
        <v>1606.4448812564301</v>
      </c>
      <c r="BH4">
        <v>1608.3504111052609</v>
      </c>
      <c r="BI4">
        <v>0.28852240067752566</v>
      </c>
      <c r="BJ4">
        <v>0.92441947345856335</v>
      </c>
      <c r="BK4">
        <v>0.30413788380860274</v>
      </c>
      <c r="BL4">
        <v>0.31690972980329535</v>
      </c>
      <c r="BM4">
        <v>0.32240714790714303</v>
      </c>
      <c r="BN4">
        <v>0.30413788380860268</v>
      </c>
      <c r="BO4" t="s">
        <v>373</v>
      </c>
    </row>
    <row r="5" spans="1:67" x14ac:dyDescent="0.25">
      <c r="A5" t="s">
        <v>111</v>
      </c>
      <c r="B5">
        <v>482580</v>
      </c>
      <c r="C5">
        <v>6466684</v>
      </c>
      <c r="D5" t="s">
        <v>160</v>
      </c>
      <c r="E5" t="s">
        <v>196</v>
      </c>
      <c r="G5">
        <v>46.322398775010413</v>
      </c>
      <c r="H5">
        <v>0.43350413879776878</v>
      </c>
      <c r="I5">
        <v>14.844557631738782</v>
      </c>
      <c r="J5">
        <v>3.1407625039400401E-2</v>
      </c>
      <c r="K5">
        <v>10.081465565559396</v>
      </c>
      <c r="L5">
        <v>0.20972234279107932</v>
      </c>
      <c r="M5">
        <v>11.933483173560232</v>
      </c>
      <c r="N5">
        <v>15.104326670285984</v>
      </c>
      <c r="O5">
        <v>0.75452865373238964</v>
      </c>
      <c r="P5">
        <v>0.26488865459798644</v>
      </c>
      <c r="Q5">
        <v>1.5135702060335605E-2</v>
      </c>
      <c r="R5">
        <v>4.5810668262323646E-3</v>
      </c>
      <c r="T5">
        <v>7.8441198515008015</v>
      </c>
      <c r="U5">
        <v>45.846451948239846</v>
      </c>
      <c r="V5">
        <v>0.4015419765838405</v>
      </c>
      <c r="W5">
        <v>13.724707299947992</v>
      </c>
      <c r="X5">
        <v>3.0051458591042818E-2</v>
      </c>
      <c r="Y5">
        <v>1.0348978235976125</v>
      </c>
      <c r="Z5">
        <v>9.130702304707766</v>
      </c>
      <c r="AA5">
        <v>0.20812792077330908</v>
      </c>
      <c r="AB5">
        <v>14.668366121230981</v>
      </c>
      <c r="AC5">
        <v>13.982984957311627</v>
      </c>
      <c r="AD5">
        <v>0.69709513052502559</v>
      </c>
      <c r="AE5">
        <v>0.24472575075601172</v>
      </c>
      <c r="AF5">
        <v>2.6114944442475266E-2</v>
      </c>
      <c r="AG5">
        <v>4.2323632924733696E-3</v>
      </c>
      <c r="AH5">
        <v>1324.8186559710791</v>
      </c>
      <c r="AI5">
        <v>1450.5344459881985</v>
      </c>
      <c r="AJ5">
        <v>1426.441750035222</v>
      </c>
      <c r="AK5">
        <v>0.29408469079931937</v>
      </c>
      <c r="AL5">
        <v>0.90686382511332231</v>
      </c>
      <c r="AM5">
        <v>2.2244386028322748E-2</v>
      </c>
      <c r="AN5">
        <v>0.1301915156769399</v>
      </c>
      <c r="AO5">
        <v>2.9328000915396366E-2</v>
      </c>
      <c r="AP5">
        <v>2.2244386028322745E-2</v>
      </c>
      <c r="AR5">
        <v>7.8779168628326275</v>
      </c>
      <c r="AS5">
        <v>45.844763981780687</v>
      </c>
      <c r="AT5">
        <v>0.40141223170022244</v>
      </c>
      <c r="AU5">
        <v>13.720173956264734</v>
      </c>
      <c r="AV5">
        <v>3.0045661808293565E-2</v>
      </c>
      <c r="AW5">
        <v>1.0345520936404866</v>
      </c>
      <c r="AX5">
        <v>9.1306561294809239</v>
      </c>
      <c r="AY5">
        <v>0.20811669953590095</v>
      </c>
      <c r="AZ5">
        <v>14.679940780620951</v>
      </c>
      <c r="BA5">
        <v>13.978432508713292</v>
      </c>
      <c r="BB5">
        <v>0.69686225084928011</v>
      </c>
      <c r="BC5">
        <v>0.24464399483635732</v>
      </c>
      <c r="BD5">
        <v>2.6168761388723219E-2</v>
      </c>
      <c r="BE5">
        <v>4.2309493801563425E-3</v>
      </c>
      <c r="BF5">
        <v>1325.0534094003929</v>
      </c>
      <c r="BG5">
        <v>1450.8390807280005</v>
      </c>
      <c r="BH5">
        <v>1426.7442507746659</v>
      </c>
      <c r="BI5">
        <v>0.29407330029410489</v>
      </c>
      <c r="BJ5">
        <v>0.90693228025202421</v>
      </c>
      <c r="BK5">
        <v>2.2297489020481294E-2</v>
      </c>
      <c r="BL5">
        <v>0.13068538838033189</v>
      </c>
      <c r="BM5">
        <v>2.9436102257121614E-2</v>
      </c>
      <c r="BN5">
        <v>2.2297489020481287E-2</v>
      </c>
      <c r="BO5" t="s">
        <v>373</v>
      </c>
    </row>
    <row r="6" spans="1:67" x14ac:dyDescent="0.25">
      <c r="A6" t="s">
        <v>152</v>
      </c>
      <c r="B6">
        <v>671378</v>
      </c>
      <c r="C6">
        <v>6127043</v>
      </c>
      <c r="D6" t="s">
        <v>160</v>
      </c>
      <c r="E6" t="s">
        <v>63</v>
      </c>
      <c r="G6">
        <v>54.670983326312843</v>
      </c>
      <c r="H6">
        <v>0.66654560445382793</v>
      </c>
      <c r="I6">
        <v>12.552098443503278</v>
      </c>
      <c r="J6">
        <v>8.0298846067396776E-2</v>
      </c>
      <c r="K6">
        <v>8.7647989858005726</v>
      </c>
      <c r="L6">
        <v>0.1908987250489716</v>
      </c>
      <c r="M6">
        <v>11.413108023790201</v>
      </c>
      <c r="N6">
        <v>7.7854332718624546</v>
      </c>
      <c r="O6">
        <v>3.1375713330926818</v>
      </c>
      <c r="P6">
        <v>0.66184050614290901</v>
      </c>
      <c r="Q6">
        <v>2.3770985802982699E-2</v>
      </c>
      <c r="R6">
        <v>5.2651948121855731E-2</v>
      </c>
      <c r="T6">
        <v>15.578090268817068</v>
      </c>
      <c r="U6">
        <v>52.632114269962955</v>
      </c>
      <c r="V6">
        <v>0.5732191974875438</v>
      </c>
      <c r="W6">
        <v>10.756515878917465</v>
      </c>
      <c r="X6">
        <v>7.3557450118866011E-2</v>
      </c>
      <c r="Y6">
        <v>0.83324100161541392</v>
      </c>
      <c r="Z6">
        <v>8.0455509097967592</v>
      </c>
      <c r="AA6">
        <v>0.1875355497820797</v>
      </c>
      <c r="AB6">
        <v>16.84827927657884</v>
      </c>
      <c r="AC6">
        <v>6.6880857139912706</v>
      </c>
      <c r="AD6">
        <v>2.6845085392320005</v>
      </c>
      <c r="AE6">
        <v>0.5662712658070379</v>
      </c>
      <c r="AF6">
        <v>6.6071897832532242E-2</v>
      </c>
      <c r="AG6">
        <v>4.5049048877240844E-2</v>
      </c>
      <c r="AH6">
        <v>1400.3003142514203</v>
      </c>
      <c r="AI6">
        <v>1504.0981978873119</v>
      </c>
      <c r="AJ6">
        <v>1483.0161680853007</v>
      </c>
      <c r="AK6">
        <v>0.31939570041276177</v>
      </c>
      <c r="AL6">
        <v>0.92116370768530598</v>
      </c>
      <c r="AM6">
        <v>0.35022519437097138</v>
      </c>
      <c r="AN6">
        <v>0.35022519437097138</v>
      </c>
      <c r="AO6">
        <v>0.73451435929782405</v>
      </c>
      <c r="AP6">
        <v>0.88076836977722395</v>
      </c>
      <c r="AR6">
        <v>9.1408506251463795</v>
      </c>
      <c r="AS6">
        <v>53.40643673763099</v>
      </c>
      <c r="AT6">
        <v>0.60984308055075376</v>
      </c>
      <c r="AU6">
        <v>11.459020983401219</v>
      </c>
      <c r="AV6">
        <v>7.636150002913375E-2</v>
      </c>
      <c r="AW6">
        <v>0.88834700090086705</v>
      </c>
      <c r="AX6">
        <v>8.0330340723396176</v>
      </c>
      <c r="AY6">
        <v>0.18977571161977239</v>
      </c>
      <c r="AZ6">
        <v>14.658181333019892</v>
      </c>
      <c r="BA6">
        <v>7.1187392582804794</v>
      </c>
      <c r="BB6">
        <v>2.862047240949646</v>
      </c>
      <c r="BC6">
        <v>0.60372134796626664</v>
      </c>
      <c r="BD6">
        <v>4.646338690743175E-2</v>
      </c>
      <c r="BE6">
        <v>4.8028346403918933E-2</v>
      </c>
      <c r="BF6">
        <v>1362.9215768797089</v>
      </c>
      <c r="BG6">
        <v>1450.2661861205547</v>
      </c>
      <c r="BH6">
        <v>1426.1755546050667</v>
      </c>
      <c r="BI6">
        <v>0.31906635792959798</v>
      </c>
      <c r="BJ6">
        <v>0.91065308434043113</v>
      </c>
      <c r="BK6">
        <v>0.33071017564486888</v>
      </c>
      <c r="BL6">
        <v>0.33071017564486888</v>
      </c>
      <c r="BM6">
        <v>0.71200093990168634</v>
      </c>
      <c r="BN6">
        <v>0.94456548364536208</v>
      </c>
      <c r="BO6" t="s">
        <v>374</v>
      </c>
    </row>
    <row r="7" spans="1:67" x14ac:dyDescent="0.25">
      <c r="A7">
        <v>13</v>
      </c>
      <c r="D7" t="s">
        <v>175</v>
      </c>
      <c r="E7" t="s">
        <v>168</v>
      </c>
      <c r="G7">
        <v>49.081456107833191</v>
      </c>
      <c r="H7">
        <v>0.65720756809028014</v>
      </c>
      <c r="I7">
        <v>10.833967183064013</v>
      </c>
      <c r="J7">
        <v>0.22382767088711311</v>
      </c>
      <c r="K7">
        <v>11.092867134129881</v>
      </c>
      <c r="L7">
        <v>0.17923842766098549</v>
      </c>
      <c r="M7">
        <v>15.404547088419143</v>
      </c>
      <c r="N7">
        <v>11.222317109662812</v>
      </c>
      <c r="O7">
        <v>0.96589597128419957</v>
      </c>
      <c r="P7">
        <v>0.2190691893634267</v>
      </c>
      <c r="Q7">
        <v>6.981809747690601E-2</v>
      </c>
      <c r="R7">
        <v>4.9788452128051525E-2</v>
      </c>
      <c r="T7">
        <v>22.105793410466188</v>
      </c>
      <c r="U7">
        <v>47.409615114027545</v>
      </c>
      <c r="V7">
        <v>0.53062110426130071</v>
      </c>
      <c r="W7">
        <v>8.7176379835082169</v>
      </c>
      <c r="X7">
        <v>0.19501993453145605</v>
      </c>
      <c r="Y7">
        <v>0.98798750968921367</v>
      </c>
      <c r="Z7">
        <v>9.6097044680198902</v>
      </c>
      <c r="AA7">
        <v>0.16756740930725986</v>
      </c>
      <c r="AB7">
        <v>22.182534689115393</v>
      </c>
      <c r="AC7">
        <v>9.0484141054491101</v>
      </c>
      <c r="AD7">
        <v>0.77424873963975172</v>
      </c>
      <c r="AE7">
        <v>0.17560280692860356</v>
      </c>
      <c r="AF7">
        <v>0.16113640667480369</v>
      </c>
      <c r="AG7">
        <v>3.9909728847409918E-2</v>
      </c>
      <c r="AH7">
        <v>1467.390577006104</v>
      </c>
      <c r="AI7">
        <v>1613.7900776514957</v>
      </c>
      <c r="AJ7">
        <v>1618.0870451090605</v>
      </c>
      <c r="AK7">
        <v>0.30292892494217283</v>
      </c>
      <c r="AL7">
        <v>0.93141746103331591</v>
      </c>
      <c r="AM7">
        <v>0.36320404122712691</v>
      </c>
      <c r="AN7">
        <v>0.36320404122712691</v>
      </c>
      <c r="AO7">
        <v>0.48619435330674604</v>
      </c>
      <c r="AP7">
        <v>0.47066559725861257</v>
      </c>
      <c r="AR7">
        <v>11.751110288284428</v>
      </c>
      <c r="AS7">
        <v>48.105128300223804</v>
      </c>
      <c r="AT7">
        <v>0.58622973688583002</v>
      </c>
      <c r="AU7">
        <v>9.6438439264890086</v>
      </c>
      <c r="AV7">
        <v>0.20824672616957801</v>
      </c>
      <c r="AW7">
        <v>1.0952040046229958</v>
      </c>
      <c r="AX7">
        <v>9.8557363918179863</v>
      </c>
      <c r="AY7">
        <v>0.17371004558830713</v>
      </c>
      <c r="AZ7">
        <v>19.115420460607218</v>
      </c>
      <c r="BA7">
        <v>10.002245810681554</v>
      </c>
      <c r="BB7">
        <v>0.85827028369468183</v>
      </c>
      <c r="BC7">
        <v>0.19465923960085574</v>
      </c>
      <c r="BD7">
        <v>0.11706433734522495</v>
      </c>
      <c r="BE7">
        <v>4.4240736272921778E-2</v>
      </c>
      <c r="BF7">
        <v>1417.0274375742947</v>
      </c>
      <c r="BG7">
        <v>1553.5649487408718</v>
      </c>
      <c r="BH7">
        <v>1541.007484024959</v>
      </c>
      <c r="BI7">
        <v>0.30862428956487503</v>
      </c>
      <c r="BJ7">
        <v>0.91803316948588676</v>
      </c>
      <c r="BK7">
        <v>0.32532221943537765</v>
      </c>
      <c r="BL7">
        <v>0.32532221943537765</v>
      </c>
      <c r="BM7">
        <v>0.49215476034162819</v>
      </c>
      <c r="BN7">
        <v>0.5238350514341451</v>
      </c>
      <c r="BO7" t="s">
        <v>374</v>
      </c>
    </row>
    <row r="8" spans="1:67" x14ac:dyDescent="0.25">
      <c r="A8">
        <v>3</v>
      </c>
      <c r="D8" t="s">
        <v>175</v>
      </c>
      <c r="E8" t="s">
        <v>172</v>
      </c>
      <c r="G8">
        <v>47.869595411534398</v>
      </c>
      <c r="H8">
        <v>0.59774728921791132</v>
      </c>
      <c r="I8">
        <v>9.6436562660489695</v>
      </c>
      <c r="J8">
        <v>0.18782564758627518</v>
      </c>
      <c r="K8">
        <v>12.194044700045392</v>
      </c>
      <c r="L8">
        <v>0.2191740060465675</v>
      </c>
      <c r="M8">
        <v>17.922456221717042</v>
      </c>
      <c r="N8">
        <v>10.66978911253972</v>
      </c>
      <c r="O8">
        <v>0.55789746993671729</v>
      </c>
      <c r="P8">
        <v>5.9774728921791136E-2</v>
      </c>
      <c r="Q8">
        <v>6.8076691584916402E-2</v>
      </c>
      <c r="R8">
        <v>9.9624548202985226E-3</v>
      </c>
      <c r="T8">
        <v>27.645974987808483</v>
      </c>
      <c r="U8">
        <v>46.174403949976963</v>
      </c>
      <c r="V8">
        <v>0.45748270062020779</v>
      </c>
      <c r="W8">
        <v>7.3597841073720147</v>
      </c>
      <c r="X8">
        <v>0.15704562957012333</v>
      </c>
      <c r="Y8">
        <v>1.0277005995141013</v>
      </c>
      <c r="Z8">
        <v>10.107440704436293</v>
      </c>
      <c r="AA8">
        <v>0.19730213407495578</v>
      </c>
      <c r="AB8">
        <v>25.743971521779233</v>
      </c>
      <c r="AC8">
        <v>8.1561632693825459</v>
      </c>
      <c r="AD8">
        <v>0.42317083509404219</v>
      </c>
      <c r="AE8">
        <v>4.5339732331504498E-2</v>
      </c>
      <c r="AF8">
        <v>0.14263819379274684</v>
      </c>
      <c r="AG8">
        <v>7.5566220552507482E-3</v>
      </c>
      <c r="AH8">
        <v>1521.1093920992953</v>
      </c>
      <c r="AI8">
        <v>1677.398208275255</v>
      </c>
      <c r="AJ8">
        <v>1705.6064116668949</v>
      </c>
      <c r="AK8">
        <v>0.29277668491153974</v>
      </c>
      <c r="AL8">
        <v>0.93941097943401841</v>
      </c>
      <c r="AM8">
        <v>0.41983890363377585</v>
      </c>
      <c r="AN8">
        <v>0.45565003618884792</v>
      </c>
      <c r="AO8">
        <v>0.47090485712264429</v>
      </c>
      <c r="AP8">
        <v>0.4198389036337758</v>
      </c>
      <c r="AR8">
        <v>13.096740420032852</v>
      </c>
      <c r="AS8">
        <v>46.955243872349357</v>
      </c>
      <c r="AT8">
        <v>0.52625614615738858</v>
      </c>
      <c r="AU8">
        <v>8.4753763171893066</v>
      </c>
      <c r="AV8">
        <v>0.17274883673865932</v>
      </c>
      <c r="AW8">
        <v>1.1877619758793061</v>
      </c>
      <c r="AX8">
        <v>10.641261351617622</v>
      </c>
      <c r="AY8">
        <v>0.20951819277438763</v>
      </c>
      <c r="AZ8">
        <v>21.790368395955632</v>
      </c>
      <c r="BA8">
        <v>9.3867359366395018</v>
      </c>
      <c r="BB8">
        <v>0.48907846065618515</v>
      </c>
      <c r="BC8">
        <v>5.2401263641734114E-2</v>
      </c>
      <c r="BD8">
        <v>0.10451570646062469</v>
      </c>
      <c r="BE8">
        <v>8.7335439402890184E-3</v>
      </c>
      <c r="BF8">
        <v>1460.1942400934054</v>
      </c>
      <c r="BG8">
        <v>1606.4215666189873</v>
      </c>
      <c r="BH8">
        <v>1608.3196431184883</v>
      </c>
      <c r="BI8">
        <v>0.30114003462713151</v>
      </c>
      <c r="BJ8">
        <v>0.9237758228066959</v>
      </c>
      <c r="BK8">
        <v>0.36869418055124803</v>
      </c>
      <c r="BL8">
        <v>0.36869418055124797</v>
      </c>
      <c r="BM8">
        <v>0.49836121314150167</v>
      </c>
      <c r="BN8">
        <v>0.48192545480106869</v>
      </c>
      <c r="BO8" t="s">
        <v>374</v>
      </c>
    </row>
    <row r="9" spans="1:67" hidden="1" x14ac:dyDescent="0.25">
      <c r="A9" t="s">
        <v>221</v>
      </c>
      <c r="D9" t="s">
        <v>313</v>
      </c>
      <c r="E9" t="s">
        <v>317</v>
      </c>
      <c r="G9">
        <v>49.348923172516052</v>
      </c>
      <c r="H9">
        <v>0.81594075567785018</v>
      </c>
      <c r="I9">
        <v>16.029620921671182</v>
      </c>
      <c r="J9">
        <v>8.9814678681239365E-2</v>
      </c>
      <c r="K9">
        <v>9.1406021363911059</v>
      </c>
      <c r="L9">
        <v>0.16525382393475446</v>
      </c>
      <c r="M9">
        <v>8.8204228525175186</v>
      </c>
      <c r="N9">
        <v>12.972425178878225</v>
      </c>
      <c r="O9">
        <v>2.3548669910702511</v>
      </c>
      <c r="P9">
        <v>0.19623891592252093</v>
      </c>
      <c r="Q9">
        <v>2.457711675559646E-2</v>
      </c>
      <c r="R9">
        <v>4.1313455983688616E-2</v>
      </c>
      <c r="T9">
        <v>20.037480080224011</v>
      </c>
      <c r="U9">
        <v>47.706417984775001</v>
      </c>
      <c r="V9">
        <v>0.67216839253322613</v>
      </c>
      <c r="W9">
        <v>13.141037713668881</v>
      </c>
      <c r="X9">
        <v>8.0714997412012476E-2</v>
      </c>
      <c r="Y9">
        <v>0.83121289353268335</v>
      </c>
      <c r="Z9">
        <v>8.5865098894044642</v>
      </c>
      <c r="AA9">
        <v>0.16462084814984704</v>
      </c>
      <c r="AB9">
        <v>15.90059648624883</v>
      </c>
      <c r="AC9">
        <v>10.674019519392282</v>
      </c>
      <c r="AD9">
        <v>1.9272868446656124</v>
      </c>
      <c r="AE9">
        <v>0.16060723705546776</v>
      </c>
      <c r="AF9">
        <v>0.12099514325526105</v>
      </c>
      <c r="AG9">
        <v>3.3812049906414274E-2</v>
      </c>
      <c r="AH9">
        <v>1365.0689984004725</v>
      </c>
      <c r="AI9">
        <v>1481.6811268656925</v>
      </c>
      <c r="AJ9">
        <v>1458.5194261427619</v>
      </c>
      <c r="AK9">
        <v>0.30287620392222747</v>
      </c>
      <c r="AL9">
        <v>0.91594468248146854</v>
      </c>
      <c r="AM9">
        <v>0.19434474153245992</v>
      </c>
      <c r="AN9">
        <v>0.23876452168519921</v>
      </c>
      <c r="AO9">
        <v>0.19434474153245992</v>
      </c>
      <c r="AP9">
        <v>0.24350276836528417</v>
      </c>
      <c r="AR9">
        <v>16.955097717805572</v>
      </c>
      <c r="AS9">
        <v>47.921876522266203</v>
      </c>
      <c r="AT9">
        <v>0.69240556120928742</v>
      </c>
      <c r="AU9">
        <v>13.545410692687328</v>
      </c>
      <c r="AV9">
        <v>8.2173880102246077E-2</v>
      </c>
      <c r="AW9">
        <v>0.85709540356649483</v>
      </c>
      <c r="AX9">
        <v>8.5905142927516405</v>
      </c>
      <c r="AY9">
        <v>0.16553850513352031</v>
      </c>
      <c r="AZ9">
        <v>14.857516399918266</v>
      </c>
      <c r="BA9">
        <v>10.997848192233755</v>
      </c>
      <c r="BB9">
        <v>1.9872991730151959</v>
      </c>
      <c r="BC9">
        <v>0.16560826441793308</v>
      </c>
      <c r="BD9">
        <v>0.10184821492591398</v>
      </c>
      <c r="BE9">
        <v>3.4864897772196445E-2</v>
      </c>
      <c r="BF9">
        <v>1344.9909542982382</v>
      </c>
      <c r="BG9">
        <v>1455.482014701334</v>
      </c>
      <c r="BH9">
        <v>1431.3823223774598</v>
      </c>
      <c r="BI9">
        <v>0.30342338785373413</v>
      </c>
      <c r="BJ9">
        <v>0.91038919791464534</v>
      </c>
      <c r="BK9">
        <v>0.17928711445488663</v>
      </c>
      <c r="BL9">
        <v>0.2210867918965061</v>
      </c>
      <c r="BM9">
        <v>0.17928711445488668</v>
      </c>
      <c r="BN9">
        <v>0.24768308103431746</v>
      </c>
      <c r="BO9" t="s">
        <v>376</v>
      </c>
    </row>
    <row r="10" spans="1:67" x14ac:dyDescent="0.25">
      <c r="A10">
        <v>9</v>
      </c>
      <c r="D10" t="s">
        <v>175</v>
      </c>
      <c r="E10" t="s">
        <v>172</v>
      </c>
      <c r="G10">
        <v>52.422669625984646</v>
      </c>
      <c r="H10">
        <v>0.56775454468575415</v>
      </c>
      <c r="I10">
        <v>11.902924226306601</v>
      </c>
      <c r="J10">
        <v>0.18589832667251921</v>
      </c>
      <c r="K10">
        <v>10.149857562013747</v>
      </c>
      <c r="L10">
        <v>0.15936969675389592</v>
      </c>
      <c r="M10">
        <v>12.002530286777787</v>
      </c>
      <c r="N10">
        <v>9.6817090777991783</v>
      </c>
      <c r="O10">
        <v>2.3706242392142016</v>
      </c>
      <c r="P10">
        <v>0.49803030235592477</v>
      </c>
      <c r="Q10">
        <v>4.8671505388639812E-2</v>
      </c>
      <c r="R10">
        <v>9.9606060471184952E-3</v>
      </c>
      <c r="T10">
        <v>26.967669781018071</v>
      </c>
      <c r="U10">
        <v>49.625155578776898</v>
      </c>
      <c r="V10">
        <v>0.43748411417048566</v>
      </c>
      <c r="W10">
        <v>9.1248731991999925</v>
      </c>
      <c r="X10">
        <v>0.15832096840284682</v>
      </c>
      <c r="Y10">
        <v>0.86139825683516402</v>
      </c>
      <c r="Z10">
        <v>9.0684645625298312</v>
      </c>
      <c r="AA10">
        <v>0.15025615377133411</v>
      </c>
      <c r="AB10">
        <v>20.739533171620312</v>
      </c>
      <c r="AC10">
        <v>7.4466403901724139</v>
      </c>
      <c r="AD10">
        <v>1.8107115467526205</v>
      </c>
      <c r="AE10">
        <v>0.38040158545223157</v>
      </c>
      <c r="AF10">
        <v>0.18915244060680828</v>
      </c>
      <c r="AG10">
        <v>7.608031709044635E-3</v>
      </c>
      <c r="AH10">
        <v>1456.6243958587677</v>
      </c>
      <c r="AI10">
        <v>1586.2348726339235</v>
      </c>
      <c r="AJ10">
        <v>1582.019876869495</v>
      </c>
      <c r="AK10">
        <v>0.31356339786783172</v>
      </c>
      <c r="AL10">
        <v>0.92856719307217894</v>
      </c>
      <c r="AM10">
        <v>0.38061827538514503</v>
      </c>
      <c r="AN10">
        <v>0.38061827538514503</v>
      </c>
      <c r="AO10">
        <v>0.62637321031221516</v>
      </c>
      <c r="AP10">
        <v>0.63781959753554029</v>
      </c>
      <c r="AR10">
        <v>17.010422726743911</v>
      </c>
      <c r="AS10">
        <v>50.529188230979507</v>
      </c>
      <c r="AT10">
        <v>0.48148936632787431</v>
      </c>
      <c r="AU10">
        <v>10.057878690628733</v>
      </c>
      <c r="AV10">
        <v>0.16844228292291796</v>
      </c>
      <c r="AW10">
        <v>0.95110363195427861</v>
      </c>
      <c r="AX10">
        <v>9.2206916287568994</v>
      </c>
      <c r="AY10">
        <v>0.15496372291467786</v>
      </c>
      <c r="AZ10">
        <v>17.676445241776271</v>
      </c>
      <c r="BA10">
        <v>8.2007402007304258</v>
      </c>
      <c r="BB10">
        <v>1.9992777032836739</v>
      </c>
      <c r="BC10">
        <v>0.42001632421925961</v>
      </c>
      <c r="BD10">
        <v>0.13136264902109304</v>
      </c>
      <c r="BE10">
        <v>8.400326484385193E-3</v>
      </c>
      <c r="BF10">
        <v>1406.937852682426</v>
      </c>
      <c r="BG10">
        <v>1522.7800379147543</v>
      </c>
      <c r="BH10">
        <v>1504.2999697384182</v>
      </c>
      <c r="BI10">
        <v>0.31701013042646786</v>
      </c>
      <c r="BJ10">
        <v>0.915095530928977</v>
      </c>
      <c r="BK10">
        <v>0.34102711129165675</v>
      </c>
      <c r="BL10">
        <v>0.34102711129165675</v>
      </c>
      <c r="BM10">
        <v>0.63308412005180659</v>
      </c>
      <c r="BN10">
        <v>0.71041265127083097</v>
      </c>
      <c r="BO10" t="s">
        <v>374</v>
      </c>
    </row>
    <row r="11" spans="1:67" x14ac:dyDescent="0.25">
      <c r="A11" t="s">
        <v>73</v>
      </c>
      <c r="D11" t="s">
        <v>65</v>
      </c>
      <c r="E11" t="s">
        <v>99</v>
      </c>
      <c r="G11">
        <v>52.763166681814667</v>
      </c>
      <c r="H11">
        <v>0.48407425873932802</v>
      </c>
      <c r="I11">
        <v>14.73275982287838</v>
      </c>
      <c r="J11">
        <v>3.3148473172569158E-2</v>
      </c>
      <c r="K11">
        <v>8.7151849466138529</v>
      </c>
      <c r="L11">
        <v>0.14807183075784272</v>
      </c>
      <c r="M11">
        <v>8.8913894233954434</v>
      </c>
      <c r="N11">
        <v>12.883419950832712</v>
      </c>
      <c r="O11">
        <v>1.2012719887657859</v>
      </c>
      <c r="P11">
        <v>0.10509243318615424</v>
      </c>
      <c r="Q11">
        <v>1.4299009992364413E-2</v>
      </c>
      <c r="R11">
        <v>2.8121179850907178E-2</v>
      </c>
      <c r="T11">
        <v>23.144657220066026</v>
      </c>
      <c r="U11">
        <v>50.215564897957066</v>
      </c>
      <c r="V11">
        <v>0.38710506207319978</v>
      </c>
      <c r="W11">
        <v>11.716673852755431</v>
      </c>
      <c r="X11">
        <v>2.9276518610577569E-2</v>
      </c>
      <c r="Y11">
        <v>0.76844159156788716</v>
      </c>
      <c r="Z11">
        <v>8.3138224660122706</v>
      </c>
      <c r="AA11">
        <v>0.14665029284271172</v>
      </c>
      <c r="AB11">
        <v>16.995435903884683</v>
      </c>
      <c r="AC11">
        <v>10.287562232115866</v>
      </c>
      <c r="AD11">
        <v>0.95327480500638728</v>
      </c>
      <c r="AE11">
        <v>8.3396574372892177E-2</v>
      </c>
      <c r="AF11">
        <v>8.04801136901519E-2</v>
      </c>
      <c r="AG11">
        <v>2.231568911089437E-2</v>
      </c>
      <c r="AH11">
        <v>1370.5054302631168</v>
      </c>
      <c r="AI11">
        <v>1507.4756631008513</v>
      </c>
      <c r="AJ11">
        <v>1486.8065001598054</v>
      </c>
      <c r="AK11">
        <v>0.31893148666346172</v>
      </c>
      <c r="AL11">
        <v>0.91950632273417932</v>
      </c>
      <c r="AM11">
        <v>0.3106796483694978</v>
      </c>
      <c r="AN11">
        <v>0.3106796483694978</v>
      </c>
      <c r="AO11">
        <v>0.57367803147460494</v>
      </c>
      <c r="AP11">
        <v>0.7168562139412179</v>
      </c>
      <c r="AR11">
        <v>17.40792644620424</v>
      </c>
      <c r="AS11">
        <v>50.763767384790476</v>
      </c>
      <c r="AT11">
        <v>0.40906948110600611</v>
      </c>
      <c r="AU11">
        <v>12.395788567624033</v>
      </c>
      <c r="AV11">
        <v>3.0274556923502144E-2</v>
      </c>
      <c r="AW11">
        <v>0.81358176542669436</v>
      </c>
      <c r="AX11">
        <v>8.3107548185773155</v>
      </c>
      <c r="AY11">
        <v>0.14832950786320337</v>
      </c>
      <c r="AZ11">
        <v>15.071688020206956</v>
      </c>
      <c r="BA11">
        <v>10.875843232782552</v>
      </c>
      <c r="BB11">
        <v>1.0092725423821203</v>
      </c>
      <c r="BC11">
        <v>8.8295496955596631E-2</v>
      </c>
      <c r="BD11">
        <v>5.9708057067000747E-2</v>
      </c>
      <c r="BE11">
        <v>2.3626568294554312E-2</v>
      </c>
      <c r="BF11">
        <v>1334.6622175493183</v>
      </c>
      <c r="BG11">
        <v>1461.0071664446425</v>
      </c>
      <c r="BH11">
        <v>1436.9691918765293</v>
      </c>
      <c r="BI11">
        <v>0.32193698509861224</v>
      </c>
      <c r="BJ11">
        <v>0.90940996758262971</v>
      </c>
      <c r="BK11">
        <v>0.29760511617471408</v>
      </c>
      <c r="BL11">
        <v>0.29760511617471419</v>
      </c>
      <c r="BM11">
        <v>0.54909531724992555</v>
      </c>
      <c r="BN11">
        <v>0.76578203362710084</v>
      </c>
      <c r="BO11" t="s">
        <v>374</v>
      </c>
    </row>
    <row r="12" spans="1:67" x14ac:dyDescent="0.25">
      <c r="A12">
        <v>5</v>
      </c>
      <c r="D12" t="s">
        <v>175</v>
      </c>
      <c r="E12" t="s">
        <v>172</v>
      </c>
      <c r="G12">
        <v>48.147203789950979</v>
      </c>
      <c r="H12">
        <v>0.66498920922010218</v>
      </c>
      <c r="I12">
        <v>10.292444924794715</v>
      </c>
      <c r="J12">
        <v>0.26966091563023264</v>
      </c>
      <c r="K12">
        <v>12.07898309881887</v>
      </c>
      <c r="L12">
        <v>0.18857902948032748</v>
      </c>
      <c r="M12">
        <v>15.215350115439053</v>
      </c>
      <c r="N12">
        <v>11.880478857260632</v>
      </c>
      <c r="O12">
        <v>1.0421472681807571</v>
      </c>
      <c r="P12">
        <v>6.9476484545383813E-2</v>
      </c>
      <c r="Q12">
        <v>8.1209822133589391E-2</v>
      </c>
      <c r="R12">
        <v>6.9476484545383813E-2</v>
      </c>
      <c r="T12">
        <v>29.096621027205455</v>
      </c>
      <c r="U12">
        <v>46.256275997647286</v>
      </c>
      <c r="V12">
        <v>0.50188837763055738</v>
      </c>
      <c r="W12">
        <v>7.736882444213899</v>
      </c>
      <c r="X12">
        <v>0.22442192498774299</v>
      </c>
      <c r="Y12">
        <v>1.0034219211942084</v>
      </c>
      <c r="Z12">
        <v>10.196838106227242</v>
      </c>
      <c r="AA12">
        <v>0.17138143896850142</v>
      </c>
      <c r="AB12">
        <v>23.852582681558282</v>
      </c>
      <c r="AC12">
        <v>8.951891357944886</v>
      </c>
      <c r="AD12">
        <v>0.77915670955507565</v>
      </c>
      <c r="AE12">
        <v>5.1943780637005062E-2</v>
      </c>
      <c r="AF12">
        <v>0.22137147879830288</v>
      </c>
      <c r="AG12">
        <v>5.1943780637005062E-2</v>
      </c>
      <c r="AH12">
        <v>1497.8792693180062</v>
      </c>
      <c r="AI12">
        <v>1644.2955973417468</v>
      </c>
      <c r="AJ12">
        <v>1659.3924258437987</v>
      </c>
      <c r="AK12">
        <v>0.29528282672682676</v>
      </c>
      <c r="AL12">
        <v>0.93385808008583537</v>
      </c>
      <c r="AM12">
        <v>0.34944102009441369</v>
      </c>
      <c r="AN12">
        <v>0.38494230404801189</v>
      </c>
      <c r="AO12">
        <v>0.39131143140011321</v>
      </c>
      <c r="AP12">
        <v>0.34944102009441369</v>
      </c>
      <c r="AR12">
        <v>18.985865417699682</v>
      </c>
      <c r="AS12">
        <v>46.808836938720226</v>
      </c>
      <c r="AT12">
        <v>0.55319673701508276</v>
      </c>
      <c r="AU12">
        <v>8.5361310969312321</v>
      </c>
      <c r="AV12">
        <v>0.23963187469115757</v>
      </c>
      <c r="AW12">
        <v>1.1096081534966753</v>
      </c>
      <c r="AX12">
        <v>10.532580322421023</v>
      </c>
      <c r="AY12">
        <v>0.1782885431730018</v>
      </c>
      <c r="AZ12">
        <v>21.021763266839873</v>
      </c>
      <c r="BA12">
        <v>9.8712430434037977</v>
      </c>
      <c r="BB12">
        <v>0.86161027531171608</v>
      </c>
      <c r="BC12">
        <v>5.7440685020781077E-2</v>
      </c>
      <c r="BD12">
        <v>0.17222837795464724</v>
      </c>
      <c r="BE12">
        <v>5.7440685020781077E-2</v>
      </c>
      <c r="BF12">
        <v>1453.0578092649243</v>
      </c>
      <c r="BG12">
        <v>1591.7233182413393</v>
      </c>
      <c r="BH12">
        <v>1589.1016088404676</v>
      </c>
      <c r="BI12">
        <v>0.30054266253066242</v>
      </c>
      <c r="BJ12">
        <v>0.92209425603104345</v>
      </c>
      <c r="BK12">
        <v>0.33876796885238686</v>
      </c>
      <c r="BL12">
        <v>0.33876796885238686</v>
      </c>
      <c r="BM12">
        <v>0.39998339234332547</v>
      </c>
      <c r="BN12">
        <v>0.38198101881500196</v>
      </c>
      <c r="BO12" t="s">
        <v>374</v>
      </c>
    </row>
    <row r="13" spans="1:67" x14ac:dyDescent="0.25">
      <c r="A13" t="s">
        <v>140</v>
      </c>
      <c r="B13">
        <v>506184</v>
      </c>
      <c r="C13">
        <v>6354736</v>
      </c>
      <c r="D13" t="s">
        <v>160</v>
      </c>
      <c r="E13" t="s">
        <v>196</v>
      </c>
      <c r="G13">
        <v>53.750334664313826</v>
      </c>
      <c r="H13">
        <v>1.1316196141118036</v>
      </c>
      <c r="I13">
        <v>12.723896870015645</v>
      </c>
      <c r="J13">
        <v>0.15309379545287707</v>
      </c>
      <c r="K13">
        <v>9.0483289076349536</v>
      </c>
      <c r="L13">
        <v>0.14105130476789116</v>
      </c>
      <c r="M13">
        <v>8.6518318646686847</v>
      </c>
      <c r="N13">
        <v>10.524963869647287</v>
      </c>
      <c r="O13">
        <v>3.4427011834053367</v>
      </c>
      <c r="P13">
        <v>0.15622685225765859</v>
      </c>
      <c r="Q13">
        <v>8.3912898337202543E-2</v>
      </c>
      <c r="R13">
        <v>0.19203817538682894</v>
      </c>
      <c r="T13">
        <v>26.952858500703879</v>
      </c>
      <c r="U13">
        <v>50.546571271366467</v>
      </c>
      <c r="V13">
        <v>0.87206422976593956</v>
      </c>
      <c r="W13">
        <v>9.7456105861087678</v>
      </c>
      <c r="X13">
        <v>0.13185058359842755</v>
      </c>
      <c r="Y13">
        <v>0.76812089531632888</v>
      </c>
      <c r="Z13">
        <v>8.509518396344248</v>
      </c>
      <c r="AA13">
        <v>0.13807007380199934</v>
      </c>
      <c r="AB13">
        <v>17.727630806417405</v>
      </c>
      <c r="AC13">
        <v>8.0978306951189918</v>
      </c>
      <c r="AD13">
        <v>2.6302863966022398</v>
      </c>
      <c r="AE13">
        <v>0.11936016005630955</v>
      </c>
      <c r="AF13">
        <v>0.56636524244236797</v>
      </c>
      <c r="AG13">
        <v>0.14672066306046871</v>
      </c>
      <c r="AH13">
        <v>1418.5093909517755</v>
      </c>
      <c r="AI13">
        <v>1523.9097584139208</v>
      </c>
      <c r="AJ13">
        <v>1505.6116539668119</v>
      </c>
      <c r="AK13">
        <v>0.31421773412097898</v>
      </c>
      <c r="AL13">
        <v>0.92197544068405912</v>
      </c>
      <c r="AM13">
        <v>0.32005858879641003</v>
      </c>
      <c r="AN13">
        <v>0.32005858879641003</v>
      </c>
      <c r="AO13">
        <v>0.5740854737029738</v>
      </c>
      <c r="AP13">
        <v>0.6718703087126433</v>
      </c>
      <c r="AR13">
        <v>20.478259458727713</v>
      </c>
      <c r="AS13">
        <v>51.211788148184894</v>
      </c>
      <c r="AT13">
        <v>0.92819831100535444</v>
      </c>
      <c r="AU13">
        <v>10.385400143791371</v>
      </c>
      <c r="AV13">
        <v>0.13714038064726475</v>
      </c>
      <c r="AW13">
        <v>0.81923814579128573</v>
      </c>
      <c r="AX13">
        <v>8.5535753547780615</v>
      </c>
      <c r="AY13">
        <v>0.14032661179971218</v>
      </c>
      <c r="AZ13">
        <v>15.691616148400799</v>
      </c>
      <c r="BA13">
        <v>8.6229438034755503</v>
      </c>
      <c r="BB13">
        <v>2.8053278638710331</v>
      </c>
      <c r="BC13">
        <v>0.12730339299728649</v>
      </c>
      <c r="BD13">
        <v>0.42065700035080078</v>
      </c>
      <c r="BE13">
        <v>0.15648469490655603</v>
      </c>
      <c r="BF13">
        <v>1381.9265063041926</v>
      </c>
      <c r="BG13">
        <v>1476.5696445164961</v>
      </c>
      <c r="BH13">
        <v>1453.0971691869677</v>
      </c>
      <c r="BI13">
        <v>0.31489954569502487</v>
      </c>
      <c r="BJ13">
        <v>0.91214265496810731</v>
      </c>
      <c r="BK13">
        <v>0.30326533568364189</v>
      </c>
      <c r="BL13">
        <v>0.30326533568364183</v>
      </c>
      <c r="BM13">
        <v>0.55495850773054012</v>
      </c>
      <c r="BN13">
        <v>0.72556474136305682</v>
      </c>
      <c r="BO13" t="s">
        <v>374</v>
      </c>
    </row>
    <row r="14" spans="1:67" x14ac:dyDescent="0.25">
      <c r="A14" t="s">
        <v>134</v>
      </c>
      <c r="B14">
        <v>484343</v>
      </c>
      <c r="C14">
        <v>6449204</v>
      </c>
      <c r="D14" t="s">
        <v>160</v>
      </c>
      <c r="E14" t="s">
        <v>196</v>
      </c>
      <c r="G14">
        <v>55.421268351330959</v>
      </c>
      <c r="H14">
        <v>0.38337750548077476</v>
      </c>
      <c r="I14">
        <v>12.612467716010071</v>
      </c>
      <c r="J14">
        <v>5.3305054658634166E-2</v>
      </c>
      <c r="K14">
        <v>9.9372449076190819</v>
      </c>
      <c r="L14">
        <v>0.13482999446264854</v>
      </c>
      <c r="M14">
        <v>9.9583661789779221</v>
      </c>
      <c r="N14">
        <v>7.4941312516042276</v>
      </c>
      <c r="O14">
        <v>3.8658811459635216</v>
      </c>
      <c r="P14">
        <v>7.2222217378606943E-2</v>
      </c>
      <c r="Q14">
        <v>2.1107781404574189E-2</v>
      </c>
      <c r="R14">
        <v>4.5797895108975507E-2</v>
      </c>
      <c r="T14">
        <v>38.244527353286877</v>
      </c>
      <c r="U14">
        <v>50.744048992601485</v>
      </c>
      <c r="V14">
        <v>0.26502677263504748</v>
      </c>
      <c r="W14">
        <v>8.6555889371420935</v>
      </c>
      <c r="X14">
        <v>4.2563110082668776E-2</v>
      </c>
      <c r="Y14">
        <v>0.75387149384748364</v>
      </c>
      <c r="Z14">
        <v>8.9671113675470728</v>
      </c>
      <c r="AA14">
        <v>0.12504506117937106</v>
      </c>
      <c r="AB14">
        <v>22.395340930656747</v>
      </c>
      <c r="AC14">
        <v>5.1681700736606757</v>
      </c>
      <c r="AD14">
        <v>2.6395040672479038</v>
      </c>
      <c r="AE14">
        <v>4.9311096052587752E-2</v>
      </c>
      <c r="AF14">
        <v>0.16314871118428742</v>
      </c>
      <c r="AG14">
        <v>3.1269386162518682E-2</v>
      </c>
      <c r="AH14">
        <v>1490.7247405570949</v>
      </c>
      <c r="AI14">
        <v>1617.7537728553266</v>
      </c>
      <c r="AJ14">
        <v>1623.3764418031535</v>
      </c>
      <c r="AK14">
        <v>0.31660715485028734</v>
      </c>
      <c r="AL14">
        <v>0.93359357845866175</v>
      </c>
      <c r="AM14">
        <v>0.4630315158759003</v>
      </c>
      <c r="AN14">
        <v>0.4630315158759003</v>
      </c>
      <c r="AO14">
        <v>0.76350550622885993</v>
      </c>
      <c r="AP14">
        <v>0.76126183691076355</v>
      </c>
      <c r="AR14">
        <v>24.16256621143825</v>
      </c>
      <c r="AS14">
        <v>52.198977257134189</v>
      </c>
      <c r="AT14">
        <v>0.30350508735304543</v>
      </c>
      <c r="AU14">
        <v>9.9314161967466976</v>
      </c>
      <c r="AV14">
        <v>4.6517389868133682E-2</v>
      </c>
      <c r="AW14">
        <v>0.86724759973339949</v>
      </c>
      <c r="AX14">
        <v>9.2172822415333524</v>
      </c>
      <c r="AY14">
        <v>0.13107670494547713</v>
      </c>
      <c r="AZ14">
        <v>18.149366293388773</v>
      </c>
      <c r="BA14">
        <v>5.9232897995677902</v>
      </c>
      <c r="BB14">
        <v>3.0364638873988263</v>
      </c>
      <c r="BC14">
        <v>5.6727081526286825E-2</v>
      </c>
      <c r="BD14">
        <v>0.10215841475118768</v>
      </c>
      <c r="BE14">
        <v>3.5972046052808362E-2</v>
      </c>
      <c r="BF14">
        <v>1427.5619006146017</v>
      </c>
      <c r="BG14">
        <v>1533.1153731385591</v>
      </c>
      <c r="BH14">
        <v>1516.4023182553847</v>
      </c>
      <c r="BI14">
        <v>0.31997578106399904</v>
      </c>
      <c r="BJ14">
        <v>0.9164395288414664</v>
      </c>
      <c r="BK14">
        <v>0.38379561235640547</v>
      </c>
      <c r="BL14">
        <v>0.38379561235640547</v>
      </c>
      <c r="BM14">
        <v>0.78388811183710261</v>
      </c>
      <c r="BN14">
        <v>0.88311396258074171</v>
      </c>
      <c r="BO14" t="s">
        <v>374</v>
      </c>
    </row>
    <row r="15" spans="1:67" hidden="1" x14ac:dyDescent="0.25">
      <c r="A15">
        <v>4</v>
      </c>
      <c r="D15" t="s">
        <v>175</v>
      </c>
      <c r="E15" t="s">
        <v>173</v>
      </c>
      <c r="G15">
        <v>50.372473486979395</v>
      </c>
      <c r="H15">
        <v>0.80556176751141784</v>
      </c>
      <c r="I15">
        <v>13.137618455340531</v>
      </c>
      <c r="J15">
        <v>0.10828515429597076</v>
      </c>
      <c r="K15">
        <v>11.257974331147222</v>
      </c>
      <c r="L15">
        <v>0.17901372611364838</v>
      </c>
      <c r="M15">
        <v>11.277864745159849</v>
      </c>
      <c r="N15">
        <v>11.069015398027259</v>
      </c>
      <c r="O15">
        <v>1.3028221178271078</v>
      </c>
      <c r="P15">
        <v>0.41769869426517958</v>
      </c>
      <c r="Q15">
        <v>3.1891295307146461E-2</v>
      </c>
      <c r="R15">
        <v>3.9780828025255198E-2</v>
      </c>
      <c r="T15">
        <v>39.212042081707594</v>
      </c>
      <c r="U15">
        <v>47.207514784946795</v>
      </c>
      <c r="V15">
        <v>0.55163875991469336</v>
      </c>
      <c r="W15">
        <v>8.9367844360058442</v>
      </c>
      <c r="X15">
        <v>8.5404555678618987E-2</v>
      </c>
      <c r="Y15">
        <v>0.84569450120796008</v>
      </c>
      <c r="Z15">
        <v>9.7842353360566605</v>
      </c>
      <c r="AA15">
        <v>0.16211721714143318</v>
      </c>
      <c r="AB15">
        <v>23.48854948795416</v>
      </c>
      <c r="AC15">
        <v>7.5615343158871688</v>
      </c>
      <c r="AD15">
        <v>0.8808072587669481</v>
      </c>
      <c r="AE15">
        <v>0.28239622036802903</v>
      </c>
      <c r="AF15">
        <v>0.1864282479413539</v>
      </c>
      <c r="AG15">
        <v>2.6894878130288482E-2</v>
      </c>
      <c r="AH15">
        <v>1490.5648449422131</v>
      </c>
      <c r="AI15">
        <v>1637.7579319403073</v>
      </c>
      <c r="AJ15">
        <v>1650.4287109634508</v>
      </c>
      <c r="AK15">
        <v>0.30222600606077443</v>
      </c>
      <c r="AL15">
        <v>0.93404007753216511</v>
      </c>
      <c r="AM15">
        <v>0.38790289342827888</v>
      </c>
      <c r="AN15">
        <v>0.38790289342827883</v>
      </c>
      <c r="AO15">
        <v>0.5086931022875878</v>
      </c>
      <c r="AP15">
        <v>0.48298240983396418</v>
      </c>
      <c r="AR15">
        <v>26.973172027979629</v>
      </c>
      <c r="AS15">
        <v>48.005975889894607</v>
      </c>
      <c r="AT15">
        <v>0.62065379450031477</v>
      </c>
      <c r="AU15">
        <v>10.068340406460042</v>
      </c>
      <c r="AV15">
        <v>9.2393061569219809E-2</v>
      </c>
      <c r="AW15">
        <v>0.95527208053545787</v>
      </c>
      <c r="AX15">
        <v>10.124721207183299</v>
      </c>
      <c r="AY15">
        <v>0.16968602668245178</v>
      </c>
      <c r="AZ15">
        <v>19.972771397561235</v>
      </c>
      <c r="BA15">
        <v>8.5124819769330919</v>
      </c>
      <c r="BB15">
        <v>0.99493443723613528</v>
      </c>
      <c r="BC15">
        <v>0.31898661346502039</v>
      </c>
      <c r="BD15">
        <v>0.13340343050622058</v>
      </c>
      <c r="BE15">
        <v>3.0379677472859079E-2</v>
      </c>
      <c r="BF15">
        <v>1435.1079293541873</v>
      </c>
      <c r="BG15">
        <v>1571.0537951711517</v>
      </c>
      <c r="BH15">
        <v>1562.7126877971152</v>
      </c>
      <c r="BI15">
        <v>0.30879827633127832</v>
      </c>
      <c r="BJ15">
        <v>0.9192611671163512</v>
      </c>
      <c r="BK15">
        <v>0.33883027624878226</v>
      </c>
      <c r="BL15">
        <v>0.3388302762487822</v>
      </c>
      <c r="BM15">
        <v>0.52169943190118473</v>
      </c>
      <c r="BN15">
        <v>0.54311694809439803</v>
      </c>
      <c r="BO15" t="s">
        <v>374</v>
      </c>
    </row>
    <row r="16" spans="1:67" x14ac:dyDescent="0.25">
      <c r="A16" t="s">
        <v>67</v>
      </c>
      <c r="D16" t="s">
        <v>65</v>
      </c>
      <c r="E16" t="s">
        <v>99</v>
      </c>
      <c r="G16">
        <v>46.035534960384446</v>
      </c>
      <c r="H16">
        <v>0.98220415955218165</v>
      </c>
      <c r="I16">
        <v>15.573863922759328</v>
      </c>
      <c r="J16">
        <v>4.9474423408017811E-2</v>
      </c>
      <c r="K16">
        <v>12.610971977531028</v>
      </c>
      <c r="L16">
        <v>0.17107431871448164</v>
      </c>
      <c r="M16">
        <v>9.4141237157733606</v>
      </c>
      <c r="N16">
        <v>11.77116540559571</v>
      </c>
      <c r="O16">
        <v>3.2359152694414752</v>
      </c>
      <c r="P16">
        <v>8.3970178281536523E-2</v>
      </c>
      <c r="Q16">
        <v>1.1088405543110512E-2</v>
      </c>
      <c r="R16">
        <v>6.0613263015323535E-2</v>
      </c>
      <c r="T16">
        <v>28.285055294298321</v>
      </c>
      <c r="U16">
        <v>44.579472416846272</v>
      </c>
      <c r="V16">
        <v>0.74701739659563193</v>
      </c>
      <c r="W16">
        <v>11.773173895872963</v>
      </c>
      <c r="X16">
        <v>4.206601578716148E-2</v>
      </c>
      <c r="Y16">
        <v>1.0560518128875216</v>
      </c>
      <c r="Z16">
        <v>11.404872045765281</v>
      </c>
      <c r="AA16">
        <v>0.16441050867256715</v>
      </c>
      <c r="AB16">
        <v>18.682460927432551</v>
      </c>
      <c r="AC16">
        <v>8.9361391462299018</v>
      </c>
      <c r="AD16">
        <v>2.4388007311882149</v>
      </c>
      <c r="AE16">
        <v>6.3285505070212342E-2</v>
      </c>
      <c r="AF16">
        <v>6.6567415686850942E-2</v>
      </c>
      <c r="AG16">
        <v>4.5682181964853831E-2</v>
      </c>
      <c r="AH16">
        <v>1434.9261994791814</v>
      </c>
      <c r="AI16">
        <v>1544.5041218520839</v>
      </c>
      <c r="AJ16">
        <v>1529.9994974349472</v>
      </c>
      <c r="AK16">
        <v>0.29147023098965635</v>
      </c>
      <c r="AL16">
        <v>0.90922469342241663</v>
      </c>
      <c r="AM16">
        <v>8.1706203214745397E-3</v>
      </c>
      <c r="AN16">
        <v>0.24409343158730124</v>
      </c>
      <c r="AO16">
        <v>0.16485468834372813</v>
      </c>
      <c r="AP16">
        <v>8.1706203214745327E-3</v>
      </c>
      <c r="AR16">
        <v>28.448847357665993</v>
      </c>
      <c r="AS16">
        <v>44.572956856683334</v>
      </c>
      <c r="AT16">
        <v>0.74580381731319734</v>
      </c>
      <c r="AU16">
        <v>11.753704284905847</v>
      </c>
      <c r="AV16">
        <v>4.2022736614812393E-2</v>
      </c>
      <c r="AW16">
        <v>1.0542773404712773</v>
      </c>
      <c r="AX16">
        <v>11.401386304739837</v>
      </c>
      <c r="AY16">
        <v>0.16433304062553716</v>
      </c>
      <c r="AZ16">
        <v>18.733536979011458</v>
      </c>
      <c r="BA16">
        <v>8.9215179777514813</v>
      </c>
      <c r="BB16">
        <v>2.4347028407500773</v>
      </c>
      <c r="BC16">
        <v>6.317916712189886E-2</v>
      </c>
      <c r="BD16">
        <v>6.6973231321657764E-2</v>
      </c>
      <c r="BE16">
        <v>4.560542268957847E-2</v>
      </c>
      <c r="BF16">
        <v>1435.8147476620654</v>
      </c>
      <c r="BG16">
        <v>1545.5815486094109</v>
      </c>
      <c r="BH16">
        <v>1531.2997433492324</v>
      </c>
      <c r="BI16">
        <v>0.29143792703999122</v>
      </c>
      <c r="BJ16">
        <v>0.90950802059863445</v>
      </c>
      <c r="BK16">
        <v>8.337207345483523E-3</v>
      </c>
      <c r="BL16">
        <v>0.24512571292727528</v>
      </c>
      <c r="BM16">
        <v>0.16644512837277697</v>
      </c>
      <c r="BN16">
        <v>8.3372073454834987E-3</v>
      </c>
      <c r="BO16" t="s">
        <v>373</v>
      </c>
    </row>
    <row r="17" spans="1:67" x14ac:dyDescent="0.25">
      <c r="A17" t="s">
        <v>69</v>
      </c>
      <c r="D17" t="s">
        <v>65</v>
      </c>
      <c r="E17" t="s">
        <v>99</v>
      </c>
      <c r="G17">
        <v>49.340124452469389</v>
      </c>
      <c r="H17">
        <v>0.94900385026386291</v>
      </c>
      <c r="I17">
        <v>14.582125505053328</v>
      </c>
      <c r="J17">
        <v>4.4234381387884325E-2</v>
      </c>
      <c r="K17">
        <v>11.076029354109171</v>
      </c>
      <c r="L17">
        <v>0.16279858599576355</v>
      </c>
      <c r="M17">
        <v>9.0234376866098085</v>
      </c>
      <c r="N17">
        <v>11.43001157689751</v>
      </c>
      <c r="O17">
        <v>3.2142828635766185</v>
      </c>
      <c r="P17">
        <v>0.10386731242475933</v>
      </c>
      <c r="Q17">
        <v>1.4639290758851229E-2</v>
      </c>
      <c r="R17">
        <v>5.9445140453070901E-2</v>
      </c>
      <c r="T17">
        <v>34.807328159173274</v>
      </c>
      <c r="U17">
        <v>46.714380028214336</v>
      </c>
      <c r="V17">
        <v>0.67799737280694028</v>
      </c>
      <c r="W17">
        <v>10.343149416733251</v>
      </c>
      <c r="X17">
        <v>3.6216654217889631E-2</v>
      </c>
      <c r="Y17">
        <v>0.86938406710688543</v>
      </c>
      <c r="Z17">
        <v>10.070664406807559</v>
      </c>
      <c r="AA17">
        <v>0.15452362711619347</v>
      </c>
      <c r="AB17">
        <v>20.47734801728884</v>
      </c>
      <c r="AC17">
        <v>8.1480297910223918</v>
      </c>
      <c r="AD17">
        <v>2.2706708311118087</v>
      </c>
      <c r="AE17">
        <v>7.3375146693357068E-2</v>
      </c>
      <c r="AF17">
        <v>0.12226671806567949</v>
      </c>
      <c r="AG17">
        <v>4.199392281485035E-2</v>
      </c>
      <c r="AH17">
        <v>1457.4928994470122</v>
      </c>
      <c r="AI17">
        <v>1581.0894859217117</v>
      </c>
      <c r="AJ17">
        <v>1575.4291236214831</v>
      </c>
      <c r="AK17">
        <v>0.29976742570129877</v>
      </c>
      <c r="AL17">
        <v>0.92360052077197996</v>
      </c>
      <c r="AM17">
        <v>0.23477037696557088</v>
      </c>
      <c r="AN17">
        <v>0.29964460267982784</v>
      </c>
      <c r="AO17">
        <v>0.25386613331975139</v>
      </c>
      <c r="AP17">
        <v>0.23477037696557082</v>
      </c>
      <c r="AR17">
        <v>29.857631564530916</v>
      </c>
      <c r="AS17">
        <v>47.004989881849646</v>
      </c>
      <c r="AT17">
        <v>0.71108004708192429</v>
      </c>
      <c r="AU17">
        <v>10.855496550009541</v>
      </c>
      <c r="AV17">
        <v>3.7362614943256066E-2</v>
      </c>
      <c r="AW17">
        <v>0.91325493019142634</v>
      </c>
      <c r="AX17">
        <v>10.184814662943793</v>
      </c>
      <c r="AY17">
        <v>0.15705777518815944</v>
      </c>
      <c r="AZ17">
        <v>18.978336496649572</v>
      </c>
      <c r="BA17">
        <v>8.5481201163991134</v>
      </c>
      <c r="BB17">
        <v>2.3852534337965663</v>
      </c>
      <c r="BC17">
        <v>7.7077803707885265E-2</v>
      </c>
      <c r="BD17">
        <v>0.10304266688393486</v>
      </c>
      <c r="BE17">
        <v>4.4113020355162846E-2</v>
      </c>
      <c r="BF17">
        <v>1433.0922812500121</v>
      </c>
      <c r="BG17">
        <v>1550.7136014543664</v>
      </c>
      <c r="BH17">
        <v>1537.5255342850526</v>
      </c>
      <c r="BI17">
        <v>0.30112004757187971</v>
      </c>
      <c r="BJ17">
        <v>0.91687241735538583</v>
      </c>
      <c r="BK17">
        <v>0.2403568331661371</v>
      </c>
      <c r="BL17">
        <v>0.28708315619717284</v>
      </c>
      <c r="BM17">
        <v>0.24608729733725404</v>
      </c>
      <c r="BN17">
        <v>0.24035683316613699</v>
      </c>
      <c r="BO17" t="s">
        <v>373</v>
      </c>
    </row>
    <row r="18" spans="1:67" hidden="1" x14ac:dyDescent="0.25">
      <c r="A18" t="s">
        <v>220</v>
      </c>
      <c r="D18" t="s">
        <v>313</v>
      </c>
      <c r="E18" t="s">
        <v>317</v>
      </c>
      <c r="G18">
        <v>49.525962587678471</v>
      </c>
      <c r="H18">
        <v>0.72847386445518358</v>
      </c>
      <c r="I18">
        <v>15.000405490612371</v>
      </c>
      <c r="J18">
        <v>0.1174130063269971</v>
      </c>
      <c r="K18">
        <v>10.75268464716947</v>
      </c>
      <c r="L18">
        <v>0.17442331965828339</v>
      </c>
      <c r="M18">
        <v>9.1315737938748374</v>
      </c>
      <c r="N18">
        <v>12.527698429574356</v>
      </c>
      <c r="O18">
        <v>1.4569477289103672</v>
      </c>
      <c r="P18">
        <v>0.53353015424886685</v>
      </c>
      <c r="Q18">
        <v>2.0106391668726766E-2</v>
      </c>
      <c r="R18">
        <v>3.0780585822050011E-2</v>
      </c>
      <c r="T18">
        <v>38.552356014642243</v>
      </c>
      <c r="U18">
        <v>46.629331326996358</v>
      </c>
      <c r="V18">
        <v>0.50209003297934784</v>
      </c>
      <c r="W18">
        <v>10.260242935165621</v>
      </c>
      <c r="X18">
        <v>9.3888349180041367E-2</v>
      </c>
      <c r="Y18">
        <v>0.81316801167236408</v>
      </c>
      <c r="Z18">
        <v>9.725609979503794</v>
      </c>
      <c r="AA18">
        <v>0.16321199511837339</v>
      </c>
      <c r="AB18">
        <v>21.642940723394453</v>
      </c>
      <c r="AC18">
        <v>8.6135815890036884</v>
      </c>
      <c r="AD18">
        <v>0.99163045698213914</v>
      </c>
      <c r="AE18">
        <v>0.36313228002162862</v>
      </c>
      <c r="AF18">
        <v>0.18022238075015112</v>
      </c>
      <c r="AG18">
        <v>2.0949939232017024E-2</v>
      </c>
      <c r="AH18">
        <v>1463.1460397335861</v>
      </c>
      <c r="AI18">
        <v>1603.6292763220554</v>
      </c>
      <c r="AJ18">
        <v>1604.6410865039466</v>
      </c>
      <c r="AK18">
        <v>0.29973167003133405</v>
      </c>
      <c r="AL18">
        <v>0.92973529057376325</v>
      </c>
      <c r="AM18">
        <v>0.32676878923936065</v>
      </c>
      <c r="AN18">
        <v>0.32676878923936059</v>
      </c>
      <c r="AO18">
        <v>0.36217383448967205</v>
      </c>
      <c r="AP18">
        <v>0.34500940997560409</v>
      </c>
      <c r="AR18">
        <v>29.905498159219494</v>
      </c>
      <c r="AS18">
        <v>47.13672355597982</v>
      </c>
      <c r="AT18">
        <v>0.54566793237822897</v>
      </c>
      <c r="AU18">
        <v>11.163477838186926</v>
      </c>
      <c r="AV18">
        <v>9.9170569449609572E-2</v>
      </c>
      <c r="AW18">
        <v>0.88621493319198641</v>
      </c>
      <c r="AX18">
        <v>9.9340154346684475</v>
      </c>
      <c r="AY18">
        <v>0.16811876171517057</v>
      </c>
      <c r="AZ18">
        <v>19.064971524997958</v>
      </c>
      <c r="BA18">
        <v>9.3656905614418342</v>
      </c>
      <c r="BB18">
        <v>1.0807086685299232</v>
      </c>
      <c r="BC18">
        <v>0.39575247016588755</v>
      </c>
      <c r="BD18">
        <v>0.13665587601537849</v>
      </c>
      <c r="BE18">
        <v>2.28318732788012E-2</v>
      </c>
      <c r="BF18">
        <v>1420.6832257661085</v>
      </c>
      <c r="BG18">
        <v>1552.517458328972</v>
      </c>
      <c r="BH18">
        <v>1539.7264419180269</v>
      </c>
      <c r="BI18">
        <v>0.30370831312357427</v>
      </c>
      <c r="BJ18">
        <v>0.91844850692885416</v>
      </c>
      <c r="BK18">
        <v>0.30394571524235509</v>
      </c>
      <c r="BL18">
        <v>0.30394571524235509</v>
      </c>
      <c r="BM18">
        <v>0.35730056646221986</v>
      </c>
      <c r="BN18">
        <v>0.36969447869313832</v>
      </c>
      <c r="BO18" t="s">
        <v>374</v>
      </c>
    </row>
    <row r="19" spans="1:67" x14ac:dyDescent="0.25">
      <c r="A19" t="s">
        <v>74</v>
      </c>
      <c r="D19" t="s">
        <v>65</v>
      </c>
      <c r="E19" t="s">
        <v>99</v>
      </c>
      <c r="G19">
        <v>46.799990091942107</v>
      </c>
      <c r="H19">
        <v>0.95538935082769216</v>
      </c>
      <c r="I19">
        <v>15.29083216275092</v>
      </c>
      <c r="J19">
        <v>6.8193234762536581E-2</v>
      </c>
      <c r="K19">
        <v>12.124120840857612</v>
      </c>
      <c r="L19">
        <v>0.17242176307486357</v>
      </c>
      <c r="M19">
        <v>8.6872038404108007</v>
      </c>
      <c r="N19">
        <v>13.601314831584311</v>
      </c>
      <c r="O19">
        <v>2.1654151623527831</v>
      </c>
      <c r="P19">
        <v>6.5333227031504765E-2</v>
      </c>
      <c r="Q19">
        <v>1.5173489404800634E-2</v>
      </c>
      <c r="R19">
        <v>5.461200500007287E-2</v>
      </c>
      <c r="T19">
        <v>32.2377671726911</v>
      </c>
      <c r="U19">
        <v>44.963258124860985</v>
      </c>
      <c r="V19">
        <v>0.69941774362271758</v>
      </c>
      <c r="W19">
        <v>11.116721338409999</v>
      </c>
      <c r="X19">
        <v>5.6781550348031326E-2</v>
      </c>
      <c r="Y19">
        <v>0.97594137253495394</v>
      </c>
      <c r="Z19">
        <v>11.071214151888242</v>
      </c>
      <c r="AA19">
        <v>0.16547801756666508</v>
      </c>
      <c r="AB19">
        <v>19.237762094702312</v>
      </c>
      <c r="AC19">
        <v>9.9368281871706579</v>
      </c>
      <c r="AD19">
        <v>1.5687623424863362</v>
      </c>
      <c r="AE19">
        <v>4.7331480845813539E-2</v>
      </c>
      <c r="AF19">
        <v>0.12093923932281378</v>
      </c>
      <c r="AG19">
        <v>3.9564356240446491E-2</v>
      </c>
      <c r="AH19">
        <v>1431.8543623335863</v>
      </c>
      <c r="AI19">
        <v>1556.0963580398329</v>
      </c>
      <c r="AJ19">
        <v>1544.1123107138474</v>
      </c>
      <c r="AK19">
        <v>0.29230294225097753</v>
      </c>
      <c r="AL19">
        <v>0.91385397037647276</v>
      </c>
      <c r="AM19">
        <v>6.790840546474386E-2</v>
      </c>
      <c r="AN19">
        <v>0.26784464610521147</v>
      </c>
      <c r="AO19">
        <v>9.7386793679583528E-2</v>
      </c>
      <c r="AP19">
        <v>6.7908405464743832E-2</v>
      </c>
      <c r="AR19">
        <v>31.559872456751819</v>
      </c>
      <c r="AS19">
        <v>44.992733904727075</v>
      </c>
      <c r="AT19">
        <v>0.70413330331159352</v>
      </c>
      <c r="AU19">
        <v>11.192957259903014</v>
      </c>
      <c r="AV19">
        <v>5.7025292100778474E-2</v>
      </c>
      <c r="AW19">
        <v>0.9827485122510542</v>
      </c>
      <c r="AX19">
        <v>11.086486967807634</v>
      </c>
      <c r="AY19">
        <v>0.16581675937568052</v>
      </c>
      <c r="AZ19">
        <v>19.02854547014806</v>
      </c>
      <c r="BA19">
        <v>10.00429107030752</v>
      </c>
      <c r="BB19">
        <v>1.5797043772716051</v>
      </c>
      <c r="BC19">
        <v>4.7661615433970711E-2</v>
      </c>
      <c r="BD19">
        <v>0.1180551518187799</v>
      </c>
      <c r="BE19">
        <v>3.9840315543213559E-2</v>
      </c>
      <c r="BF19">
        <v>1428.1767677184064</v>
      </c>
      <c r="BG19">
        <v>1551.7597960006237</v>
      </c>
      <c r="BH19">
        <v>1538.8012148586372</v>
      </c>
      <c r="BI19">
        <v>0.29252923450433754</v>
      </c>
      <c r="BJ19">
        <v>0.91273340140509363</v>
      </c>
      <c r="BK19">
        <v>6.698560059433939E-2</v>
      </c>
      <c r="BL19">
        <v>0.26511596286728678</v>
      </c>
      <c r="BM19">
        <v>9.5609626704298747E-2</v>
      </c>
      <c r="BN19">
        <v>6.6985600594339376E-2</v>
      </c>
      <c r="BO19" t="s">
        <v>373</v>
      </c>
    </row>
    <row r="20" spans="1:67" x14ac:dyDescent="0.25">
      <c r="A20" t="s">
        <v>64</v>
      </c>
      <c r="D20" t="s">
        <v>65</v>
      </c>
      <c r="E20" t="s">
        <v>99</v>
      </c>
      <c r="G20">
        <v>46.851856694621851</v>
      </c>
      <c r="H20">
        <v>0.98427537240776364</v>
      </c>
      <c r="I20">
        <v>15.007737234448548</v>
      </c>
      <c r="J20">
        <v>5.0949605951169645E-2</v>
      </c>
      <c r="K20">
        <v>12.632225864047005</v>
      </c>
      <c r="L20">
        <v>0.17042267711469974</v>
      </c>
      <c r="M20">
        <v>9.7187506606296648</v>
      </c>
      <c r="N20">
        <v>11.870702950750077</v>
      </c>
      <c r="O20">
        <v>2.4846515245208174</v>
      </c>
      <c r="P20">
        <v>9.5419788094560753E-2</v>
      </c>
      <c r="Q20">
        <v>8.0777604363717531E-2</v>
      </c>
      <c r="R20">
        <v>5.22300230501382E-2</v>
      </c>
      <c r="T20">
        <v>34.898483993994176</v>
      </c>
      <c r="U20">
        <v>44.85239032223663</v>
      </c>
      <c r="V20">
        <v>0.70230950743512355</v>
      </c>
      <c r="W20">
        <v>10.635841014125614</v>
      </c>
      <c r="X20">
        <v>4.1421793094035396E-2</v>
      </c>
      <c r="Y20">
        <v>0.99045991258001043</v>
      </c>
      <c r="Z20">
        <v>11.181787257780339</v>
      </c>
      <c r="AA20">
        <v>0.15898874225519674</v>
      </c>
      <c r="AB20">
        <v>20.586113637846513</v>
      </c>
      <c r="AC20">
        <v>8.4512538099023509</v>
      </c>
      <c r="AD20">
        <v>1.7533354631471376</v>
      </c>
      <c r="AE20">
        <v>6.7334552431630862E-2</v>
      </c>
      <c r="AF20">
        <v>0.54190700712170825</v>
      </c>
      <c r="AG20">
        <v>3.6856980043694837E-2</v>
      </c>
      <c r="AH20">
        <v>1466.5050687853768</v>
      </c>
      <c r="AI20">
        <v>1583.2295933730463</v>
      </c>
      <c r="AJ20">
        <v>1578.1646517667425</v>
      </c>
      <c r="AK20">
        <v>0.29315554281410766</v>
      </c>
      <c r="AL20">
        <v>0.91798377069545889</v>
      </c>
      <c r="AM20">
        <v>0.11861981588277791</v>
      </c>
      <c r="AN20">
        <v>0.29093645171614024</v>
      </c>
      <c r="AO20">
        <v>0.15057453257111231</v>
      </c>
      <c r="AP20">
        <v>0.11861981588277794</v>
      </c>
      <c r="AR20">
        <v>32.806120674102601</v>
      </c>
      <c r="AS20">
        <v>44.941198016229713</v>
      </c>
      <c r="AT20">
        <v>0.7166020250331403</v>
      </c>
      <c r="AU20">
        <v>10.855158887192216</v>
      </c>
      <c r="AV20">
        <v>4.1983632013977749E-2</v>
      </c>
      <c r="AW20">
        <v>1.0112788285128897</v>
      </c>
      <c r="AX20">
        <v>11.249376233363284</v>
      </c>
      <c r="AY20">
        <v>0.16020354418423188</v>
      </c>
      <c r="AZ20">
        <v>19.994504110738408</v>
      </c>
      <c r="BA20">
        <v>8.6242112319783786</v>
      </c>
      <c r="BB20">
        <v>1.7901895984289102</v>
      </c>
      <c r="BC20">
        <v>6.8749887235843771E-2</v>
      </c>
      <c r="BD20">
        <v>0.50891231184456787</v>
      </c>
      <c r="BE20">
        <v>3.763169324442471E-2</v>
      </c>
      <c r="BF20">
        <v>1456.6696293943469</v>
      </c>
      <c r="BG20">
        <v>1571.4897963774165</v>
      </c>
      <c r="BH20">
        <v>1563.2612812178343</v>
      </c>
      <c r="BI20">
        <v>0.29388214364401605</v>
      </c>
      <c r="BJ20">
        <v>0.91510897935873259</v>
      </c>
      <c r="BK20">
        <v>0.11717549020212512</v>
      </c>
      <c r="BL20">
        <v>0.28557433775947827</v>
      </c>
      <c r="BM20">
        <v>0.14705899632471647</v>
      </c>
      <c r="BN20">
        <v>0.11717549020212518</v>
      </c>
      <c r="BO20" t="s">
        <v>373</v>
      </c>
    </row>
    <row r="21" spans="1:67" x14ac:dyDescent="0.25">
      <c r="A21" t="s">
        <v>185</v>
      </c>
      <c r="D21" t="s">
        <v>190</v>
      </c>
      <c r="E21" t="s">
        <v>194</v>
      </c>
      <c r="G21">
        <v>50.215221475685162</v>
      </c>
      <c r="H21">
        <v>1.2223442069739152</v>
      </c>
      <c r="I21">
        <v>16.8485282582891</v>
      </c>
      <c r="J21">
        <v>4.136209072365233E-2</v>
      </c>
      <c r="K21">
        <v>12.091296750066295</v>
      </c>
      <c r="L21">
        <v>0.18720586953654555</v>
      </c>
      <c r="M21">
        <v>11.342473271920113</v>
      </c>
      <c r="N21">
        <v>5.5941518661508907</v>
      </c>
      <c r="O21">
        <v>2.2464704344385464</v>
      </c>
      <c r="P21">
        <v>9.910898975464176E-2</v>
      </c>
      <c r="Q21">
        <v>3.4752016651966491E-2</v>
      </c>
      <c r="R21">
        <v>7.7084769809165815E-2</v>
      </c>
      <c r="T21">
        <v>49.951553960989216</v>
      </c>
      <c r="U21">
        <v>46.451636951461772</v>
      </c>
      <c r="V21">
        <v>0.75470668059658819</v>
      </c>
      <c r="W21">
        <v>10.327322869942696</v>
      </c>
      <c r="X21">
        <v>3.0339932867636157E-2</v>
      </c>
      <c r="Y21">
        <v>0.81622577428184528</v>
      </c>
      <c r="Z21">
        <v>10.106574008140994</v>
      </c>
      <c r="AA21">
        <v>0.16142328133362785</v>
      </c>
      <c r="AB21">
        <v>26.191094725969425</v>
      </c>
      <c r="AC21">
        <v>3.4446262051854095</v>
      </c>
      <c r="AD21">
        <v>1.3648365406024314</v>
      </c>
      <c r="AE21">
        <v>6.0213376791283732E-2</v>
      </c>
      <c r="AF21">
        <v>0.24416702643302579</v>
      </c>
      <c r="AG21">
        <v>4.6832626393220673E-2</v>
      </c>
      <c r="AH21">
        <v>1539.6765963388912</v>
      </c>
      <c r="AI21">
        <v>1685.0335470494647</v>
      </c>
      <c r="AJ21">
        <v>1716.4435399553704</v>
      </c>
      <c r="AK21">
        <v>0.30074597633170286</v>
      </c>
      <c r="AL21">
        <v>0.93886747438013818</v>
      </c>
      <c r="AM21">
        <v>0.40603291299159427</v>
      </c>
      <c r="AN21">
        <v>0.40603291299159239</v>
      </c>
      <c r="AO21">
        <v>0.5585577361648264</v>
      </c>
      <c r="AP21">
        <v>0.53383206023737551</v>
      </c>
      <c r="AR21">
        <v>32.902188824295003</v>
      </c>
      <c r="AS21">
        <v>47.44551551489274</v>
      </c>
      <c r="AT21">
        <v>0.88937552407927445</v>
      </c>
      <c r="AU21">
        <v>12.18572445264379</v>
      </c>
      <c r="AV21">
        <v>3.3943593711418106E-2</v>
      </c>
      <c r="AW21">
        <v>0.96712378476630789</v>
      </c>
      <c r="AX21">
        <v>10.713346432073667</v>
      </c>
      <c r="AY21">
        <v>0.1733362494022965</v>
      </c>
      <c r="AZ21">
        <v>21.615985143752422</v>
      </c>
      <c r="BA21">
        <v>4.0615531702756442</v>
      </c>
      <c r="BB21">
        <v>1.6171578040354671</v>
      </c>
      <c r="BC21">
        <v>7.1345197236858823E-2</v>
      </c>
      <c r="BD21">
        <v>0.17010242416806767</v>
      </c>
      <c r="BE21">
        <v>5.5490708962001332E-2</v>
      </c>
      <c r="BF21">
        <v>1474.3942402520324</v>
      </c>
      <c r="BG21">
        <v>1603.1173875185764</v>
      </c>
      <c r="BH21">
        <v>1603.9681067575855</v>
      </c>
      <c r="BI21">
        <v>0.30970911449889216</v>
      </c>
      <c r="BJ21">
        <v>0.9207036623371897</v>
      </c>
      <c r="BK21">
        <v>0.34478436777512056</v>
      </c>
      <c r="BL21">
        <v>0.34478436777512056</v>
      </c>
      <c r="BM21">
        <v>0.57729106686705967</v>
      </c>
      <c r="BN21">
        <v>0.61399343452697308</v>
      </c>
      <c r="BO21" t="s">
        <v>374</v>
      </c>
    </row>
    <row r="22" spans="1:67" hidden="1" x14ac:dyDescent="0.25">
      <c r="A22">
        <v>14</v>
      </c>
      <c r="D22" t="s">
        <v>175</v>
      </c>
      <c r="E22" t="s">
        <v>169</v>
      </c>
      <c r="G22">
        <v>50.343395727042882</v>
      </c>
      <c r="H22">
        <v>0.788799734715666</v>
      </c>
      <c r="I22">
        <v>13.309747422480793</v>
      </c>
      <c r="J22">
        <v>9.6312447608782811E-2</v>
      </c>
      <c r="K22">
        <v>11.792056793660779</v>
      </c>
      <c r="L22">
        <v>0.18971132860250192</v>
      </c>
      <c r="M22">
        <v>10.603864788203001</v>
      </c>
      <c r="N22">
        <v>10.863469764185375</v>
      </c>
      <c r="O22">
        <v>1.7673107980338338</v>
      </c>
      <c r="P22">
        <v>0.15975690829684372</v>
      </c>
      <c r="Q22">
        <v>2.5665446558226369E-2</v>
      </c>
      <c r="R22">
        <v>5.9908840611316398E-2</v>
      </c>
      <c r="T22">
        <v>49.304052705423928</v>
      </c>
      <c r="U22">
        <v>46.571001568603052</v>
      </c>
      <c r="V22">
        <v>0.48995442235920805</v>
      </c>
      <c r="W22">
        <v>8.2038118697932063</v>
      </c>
      <c r="X22">
        <v>7.1218064804626308E-2</v>
      </c>
      <c r="Y22">
        <v>0.80089147415883022</v>
      </c>
      <c r="Z22">
        <v>9.9914382423999548</v>
      </c>
      <c r="AA22">
        <v>0.16586210944469892</v>
      </c>
      <c r="AB22">
        <v>25.555541271972849</v>
      </c>
      <c r="AC22">
        <v>6.7289395753301164</v>
      </c>
      <c r="AD22">
        <v>1.0802879918162729</v>
      </c>
      <c r="AE22">
        <v>9.7653151802600868E-2</v>
      </c>
      <c r="AF22">
        <v>0.20678032558860687</v>
      </c>
      <c r="AG22">
        <v>3.6619931925975346E-2</v>
      </c>
      <c r="AH22">
        <v>1525.2486074450335</v>
      </c>
      <c r="AI22">
        <v>1674.1601405500617</v>
      </c>
      <c r="AJ22">
        <v>1701.0292824433288</v>
      </c>
      <c r="AK22">
        <v>0.29771321653032301</v>
      </c>
      <c r="AL22">
        <v>0.93876769380352698</v>
      </c>
      <c r="AM22">
        <v>0.42896914141623332</v>
      </c>
      <c r="AN22">
        <v>0.42896914141623332</v>
      </c>
      <c r="AO22">
        <v>0.47795209698315899</v>
      </c>
      <c r="AP22">
        <v>0.43252287896848385</v>
      </c>
      <c r="AR22">
        <v>33.622396569536384</v>
      </c>
      <c r="AS22">
        <v>47.493125858337862</v>
      </c>
      <c r="AT22">
        <v>0.56992818337812967</v>
      </c>
      <c r="AU22">
        <v>9.5553438425032251</v>
      </c>
      <c r="AV22">
        <v>7.8920261724689744E-2</v>
      </c>
      <c r="AW22">
        <v>0.93633198874505807</v>
      </c>
      <c r="AX22">
        <v>10.530421184443746</v>
      </c>
      <c r="AY22">
        <v>0.17680318516268811</v>
      </c>
      <c r="AZ22">
        <v>21.262235313397568</v>
      </c>
      <c r="BA22">
        <v>7.8317512335909623</v>
      </c>
      <c r="BB22">
        <v>1.2629778645816081</v>
      </c>
      <c r="BC22">
        <v>0.1141674905836482</v>
      </c>
      <c r="BD22">
        <v>0.14518078458192576</v>
      </c>
      <c r="BE22">
        <v>4.2812808968868077E-2</v>
      </c>
      <c r="BF22">
        <v>1460.3778577585467</v>
      </c>
      <c r="BG22">
        <v>1596.3600595543819</v>
      </c>
      <c r="BH22">
        <v>1595.1249873192978</v>
      </c>
      <c r="BI22">
        <v>0.30574936897184479</v>
      </c>
      <c r="BJ22">
        <v>0.92174116762735547</v>
      </c>
      <c r="BK22">
        <v>0.35191684166235571</v>
      </c>
      <c r="BL22">
        <v>0.35191684166235565</v>
      </c>
      <c r="BM22">
        <v>0.50128484761797609</v>
      </c>
      <c r="BN22">
        <v>0.49882425552127641</v>
      </c>
      <c r="BO22" t="s">
        <v>374</v>
      </c>
    </row>
    <row r="23" spans="1:67" hidden="1" x14ac:dyDescent="0.25">
      <c r="A23">
        <v>2</v>
      </c>
      <c r="D23" t="s">
        <v>175</v>
      </c>
      <c r="E23" t="s">
        <v>173</v>
      </c>
      <c r="G23">
        <v>52.653406691022809</v>
      </c>
      <c r="H23">
        <v>0.80050789344010365</v>
      </c>
      <c r="I23">
        <v>14.569243660609885</v>
      </c>
      <c r="J23">
        <v>6.7125438674323065E-2</v>
      </c>
      <c r="K23">
        <v>10.296532779373331</v>
      </c>
      <c r="L23">
        <v>0.1801142760240233</v>
      </c>
      <c r="M23">
        <v>8.1435667999661749</v>
      </c>
      <c r="N23">
        <v>11.757459684901521</v>
      </c>
      <c r="O23">
        <v>1.0806856561441398</v>
      </c>
      <c r="P23">
        <v>0.38024124938404918</v>
      </c>
      <c r="Q23">
        <v>1.1077778451627532E-2</v>
      </c>
      <c r="R23">
        <v>6.0038092008007769E-2</v>
      </c>
      <c r="T23">
        <v>46.289861930357581</v>
      </c>
      <c r="U23">
        <v>48.152532791167538</v>
      </c>
      <c r="V23">
        <v>0.5122487923072041</v>
      </c>
      <c r="W23">
        <v>9.239971899207454</v>
      </c>
      <c r="X23">
        <v>5.1420118803240281E-2</v>
      </c>
      <c r="Y23">
        <v>0.7210123336940778</v>
      </c>
      <c r="Z23">
        <v>9.5441171719488054</v>
      </c>
      <c r="AA23">
        <v>0.16684693962525007</v>
      </c>
      <c r="AB23">
        <v>22.996551291408721</v>
      </c>
      <c r="AC23">
        <v>7.502989483272037</v>
      </c>
      <c r="AD23">
        <v>0.68107287497633062</v>
      </c>
      <c r="AE23">
        <v>0.23963675230648657</v>
      </c>
      <c r="AF23">
        <v>0.15376216933966569</v>
      </c>
      <c r="AG23">
        <v>3.7837381943129467E-2</v>
      </c>
      <c r="AH23">
        <v>1476.702261992169</v>
      </c>
      <c r="AI23">
        <v>1628.8265633841445</v>
      </c>
      <c r="AJ23">
        <v>1638.2786917452247</v>
      </c>
      <c r="AK23">
        <v>0.30766451615708179</v>
      </c>
      <c r="AL23">
        <v>0.93314440620703731</v>
      </c>
      <c r="AM23">
        <v>0.40224093012071938</v>
      </c>
      <c r="AN23">
        <v>0.40224093012071938</v>
      </c>
      <c r="AO23">
        <v>0.61813026671790183</v>
      </c>
      <c r="AP23">
        <v>0.60962295280280099</v>
      </c>
      <c r="AR23">
        <v>33.902079084968143</v>
      </c>
      <c r="AS23">
        <v>49.08475153420865</v>
      </c>
      <c r="AT23">
        <v>0.57710845128764932</v>
      </c>
      <c r="AU23">
        <v>10.425128582484287</v>
      </c>
      <c r="AV23">
        <v>5.5642932106515705E-2</v>
      </c>
      <c r="AW23">
        <v>0.81558001198754326</v>
      </c>
      <c r="AX23">
        <v>9.8410752032014699</v>
      </c>
      <c r="AY23">
        <v>0.17442983434852849</v>
      </c>
      <c r="AZ23">
        <v>19.376553002734866</v>
      </c>
      <c r="BA23">
        <v>8.4582971368414199</v>
      </c>
      <c r="BB23">
        <v>0.77040211044887519</v>
      </c>
      <c r="BC23">
        <v>0.27106740923201161</v>
      </c>
      <c r="BD23">
        <v>0.10716367387097313</v>
      </c>
      <c r="BE23">
        <v>4.2800117247159715E-2</v>
      </c>
      <c r="BF23">
        <v>1418.9450755728481</v>
      </c>
      <c r="BG23">
        <v>1558.9532519323366</v>
      </c>
      <c r="BH23">
        <v>1547.6315481517227</v>
      </c>
      <c r="BI23">
        <v>0.31534965819066241</v>
      </c>
      <c r="BJ23">
        <v>0.91754490399944744</v>
      </c>
      <c r="BK23">
        <v>0.35010149120094353</v>
      </c>
      <c r="BL23">
        <v>0.35010149120094353</v>
      </c>
      <c r="BM23">
        <v>0.63330670200666073</v>
      </c>
      <c r="BN23">
        <v>0.69023841961072452</v>
      </c>
      <c r="BO23" t="s">
        <v>374</v>
      </c>
    </row>
    <row r="24" spans="1:67" x14ac:dyDescent="0.25">
      <c r="A24" t="s">
        <v>68</v>
      </c>
      <c r="D24" t="s">
        <v>65</v>
      </c>
      <c r="E24" t="s">
        <v>99</v>
      </c>
      <c r="G24">
        <v>50.326725830193674</v>
      </c>
      <c r="H24">
        <v>0.8824201584731477</v>
      </c>
      <c r="I24">
        <v>13.483707838909618</v>
      </c>
      <c r="J24">
        <v>7.7592673225576891E-2</v>
      </c>
      <c r="K24">
        <v>11.580213859756478</v>
      </c>
      <c r="L24">
        <v>0.15839192300653579</v>
      </c>
      <c r="M24">
        <v>9.303393846913794</v>
      </c>
      <c r="N24">
        <v>11.581578623453673</v>
      </c>
      <c r="O24">
        <v>2.4599538701557071</v>
      </c>
      <c r="P24">
        <v>7.6466800525481687E-2</v>
      </c>
      <c r="Q24">
        <v>1.8024481199603943E-2</v>
      </c>
      <c r="R24">
        <v>5.1530094186734481E-2</v>
      </c>
      <c r="T24">
        <v>47.224318311715351</v>
      </c>
      <c r="U24">
        <v>46.645499347438509</v>
      </c>
      <c r="V24">
        <v>0.55939363544056675</v>
      </c>
      <c r="W24">
        <v>8.4768908335299855</v>
      </c>
      <c r="X24">
        <v>5.8538954675873403E-2</v>
      </c>
      <c r="Y24">
        <v>0.80328132325887291</v>
      </c>
      <c r="Z24">
        <v>10.139133036280608</v>
      </c>
      <c r="AA24">
        <v>0.14255005452216024</v>
      </c>
      <c r="AB24">
        <v>24.04878668110355</v>
      </c>
      <c r="AC24">
        <v>7.3214708807973965</v>
      </c>
      <c r="AD24">
        <v>1.5357501351140108</v>
      </c>
      <c r="AE24">
        <v>4.7738252600367445E-2</v>
      </c>
      <c r="AF24">
        <v>0.18879660787275535</v>
      </c>
      <c r="AG24">
        <v>3.2170257365316396E-2</v>
      </c>
      <c r="AH24">
        <v>1507.0153703182623</v>
      </c>
      <c r="AI24">
        <v>1647.7953667328773</v>
      </c>
      <c r="AJ24">
        <v>1664.2143912495708</v>
      </c>
      <c r="AK24">
        <v>0.29884897315431092</v>
      </c>
      <c r="AL24">
        <v>0.93397215420398638</v>
      </c>
      <c r="AM24">
        <v>0.36289343996349038</v>
      </c>
      <c r="AN24">
        <v>0.37605023122715187</v>
      </c>
      <c r="AO24">
        <v>0.40083978545685067</v>
      </c>
      <c r="AP24">
        <v>0.36289343996349038</v>
      </c>
      <c r="AR24">
        <v>35.832647494584826</v>
      </c>
      <c r="AS24">
        <v>47.314338875805532</v>
      </c>
      <c r="AT24">
        <v>0.62424229939017251</v>
      </c>
      <c r="AU24">
        <v>9.4702135993662306</v>
      </c>
      <c r="AV24">
        <v>6.3030845157480919E-2</v>
      </c>
      <c r="AW24">
        <v>0.89968255694385424</v>
      </c>
      <c r="AX24">
        <v>10.505349375414612</v>
      </c>
      <c r="AY24">
        <v>0.1490256991467768</v>
      </c>
      <c r="AZ24">
        <v>20.848727295840412</v>
      </c>
      <c r="BA24">
        <v>8.1742221481361685</v>
      </c>
      <c r="BB24">
        <v>1.7200544421732655</v>
      </c>
      <c r="BC24">
        <v>5.3467287138317977E-2</v>
      </c>
      <c r="BD24">
        <v>0.14161458787930381</v>
      </c>
      <c r="BE24">
        <v>3.6030987607864828E-2</v>
      </c>
      <c r="BF24">
        <v>1457.8765759453506</v>
      </c>
      <c r="BG24">
        <v>1588.3644166994786</v>
      </c>
      <c r="BH24">
        <v>1584.7613685531048</v>
      </c>
      <c r="BI24">
        <v>0.30380397173082091</v>
      </c>
      <c r="BJ24">
        <v>0.92090076936595855</v>
      </c>
      <c r="BK24">
        <v>0.330509272534523</v>
      </c>
      <c r="BL24">
        <v>0.33050927253452295</v>
      </c>
      <c r="BM24">
        <v>0.40786946004166391</v>
      </c>
      <c r="BN24">
        <v>0.39979978751023998</v>
      </c>
      <c r="BO24" t="s">
        <v>374</v>
      </c>
    </row>
    <row r="25" spans="1:67" x14ac:dyDescent="0.25">
      <c r="A25" t="s">
        <v>128</v>
      </c>
      <c r="B25">
        <v>474743</v>
      </c>
      <c r="C25">
        <v>6466286</v>
      </c>
      <c r="D25" t="s">
        <v>160</v>
      </c>
      <c r="E25" t="s">
        <v>196</v>
      </c>
      <c r="G25">
        <v>54.222990619563184</v>
      </c>
      <c r="H25">
        <v>1.1171598300123449</v>
      </c>
      <c r="I25">
        <v>15.392988014147706</v>
      </c>
      <c r="J25">
        <v>2.7172537083546285E-2</v>
      </c>
      <c r="K25">
        <v>10.866380934852998</v>
      </c>
      <c r="L25">
        <v>0.1542339030062595</v>
      </c>
      <c r="M25">
        <v>8.4698601035464112</v>
      </c>
      <c r="N25">
        <v>5.8182389492000608</v>
      </c>
      <c r="O25">
        <v>3.7593479290407528</v>
      </c>
      <c r="P25">
        <v>7.2245788509021566E-2</v>
      </c>
      <c r="Q25">
        <v>1.4627633067600508E-2</v>
      </c>
      <c r="R25">
        <v>8.4753757970130211E-2</v>
      </c>
      <c r="T25">
        <v>52.738289047558787</v>
      </c>
      <c r="U25">
        <v>48.636364263899921</v>
      </c>
      <c r="V25">
        <v>0.67146319773401775</v>
      </c>
      <c r="W25">
        <v>9.1666819211338151</v>
      </c>
      <c r="X25">
        <v>1.9869211527189144E-2</v>
      </c>
      <c r="Y25">
        <v>0.71340710171929933</v>
      </c>
      <c r="Z25">
        <v>9.6896136136043758</v>
      </c>
      <c r="AA25">
        <v>0.13789806955663769</v>
      </c>
      <c r="AB25">
        <v>24.946599734946801</v>
      </c>
      <c r="AC25">
        <v>3.4867396162089062</v>
      </c>
      <c r="AD25">
        <v>2.2213016218015791</v>
      </c>
      <c r="AE25">
        <v>4.2688170984049353E-2</v>
      </c>
      <c r="AF25">
        <v>0.21729466971083861</v>
      </c>
      <c r="AG25">
        <v>5.0078807172515824E-2</v>
      </c>
      <c r="AH25">
        <v>1528.0053487343989</v>
      </c>
      <c r="AI25">
        <v>1663.6093180460782</v>
      </c>
      <c r="AJ25">
        <v>1686.1967939992842</v>
      </c>
      <c r="AK25">
        <v>0.31038045615292587</v>
      </c>
      <c r="AL25">
        <v>0.9366905228073279</v>
      </c>
      <c r="AM25">
        <v>0.44792611601708066</v>
      </c>
      <c r="AN25">
        <v>0.44792611601708054</v>
      </c>
      <c r="AO25">
        <v>0.67111573107764588</v>
      </c>
      <c r="AP25">
        <v>0.65002277404196951</v>
      </c>
      <c r="AR25">
        <v>36.794520229157847</v>
      </c>
      <c r="AS25">
        <v>49.937987623877461</v>
      </c>
      <c r="AT25">
        <v>0.78306901651067129</v>
      </c>
      <c r="AU25">
        <v>10.706884080362279</v>
      </c>
      <c r="AV25">
        <v>2.2041867134764009E-2</v>
      </c>
      <c r="AW25">
        <v>0.83625048177413275</v>
      </c>
      <c r="AX25">
        <v>10.147130762674587</v>
      </c>
      <c r="AY25">
        <v>0.1468103912744522</v>
      </c>
      <c r="AZ25">
        <v>20.492053298582405</v>
      </c>
      <c r="BA25">
        <v>4.0690222922441794</v>
      </c>
      <c r="BB25">
        <v>2.6037931875370068</v>
      </c>
      <c r="BC25">
        <v>5.0038755523229596E-2</v>
      </c>
      <c r="BD25">
        <v>0.1462162383843304</v>
      </c>
      <c r="BE25">
        <v>5.8702004120457923E-2</v>
      </c>
      <c r="BF25">
        <v>1465.4349615742922</v>
      </c>
      <c r="BG25">
        <v>1581.3792999738664</v>
      </c>
      <c r="BH25">
        <v>1575.7990874745335</v>
      </c>
      <c r="BI25">
        <v>0.31668364856419312</v>
      </c>
      <c r="BJ25">
        <v>0.91912822342939471</v>
      </c>
      <c r="BK25">
        <v>0.37231532305074461</v>
      </c>
      <c r="BL25">
        <v>0.37231532305074455</v>
      </c>
      <c r="BM25">
        <v>0.69763454483903586</v>
      </c>
      <c r="BN25">
        <v>0.75307230143485515</v>
      </c>
      <c r="BO25" t="s">
        <v>374</v>
      </c>
    </row>
    <row r="26" spans="1:67" hidden="1" x14ac:dyDescent="0.25">
      <c r="A26">
        <v>6</v>
      </c>
      <c r="D26" t="s">
        <v>175</v>
      </c>
      <c r="E26" t="s">
        <v>173</v>
      </c>
      <c r="G26">
        <v>49.273187324238755</v>
      </c>
      <c r="H26">
        <v>0.87703084234081941</v>
      </c>
      <c r="I26">
        <v>14.271683707182424</v>
      </c>
      <c r="J26">
        <v>6.9478333498941849E-2</v>
      </c>
      <c r="K26">
        <v>12.726913473513935</v>
      </c>
      <c r="L26">
        <v>0.18935893186904054</v>
      </c>
      <c r="M26">
        <v>10.574201405950106</v>
      </c>
      <c r="N26">
        <v>8.8201397212684665</v>
      </c>
      <c r="O26">
        <v>3.0098103907605394</v>
      </c>
      <c r="P26">
        <v>8.9696336148492886E-2</v>
      </c>
      <c r="Q26">
        <v>1.876945665205074E-2</v>
      </c>
      <c r="R26">
        <v>7.973007657643813E-2</v>
      </c>
      <c r="T26">
        <v>48.025829270922429</v>
      </c>
      <c r="U26">
        <v>45.950816988231345</v>
      </c>
      <c r="V26">
        <v>0.55157165024269295</v>
      </c>
      <c r="W26">
        <v>8.9074845038343913</v>
      </c>
      <c r="X26">
        <v>5.1754255951392852E-2</v>
      </c>
      <c r="Y26">
        <v>0.87569389519309071</v>
      </c>
      <c r="Z26">
        <v>10.749170628589182</v>
      </c>
      <c r="AA26">
        <v>0.16618303778971924</v>
      </c>
      <c r="AB26">
        <v>25.097631929919846</v>
      </c>
      <c r="AC26">
        <v>5.5318586940072292</v>
      </c>
      <c r="AD26">
        <v>1.8638496531987652</v>
      </c>
      <c r="AE26">
        <v>5.5545188340360534E-2</v>
      </c>
      <c r="AF26">
        <v>0.14906607395495053</v>
      </c>
      <c r="AG26">
        <v>4.937350074698714E-2</v>
      </c>
      <c r="AH26">
        <v>1531.7742211745392</v>
      </c>
      <c r="AI26">
        <v>1666.2388151679886</v>
      </c>
      <c r="AJ26">
        <v>1689.88141840257</v>
      </c>
      <c r="AK26">
        <v>0.29710637256037559</v>
      </c>
      <c r="AL26">
        <v>0.93336129082245767</v>
      </c>
      <c r="AM26">
        <v>0.34438457072480649</v>
      </c>
      <c r="AN26">
        <v>0.38686697795227498</v>
      </c>
      <c r="AO26">
        <v>0.38719105485321864</v>
      </c>
      <c r="AP26">
        <v>0.3443845707248081</v>
      </c>
      <c r="AR26">
        <v>39.159412476453653</v>
      </c>
      <c r="AS26">
        <v>46.397488568253323</v>
      </c>
      <c r="AT26">
        <v>0.60073319697909633</v>
      </c>
      <c r="AU26">
        <v>9.7078954516089624</v>
      </c>
      <c r="AV26">
        <v>5.4868649916120768E-2</v>
      </c>
      <c r="AW26">
        <v>0.95644233100839871</v>
      </c>
      <c r="AX26">
        <v>11.094093254059615</v>
      </c>
      <c r="AY26">
        <v>0.17247608943442858</v>
      </c>
      <c r="AZ26">
        <v>22.715518468391256</v>
      </c>
      <c r="BA26">
        <v>6.026681620067035</v>
      </c>
      <c r="BB26">
        <v>2.0357167233209323</v>
      </c>
      <c r="BC26">
        <v>6.0667054668504597E-2</v>
      </c>
      <c r="BD26">
        <v>0.12349232147583981</v>
      </c>
      <c r="BE26">
        <v>5.3926270816448525E-2</v>
      </c>
      <c r="BF26">
        <v>1497.3232752882288</v>
      </c>
      <c r="BG26">
        <v>1623.6731315952818</v>
      </c>
      <c r="BH26">
        <v>1631.3202667358128</v>
      </c>
      <c r="BI26">
        <v>0.30070776170563179</v>
      </c>
      <c r="BJ26">
        <v>0.9238741262073521</v>
      </c>
      <c r="BK26">
        <v>0.3491986238044909</v>
      </c>
      <c r="BL26">
        <v>0.34919862380449085</v>
      </c>
      <c r="BM26">
        <v>0.39417487605533646</v>
      </c>
      <c r="BN26">
        <v>0.36753714213231747</v>
      </c>
      <c r="BO26" t="s">
        <v>374</v>
      </c>
    </row>
    <row r="27" spans="1:67" hidden="1" x14ac:dyDescent="0.25">
      <c r="A27" t="s">
        <v>210</v>
      </c>
      <c r="D27" t="s">
        <v>313</v>
      </c>
      <c r="E27" t="s">
        <v>315</v>
      </c>
      <c r="G27">
        <v>52.552167414883264</v>
      </c>
      <c r="H27">
        <v>1.3474914721764939</v>
      </c>
      <c r="I27">
        <v>13.505773305097225</v>
      </c>
      <c r="J27">
        <v>2.6458560796879887E-2</v>
      </c>
      <c r="K27">
        <v>11.798265027377393</v>
      </c>
      <c r="L27">
        <v>0.21601008332600283</v>
      </c>
      <c r="M27">
        <v>8.9284167774747836</v>
      </c>
      <c r="N27">
        <v>6.1305718886808425</v>
      </c>
      <c r="O27">
        <v>5.297390138709118</v>
      </c>
      <c r="P27">
        <v>0.10286194444095374</v>
      </c>
      <c r="Q27">
        <v>1.2303831484304681E-2</v>
      </c>
      <c r="R27">
        <v>8.2289555552762988E-2</v>
      </c>
      <c r="T27">
        <v>56.966828462437135</v>
      </c>
      <c r="U27">
        <v>47.396821543750505</v>
      </c>
      <c r="V27">
        <v>0.77751336383134195</v>
      </c>
      <c r="W27">
        <v>7.7219273295020638</v>
      </c>
      <c r="X27">
        <v>1.8721179083197152E-2</v>
      </c>
      <c r="Y27">
        <v>0.74277524114167826</v>
      </c>
      <c r="Z27">
        <v>10.006742364081122</v>
      </c>
      <c r="AA27">
        <v>0.18732522181113034</v>
      </c>
      <c r="AB27">
        <v>26.339603379146777</v>
      </c>
      <c r="AC27">
        <v>3.5267358412578624</v>
      </c>
      <c r="AD27">
        <v>3.0015372647704264</v>
      </c>
      <c r="AE27">
        <v>5.828227698583343E-2</v>
      </c>
      <c r="AF27">
        <v>0.17538917304934964</v>
      </c>
      <c r="AG27">
        <v>4.6625821588666766E-2</v>
      </c>
      <c r="AH27">
        <v>1560.5820124103061</v>
      </c>
      <c r="AI27">
        <v>1687.5550045487087</v>
      </c>
      <c r="AJ27">
        <v>1720.035581325254</v>
      </c>
      <c r="AK27">
        <v>0.30220278104365206</v>
      </c>
      <c r="AL27">
        <v>0.93948136014824768</v>
      </c>
      <c r="AM27">
        <v>0.43158123247384494</v>
      </c>
      <c r="AN27">
        <v>0.45182570164241986</v>
      </c>
      <c r="AO27">
        <v>0.48120919721547234</v>
      </c>
      <c r="AP27">
        <v>0.43158123247384489</v>
      </c>
      <c r="AR27">
        <v>39.387717132221205</v>
      </c>
      <c r="AS27">
        <v>48.587971931852984</v>
      </c>
      <c r="AT27">
        <v>0.92098367739129761</v>
      </c>
      <c r="AU27">
        <v>9.159444904311302</v>
      </c>
      <c r="AV27">
        <v>2.1022668219668757E-2</v>
      </c>
      <c r="AW27">
        <v>0.88475101702157621</v>
      </c>
      <c r="AX27">
        <v>10.628414952606775</v>
      </c>
      <c r="AY27">
        <v>0.20160131085384095</v>
      </c>
      <c r="AZ27">
        <v>21.59581086934628</v>
      </c>
      <c r="BA27">
        <v>4.1800227324849963</v>
      </c>
      <c r="BB27">
        <v>3.5752580330383665</v>
      </c>
      <c r="BC27">
        <v>6.942248607841478E-2</v>
      </c>
      <c r="BD27">
        <v>0.11975742793173388</v>
      </c>
      <c r="BE27">
        <v>5.5537988862731882E-2</v>
      </c>
      <c r="BF27">
        <v>1496.6468200367208</v>
      </c>
      <c r="BG27">
        <v>1602.734001115728</v>
      </c>
      <c r="BH27">
        <v>1603.4643509065195</v>
      </c>
      <c r="BI27">
        <v>0.30637951144811226</v>
      </c>
      <c r="BJ27">
        <v>0.9219939467773457</v>
      </c>
      <c r="BK27">
        <v>0.35845222420947442</v>
      </c>
      <c r="BL27">
        <v>0.35845222420947442</v>
      </c>
      <c r="BM27">
        <v>0.50911168167725873</v>
      </c>
      <c r="BN27">
        <v>0.5034804245095833</v>
      </c>
      <c r="BO27" t="s">
        <v>374</v>
      </c>
    </row>
    <row r="28" spans="1:67" x14ac:dyDescent="0.25">
      <c r="A28" t="s">
        <v>66</v>
      </c>
      <c r="D28" t="s">
        <v>65</v>
      </c>
      <c r="E28" t="s">
        <v>99</v>
      </c>
      <c r="G28">
        <v>48.938290894997515</v>
      </c>
      <c r="H28">
        <v>0.97216970766794464</v>
      </c>
      <c r="I28">
        <v>14.199681720083133</v>
      </c>
      <c r="J28">
        <v>6.0076098650875591E-2</v>
      </c>
      <c r="K28">
        <v>12.489582141119588</v>
      </c>
      <c r="L28">
        <v>0.17414163139866978</v>
      </c>
      <c r="M28">
        <v>9.4420082482449974</v>
      </c>
      <c r="N28">
        <v>11.351810764395998</v>
      </c>
      <c r="O28">
        <v>2.2234643710919415</v>
      </c>
      <c r="P28">
        <v>7.9234515006600198E-2</v>
      </c>
      <c r="Q28">
        <v>1.6030257212281476E-2</v>
      </c>
      <c r="R28">
        <v>5.3509650130452918E-2</v>
      </c>
      <c r="T28">
        <v>48.669187771185676</v>
      </c>
      <c r="U28">
        <v>45.678796735432229</v>
      </c>
      <c r="V28">
        <v>0.60770284665214569</v>
      </c>
      <c r="W28">
        <v>8.8028429655739142</v>
      </c>
      <c r="X28">
        <v>4.4825990391719181E-2</v>
      </c>
      <c r="Y28">
        <v>0.85391183103062618</v>
      </c>
      <c r="Z28">
        <v>10.773705779803477</v>
      </c>
      <c r="AA28">
        <v>0.15509842673563357</v>
      </c>
      <c r="AB28">
        <v>24.393364441617798</v>
      </c>
      <c r="AC28">
        <v>7.0759027793577731</v>
      </c>
      <c r="AD28">
        <v>1.3681628895250255</v>
      </c>
      <c r="AE28">
        <v>4.8755322734632414E-2</v>
      </c>
      <c r="AF28">
        <v>0.16400393283175449</v>
      </c>
      <c r="AG28">
        <v>3.2926058313225995E-2</v>
      </c>
      <c r="AH28">
        <v>1513.712937854737</v>
      </c>
      <c r="AI28">
        <v>1653.9027992355338</v>
      </c>
      <c r="AJ28">
        <v>1672.667179812616</v>
      </c>
      <c r="AK28">
        <v>0.29437511148479417</v>
      </c>
      <c r="AL28">
        <v>0.93200899922070335</v>
      </c>
      <c r="AM28">
        <v>0.30248538357612365</v>
      </c>
      <c r="AN28">
        <v>0.36517481860834866</v>
      </c>
      <c r="AO28">
        <v>0.34333018292519829</v>
      </c>
      <c r="AP28">
        <v>0.30248538357612359</v>
      </c>
      <c r="AR28">
        <v>40.657776615514734</v>
      </c>
      <c r="AS28">
        <v>46.060615985859215</v>
      </c>
      <c r="AT28">
        <v>0.65643991054871631</v>
      </c>
      <c r="AU28">
        <v>9.5151906595443361</v>
      </c>
      <c r="AV28">
        <v>4.7241742740462965E-2</v>
      </c>
      <c r="AW28">
        <v>0.9247613919610892</v>
      </c>
      <c r="AX28">
        <v>11.077782544903565</v>
      </c>
      <c r="AY28">
        <v>0.16025941724208806</v>
      </c>
      <c r="AZ28">
        <v>22.205113810114049</v>
      </c>
      <c r="BA28">
        <v>7.6456297606082924</v>
      </c>
      <c r="BB28">
        <v>1.4816801596712974</v>
      </c>
      <c r="BC28">
        <v>5.280058019944886E-2</v>
      </c>
      <c r="BD28">
        <v>0.13682608409867125</v>
      </c>
      <c r="BE28">
        <v>3.5657952508727796E-2</v>
      </c>
      <c r="BF28">
        <v>1480.6084762169396</v>
      </c>
      <c r="BG28">
        <v>1614.2117712726576</v>
      </c>
      <c r="BH28">
        <v>1618.6486203063721</v>
      </c>
      <c r="BI28">
        <v>0.29793787122005749</v>
      </c>
      <c r="BJ28">
        <v>0.92302010303803195</v>
      </c>
      <c r="BK28">
        <v>0.31941893793979059</v>
      </c>
      <c r="BL28">
        <v>0.33447592220038569</v>
      </c>
      <c r="BM28">
        <v>0.34627021411795433</v>
      </c>
      <c r="BN28">
        <v>0.31941893793979065</v>
      </c>
      <c r="BO28" t="s">
        <v>373</v>
      </c>
    </row>
    <row r="29" spans="1:67" x14ac:dyDescent="0.25">
      <c r="A29" t="s">
        <v>72</v>
      </c>
      <c r="D29" t="s">
        <v>65</v>
      </c>
      <c r="E29" t="s">
        <v>99</v>
      </c>
      <c r="G29">
        <v>51.047711552840909</v>
      </c>
      <c r="H29">
        <v>0.88221880710872824</v>
      </c>
      <c r="I29">
        <v>13.51163352719775</v>
      </c>
      <c r="J29">
        <v>5.4453246473651448E-2</v>
      </c>
      <c r="K29">
        <v>11.688508444935653</v>
      </c>
      <c r="L29">
        <v>0.18320992010054549</v>
      </c>
      <c r="M29">
        <v>8.8424685738561255</v>
      </c>
      <c r="N29">
        <v>12.098421850766531</v>
      </c>
      <c r="O29">
        <v>1.4815917531563765</v>
      </c>
      <c r="P29">
        <v>0.14679337378102639</v>
      </c>
      <c r="Q29">
        <v>1.2176720690232319E-2</v>
      </c>
      <c r="R29">
        <v>5.0812229092446808E-2</v>
      </c>
      <c r="T29">
        <v>57.303183455482163</v>
      </c>
      <c r="U29">
        <v>46.502338243956935</v>
      </c>
      <c r="V29">
        <v>0.50759592770285011</v>
      </c>
      <c r="W29">
        <v>7.7031662823760527</v>
      </c>
      <c r="X29">
        <v>3.8556242708824323E-2</v>
      </c>
      <c r="Y29">
        <v>0.73340362895949918</v>
      </c>
      <c r="Z29">
        <v>10.052034308982009</v>
      </c>
      <c r="AA29">
        <v>0.15917771917636703</v>
      </c>
      <c r="AB29">
        <v>26.247093470662428</v>
      </c>
      <c r="AC29">
        <v>6.9395890340908455</v>
      </c>
      <c r="AD29">
        <v>0.83667158745557313</v>
      </c>
      <c r="AE29">
        <v>8.2895875201572919E-2</v>
      </c>
      <c r="AF29">
        <v>0.16878343938179247</v>
      </c>
      <c r="AG29">
        <v>2.8694239345193356E-2</v>
      </c>
      <c r="AH29">
        <v>1531.1350876258018</v>
      </c>
      <c r="AI29">
        <v>1685.9851595576029</v>
      </c>
      <c r="AJ29">
        <v>1717.7984403456996</v>
      </c>
      <c r="AK29">
        <v>0.2958160103401456</v>
      </c>
      <c r="AL29">
        <v>0.94023762070137162</v>
      </c>
      <c r="AM29">
        <v>0.44118475957310599</v>
      </c>
      <c r="AN29">
        <v>0.46261953218575536</v>
      </c>
      <c r="AO29">
        <v>0.49210039250283966</v>
      </c>
      <c r="AP29">
        <v>0.4411847595731061</v>
      </c>
      <c r="AR29">
        <v>40.835607089685801</v>
      </c>
      <c r="AS29">
        <v>47.451014836707714</v>
      </c>
      <c r="AT29">
        <v>0.59481899574412356</v>
      </c>
      <c r="AU29">
        <v>9.0375510363595239</v>
      </c>
      <c r="AV29">
        <v>4.29644081685919E-2</v>
      </c>
      <c r="AW29">
        <v>0.86399139052894847</v>
      </c>
      <c r="AX29">
        <v>10.654028054331249</v>
      </c>
      <c r="AY29">
        <v>0.17051529317690634</v>
      </c>
      <c r="AZ29">
        <v>21.812047299716937</v>
      </c>
      <c r="BA29">
        <v>8.1362662716280951</v>
      </c>
      <c r="BB29">
        <v>0.98564694762605665</v>
      </c>
      <c r="BC29">
        <v>9.7656078667257729E-2</v>
      </c>
      <c r="BD29">
        <v>0.11969593345765478</v>
      </c>
      <c r="BE29">
        <v>3.3803453886908891E-2</v>
      </c>
      <c r="BF29">
        <v>1464.3491907072246</v>
      </c>
      <c r="BG29">
        <v>1606.8311244805318</v>
      </c>
      <c r="BH29">
        <v>1608.860258549877</v>
      </c>
      <c r="BI29">
        <v>0.30474438491755312</v>
      </c>
      <c r="BJ29">
        <v>0.92291848478721361</v>
      </c>
      <c r="BK29">
        <v>0.36781608385999121</v>
      </c>
      <c r="BL29">
        <v>0.36781608385999109</v>
      </c>
      <c r="BM29">
        <v>0.52317432019477716</v>
      </c>
      <c r="BN29">
        <v>0.51367181559579922</v>
      </c>
      <c r="BO29" t="s">
        <v>374</v>
      </c>
    </row>
    <row r="30" spans="1:67" x14ac:dyDescent="0.25">
      <c r="A30" t="s">
        <v>70</v>
      </c>
      <c r="D30" t="s">
        <v>65</v>
      </c>
      <c r="E30" t="s">
        <v>99</v>
      </c>
      <c r="G30">
        <v>49.473442274293063</v>
      </c>
      <c r="H30">
        <v>0.89818282048100018</v>
      </c>
      <c r="I30">
        <v>14.191709633829667</v>
      </c>
      <c r="J30">
        <v>6.0022669047887903E-2</v>
      </c>
      <c r="K30">
        <v>12.29103525164361</v>
      </c>
      <c r="L30">
        <v>0.16789648043736122</v>
      </c>
      <c r="M30">
        <v>9.1172922377251684</v>
      </c>
      <c r="N30">
        <v>11.258136739223355</v>
      </c>
      <c r="O30">
        <v>2.4071238771872472</v>
      </c>
      <c r="P30">
        <v>6.8750952770710999E-2</v>
      </c>
      <c r="Q30">
        <v>1.8674312865043355E-2</v>
      </c>
      <c r="R30">
        <v>4.7732750495903101E-2</v>
      </c>
      <c r="T30">
        <v>50.261037659998138</v>
      </c>
      <c r="U30">
        <v>45.918632501808155</v>
      </c>
      <c r="V30">
        <v>0.55291259459631892</v>
      </c>
      <c r="W30">
        <v>8.6614007375113857</v>
      </c>
      <c r="X30">
        <v>4.4390028569257091E-2</v>
      </c>
      <c r="Y30">
        <v>0.82714997380132504</v>
      </c>
      <c r="Z30">
        <v>10.642930908908067</v>
      </c>
      <c r="AA30">
        <v>0.14934155288396295</v>
      </c>
      <c r="AB30">
        <v>24.550789616772036</v>
      </c>
      <c r="AC30">
        <v>6.9103887829840431</v>
      </c>
      <c r="AD30">
        <v>1.4579302475901306</v>
      </c>
      <c r="AE30">
        <v>4.1640604600783886E-2</v>
      </c>
      <c r="AF30">
        <v>0.21358200568523958</v>
      </c>
      <c r="AG30">
        <v>2.8910444289210347E-2</v>
      </c>
      <c r="AH30">
        <v>1517.1508613244409</v>
      </c>
      <c r="AI30">
        <v>1656.677020751823</v>
      </c>
      <c r="AJ30">
        <v>1676.5223162918924</v>
      </c>
      <c r="AK30">
        <v>0.29563625876561206</v>
      </c>
      <c r="AL30">
        <v>0.93291435212131835</v>
      </c>
      <c r="AM30">
        <v>0.32161930361987245</v>
      </c>
      <c r="AN30">
        <v>0.37571256201637482</v>
      </c>
      <c r="AO30">
        <v>0.36357865464639549</v>
      </c>
      <c r="AP30">
        <v>0.32161930361987245</v>
      </c>
      <c r="AR30">
        <v>41.772868447722445</v>
      </c>
      <c r="AS30">
        <v>46.345829700994102</v>
      </c>
      <c r="AT30">
        <v>0.60000685477488114</v>
      </c>
      <c r="AU30">
        <v>9.4057141113525979</v>
      </c>
      <c r="AV30">
        <v>4.6932919004545638E-2</v>
      </c>
      <c r="AW30">
        <v>0.90003731836317025</v>
      </c>
      <c r="AX30">
        <v>10.961713557588475</v>
      </c>
      <c r="AY30">
        <v>0.15464238734397379</v>
      </c>
      <c r="AZ30">
        <v>22.243946952486791</v>
      </c>
      <c r="BA30">
        <v>7.5012847177419113</v>
      </c>
      <c r="BB30">
        <v>1.5864011025366385</v>
      </c>
      <c r="BC30">
        <v>4.5309918741425904E-2</v>
      </c>
      <c r="BD30">
        <v>0.17672246526752428</v>
      </c>
      <c r="BE30">
        <v>3.145799380391278E-2</v>
      </c>
      <c r="BF30">
        <v>1482.4506138113691</v>
      </c>
      <c r="BG30">
        <v>1614.936392843324</v>
      </c>
      <c r="BH30">
        <v>1619.6142560550184</v>
      </c>
      <c r="BI30">
        <v>0.29939202084868216</v>
      </c>
      <c r="BJ30">
        <v>0.92354578298894219</v>
      </c>
      <c r="BK30">
        <v>0.34206067818780123</v>
      </c>
      <c r="BL30">
        <v>0.34074404189465868</v>
      </c>
      <c r="BM30">
        <v>0.36852080339732379</v>
      </c>
      <c r="BN30">
        <v>0.34206067818780128</v>
      </c>
      <c r="BO30" t="s">
        <v>373</v>
      </c>
    </row>
    <row r="31" spans="1:67" x14ac:dyDescent="0.25">
      <c r="A31" t="s">
        <v>71</v>
      </c>
      <c r="D31" t="s">
        <v>65</v>
      </c>
      <c r="E31" t="s">
        <v>99</v>
      </c>
      <c r="G31">
        <v>48.891338856776457</v>
      </c>
      <c r="H31">
        <v>0.93443874696605755</v>
      </c>
      <c r="I31">
        <v>14.598373789881959</v>
      </c>
      <c r="J31">
        <v>5.4781769888123617E-2</v>
      </c>
      <c r="K31">
        <v>12.386832066461842</v>
      </c>
      <c r="L31">
        <v>0.17277854050079411</v>
      </c>
      <c r="M31">
        <v>8.8397005071691712</v>
      </c>
      <c r="N31">
        <v>11.855175935748372</v>
      </c>
      <c r="O31">
        <v>2.1356397591636362</v>
      </c>
      <c r="P31">
        <v>6.5187044620978088E-2</v>
      </c>
      <c r="Q31">
        <v>1.3235234975323787E-2</v>
      </c>
      <c r="R31">
        <v>5.251774784728671E-2</v>
      </c>
      <c r="T31">
        <v>49.378206722276929</v>
      </c>
      <c r="U31">
        <v>45.596953667884193</v>
      </c>
      <c r="V31">
        <v>0.58015913687696674</v>
      </c>
      <c r="W31">
        <v>8.985078641685039</v>
      </c>
      <c r="X31">
        <v>4.0821323586075479E-2</v>
      </c>
      <c r="Y31">
        <v>0.84094390489459658</v>
      </c>
      <c r="Z31">
        <v>10.812726678791936</v>
      </c>
      <c r="AA31">
        <v>0.15502357555203006</v>
      </c>
      <c r="AB31">
        <v>24.11274640001864</v>
      </c>
      <c r="AC31">
        <v>7.3393394134052841</v>
      </c>
      <c r="AD31">
        <v>1.3049001601012238</v>
      </c>
      <c r="AE31">
        <v>3.9830024983123678E-2</v>
      </c>
      <c r="AF31">
        <v>0.15938813152752296</v>
      </c>
      <c r="AG31">
        <v>3.2088940693311543E-2</v>
      </c>
      <c r="AH31">
        <v>1508.4738736830427</v>
      </c>
      <c r="AI31">
        <v>1648.9327242059856</v>
      </c>
      <c r="AJ31">
        <v>1665.7848857685976</v>
      </c>
      <c r="AK31">
        <v>0.29387925016183314</v>
      </c>
      <c r="AL31">
        <v>0.93114832690409366</v>
      </c>
      <c r="AM31">
        <v>0.28919799946512076</v>
      </c>
      <c r="AN31">
        <v>0.35690100930512292</v>
      </c>
      <c r="AO31">
        <v>0.32891320978886129</v>
      </c>
      <c r="AP31">
        <v>0.28919799946512076</v>
      </c>
      <c r="AR31">
        <v>41.783991335767666</v>
      </c>
      <c r="AS31">
        <v>45.952630230528939</v>
      </c>
      <c r="AT31">
        <v>0.62417174818445564</v>
      </c>
      <c r="AU31">
        <v>9.6731034558953048</v>
      </c>
      <c r="AV31">
        <v>4.289927880347074E-2</v>
      </c>
      <c r="AW31">
        <v>0.90694204441737936</v>
      </c>
      <c r="AX31">
        <v>11.09805252377897</v>
      </c>
      <c r="AY31">
        <v>0.15985959075592754</v>
      </c>
      <c r="AZ31">
        <v>22.025429668963234</v>
      </c>
      <c r="BA31">
        <v>7.8984136290304594</v>
      </c>
      <c r="BB31">
        <v>1.4073100620321459</v>
      </c>
      <c r="BC31">
        <v>4.2955926164798347E-2</v>
      </c>
      <c r="BD31">
        <v>0.13362452779861611</v>
      </c>
      <c r="BE31">
        <v>3.4607313646238695E-2</v>
      </c>
      <c r="BF31">
        <v>1476.5937089951699</v>
      </c>
      <c r="BG31">
        <v>1610.8483345264267</v>
      </c>
      <c r="BH31">
        <v>1614.177246155743</v>
      </c>
      <c r="BI31">
        <v>0.29727744558704966</v>
      </c>
      <c r="BJ31">
        <v>0.9224695167183099</v>
      </c>
      <c r="BK31">
        <v>0.30374690685353073</v>
      </c>
      <c r="BL31">
        <v>0.32942025477757053</v>
      </c>
      <c r="BM31">
        <v>0.33040542846727727</v>
      </c>
      <c r="BN31">
        <v>0.30374690685353073</v>
      </c>
      <c r="BO31" t="s">
        <v>373</v>
      </c>
    </row>
    <row r="32" spans="1:67" x14ac:dyDescent="0.25">
      <c r="A32">
        <v>7</v>
      </c>
      <c r="D32" t="s">
        <v>175</v>
      </c>
      <c r="E32" t="s">
        <v>172</v>
      </c>
      <c r="G32">
        <v>51.009792265352068</v>
      </c>
      <c r="H32">
        <v>0.61685334902512734</v>
      </c>
      <c r="I32">
        <v>12.108234286509356</v>
      </c>
      <c r="J32">
        <v>0.12752303802248324</v>
      </c>
      <c r="K32">
        <v>10.685491884725595</v>
      </c>
      <c r="L32">
        <v>0.18903570373350678</v>
      </c>
      <c r="M32">
        <v>12.41666096102192</v>
      </c>
      <c r="N32">
        <v>12.516153436671134</v>
      </c>
      <c r="O32">
        <v>9.9492475649214096E-2</v>
      </c>
      <c r="P32">
        <v>0.13928946590889973</v>
      </c>
      <c r="Q32">
        <v>3.1777647991169861E-2</v>
      </c>
      <c r="R32">
        <v>5.9695485389528458E-2</v>
      </c>
      <c r="T32">
        <v>31.566291595982367</v>
      </c>
      <c r="U32">
        <v>48.205754487866315</v>
      </c>
      <c r="V32">
        <v>0.45478640066205328</v>
      </c>
      <c r="W32">
        <v>8.8786159234775877</v>
      </c>
      <c r="X32">
        <v>0.105403162050864</v>
      </c>
      <c r="Y32">
        <v>0.86625824015019859</v>
      </c>
      <c r="Z32">
        <v>9.4009439051147226</v>
      </c>
      <c r="AA32">
        <v>0.17456401695253959</v>
      </c>
      <c r="AB32">
        <v>22.357759874135699</v>
      </c>
      <c r="AC32">
        <v>9.2089091917223804</v>
      </c>
      <c r="AD32">
        <v>7.2591472638284776E-2</v>
      </c>
      <c r="AE32">
        <v>0.10162806169359868</v>
      </c>
      <c r="AF32">
        <v>0.12923037995274139</v>
      </c>
      <c r="AG32">
        <v>4.3554883582970869E-2</v>
      </c>
      <c r="AH32">
        <v>1457.3103079458165</v>
      </c>
      <c r="AI32">
        <v>1617.0555276620053</v>
      </c>
      <c r="AJ32">
        <v>1622.4429005667619</v>
      </c>
      <c r="AK32">
        <v>0.30700973580295349</v>
      </c>
      <c r="AL32">
        <v>0.93245877185488002</v>
      </c>
      <c r="AM32">
        <v>0.39826361378183217</v>
      </c>
      <c r="AN32">
        <v>0.39826361378183217</v>
      </c>
      <c r="AO32">
        <v>0.64164146172263337</v>
      </c>
      <c r="AP32">
        <v>0.64297965565295101</v>
      </c>
      <c r="AR32">
        <v>41.971995063823876</v>
      </c>
      <c r="AS32">
        <v>45.784291428547625</v>
      </c>
      <c r="AT32">
        <v>1.3970589150191732</v>
      </c>
      <c r="AU32">
        <v>7.626907353493305</v>
      </c>
      <c r="AV32">
        <v>0.14123359375989911</v>
      </c>
      <c r="AW32">
        <v>0.99365379312993474</v>
      </c>
      <c r="AX32">
        <v>11.347505343717105</v>
      </c>
      <c r="AY32">
        <v>0.222277351693102</v>
      </c>
      <c r="AZ32">
        <v>24.518750859908696</v>
      </c>
      <c r="BA32">
        <v>6.1979592635181273</v>
      </c>
      <c r="BB32">
        <v>1.1668788595716879</v>
      </c>
      <c r="BC32">
        <v>3.9497973266794072E-2</v>
      </c>
      <c r="BD32">
        <v>0.47381735249854273</v>
      </c>
      <c r="BE32">
        <v>9.0167911875993934E-2</v>
      </c>
      <c r="BF32">
        <v>1518.58758148371</v>
      </c>
      <c r="BG32">
        <v>1656.1132184578719</v>
      </c>
      <c r="BH32">
        <v>1675.7380665200458</v>
      </c>
      <c r="BI32">
        <v>0.29600067856705525</v>
      </c>
      <c r="BJ32">
        <v>0.92862376685522185</v>
      </c>
      <c r="BK32">
        <v>0.38957296060018187</v>
      </c>
      <c r="BL32">
        <v>0.38957296060018265</v>
      </c>
      <c r="BM32">
        <v>0.46815369364290071</v>
      </c>
      <c r="BN32">
        <v>0.43467069327849134</v>
      </c>
      <c r="BO32" t="s">
        <v>374</v>
      </c>
    </row>
    <row r="33" spans="1:67" x14ac:dyDescent="0.25">
      <c r="A33" t="s">
        <v>76</v>
      </c>
      <c r="D33" t="s">
        <v>65</v>
      </c>
      <c r="E33" t="s">
        <v>99</v>
      </c>
      <c r="G33">
        <v>51.820696390671628</v>
      </c>
      <c r="H33">
        <v>0.70345542696181229</v>
      </c>
      <c r="I33">
        <v>13.73870750547716</v>
      </c>
      <c r="J33">
        <v>3.6768306835098089E-2</v>
      </c>
      <c r="K33">
        <v>11.598588637968811</v>
      </c>
      <c r="L33">
        <v>0.17246602054568169</v>
      </c>
      <c r="M33">
        <v>8.36674391815869</v>
      </c>
      <c r="N33">
        <v>11.101204297043346</v>
      </c>
      <c r="O33">
        <v>2.0188654972770967</v>
      </c>
      <c r="P33">
        <v>0.37496234591967498</v>
      </c>
      <c r="Q33">
        <v>1.2579900961070591E-2</v>
      </c>
      <c r="R33">
        <v>5.4961752179919041E-2</v>
      </c>
      <c r="T33">
        <v>59.029262599911704</v>
      </c>
      <c r="U33">
        <v>46.819813574811086</v>
      </c>
      <c r="V33">
        <v>0.39805861528260811</v>
      </c>
      <c r="W33">
        <v>7.7001411121182723</v>
      </c>
      <c r="X33">
        <v>2.5801547557894804E-2</v>
      </c>
      <c r="Y33">
        <v>0.71539231180426821</v>
      </c>
      <c r="Z33">
        <v>10.06036159926124</v>
      </c>
      <c r="AA33">
        <v>0.15002748291567952</v>
      </c>
      <c r="AB33">
        <v>26.302874204989809</v>
      </c>
      <c r="AC33">
        <v>6.2622085508577019</v>
      </c>
      <c r="AD33">
        <v>1.1206990870698534</v>
      </c>
      <c r="AE33">
        <v>0.20814658496294758</v>
      </c>
      <c r="AF33">
        <v>0.20596532877982393</v>
      </c>
      <c r="AG33">
        <v>3.0509999588813907E-2</v>
      </c>
      <c r="AH33">
        <v>1537.280081135403</v>
      </c>
      <c r="AI33">
        <v>1686.9320590246766</v>
      </c>
      <c r="AJ33">
        <v>1719.147542181453</v>
      </c>
      <c r="AK33">
        <v>0.29877087401265129</v>
      </c>
      <c r="AL33">
        <v>0.93974653049907764</v>
      </c>
      <c r="AM33">
        <v>0.45781960425480139</v>
      </c>
      <c r="AN33">
        <v>0.49070127863573765</v>
      </c>
      <c r="AO33">
        <v>0.51223739642500488</v>
      </c>
      <c r="AP33">
        <v>0.45781960425480017</v>
      </c>
      <c r="AR33">
        <v>43.37881897673541</v>
      </c>
      <c r="AS33">
        <v>47.77224054692055</v>
      </c>
      <c r="AT33">
        <v>0.4628055387668869</v>
      </c>
      <c r="AU33">
        <v>8.9624187878915738</v>
      </c>
      <c r="AV33">
        <v>2.8605593745906769E-2</v>
      </c>
      <c r="AW33">
        <v>0.83593565451596108</v>
      </c>
      <c r="AX33">
        <v>10.6326126133306</v>
      </c>
      <c r="AY33">
        <v>0.16026799993263455</v>
      </c>
      <c r="AZ33">
        <v>22.122788076106239</v>
      </c>
      <c r="BA33">
        <v>7.2842761075109781</v>
      </c>
      <c r="BB33">
        <v>1.3095364730750647</v>
      </c>
      <c r="BC33">
        <v>0.24321920834937549</v>
      </c>
      <c r="BD33">
        <v>0.14964247650109433</v>
      </c>
      <c r="BE33">
        <v>3.5650923353136174E-2</v>
      </c>
      <c r="BF33">
        <v>1475.7056386444146</v>
      </c>
      <c r="BG33">
        <v>1612.6729143001908</v>
      </c>
      <c r="BH33">
        <v>1616.6006477867727</v>
      </c>
      <c r="BI33">
        <v>0.30676395446068844</v>
      </c>
      <c r="BJ33">
        <v>0.92359405186811439</v>
      </c>
      <c r="BK33">
        <v>0.39007557719008146</v>
      </c>
      <c r="BL33">
        <v>0.39007557719008146</v>
      </c>
      <c r="BM33">
        <v>0.54666888175720518</v>
      </c>
      <c r="BN33">
        <v>0.52796932492026838</v>
      </c>
      <c r="BO33" t="s">
        <v>374</v>
      </c>
    </row>
    <row r="34" spans="1:67" hidden="1" x14ac:dyDescent="0.25">
      <c r="A34" t="s">
        <v>100</v>
      </c>
      <c r="B34">
        <v>477261</v>
      </c>
      <c r="C34">
        <v>6465128</v>
      </c>
      <c r="D34" t="s">
        <v>160</v>
      </c>
      <c r="E34" t="s">
        <v>161</v>
      </c>
      <c r="G34">
        <v>59.603750228237416</v>
      </c>
      <c r="H34">
        <v>0.26640713624481238</v>
      </c>
      <c r="I34">
        <v>9.8639843421325804</v>
      </c>
      <c r="J34">
        <v>0.16703523616575497</v>
      </c>
      <c r="K34">
        <v>5.8043289113394696</v>
      </c>
      <c r="L34">
        <v>0.12952791304137129</v>
      </c>
      <c r="M34">
        <v>9.947528037363238</v>
      </c>
      <c r="N34">
        <v>12.360238653065661</v>
      </c>
      <c r="O34">
        <v>0.63239953105053404</v>
      </c>
      <c r="P34">
        <v>1.1903696419477847</v>
      </c>
      <c r="Q34">
        <v>1.6131148938419278E-2</v>
      </c>
      <c r="R34">
        <v>1.8299220472951624E-2</v>
      </c>
      <c r="T34">
        <v>54.559308968954568</v>
      </c>
      <c r="U34">
        <v>51.990229106672956</v>
      </c>
      <c r="V34">
        <v>0.15751772295999045</v>
      </c>
      <c r="W34">
        <v>5.7824926245987633</v>
      </c>
      <c r="X34">
        <v>0.12055734463148332</v>
      </c>
      <c r="Y34">
        <v>0.37446399883571269</v>
      </c>
      <c r="Z34">
        <v>5.2025535075933265</v>
      </c>
      <c r="AA34">
        <v>0.11350127075943756</v>
      </c>
      <c r="AB34">
        <v>27.71762939187073</v>
      </c>
      <c r="AC34">
        <v>7.2869225041509846</v>
      </c>
      <c r="AD34">
        <v>0.36719106513198418</v>
      </c>
      <c r="AE34">
        <v>0.69116606712451645</v>
      </c>
      <c r="AF34">
        <v>0.18515029250879228</v>
      </c>
      <c r="AG34">
        <v>1.0625103161265926E-2</v>
      </c>
      <c r="AH34">
        <v>1529.3347839907537</v>
      </c>
      <c r="AI34">
        <v>1710.63017128052</v>
      </c>
      <c r="AJ34">
        <v>1753.1897743626748</v>
      </c>
      <c r="AK34">
        <v>0.32030845887928105</v>
      </c>
      <c r="AL34">
        <v>0.9673833793679063</v>
      </c>
      <c r="AM34">
        <v>0.99998133761312125</v>
      </c>
      <c r="AN34">
        <v>0.99998133761312147</v>
      </c>
      <c r="AO34">
        <v>0.97567972155647054</v>
      </c>
      <c r="AP34">
        <v>0.89751458375675885</v>
      </c>
      <c r="AR34">
        <v>55.612747879507857</v>
      </c>
      <c r="AS34">
        <v>51.884507427976487</v>
      </c>
      <c r="AT34">
        <v>0.15592999072613845</v>
      </c>
      <c r="AU34">
        <v>5.7240306692608183</v>
      </c>
      <c r="AV34">
        <v>0.11971249219385816</v>
      </c>
      <c r="AW34">
        <v>0.37056344837741917</v>
      </c>
      <c r="AX34">
        <v>5.1820731542690499</v>
      </c>
      <c r="AY34">
        <v>0.11295874996370214</v>
      </c>
      <c r="AZ34">
        <v>27.990973871912935</v>
      </c>
      <c r="BA34">
        <v>7.21338546372737</v>
      </c>
      <c r="BB34">
        <v>0.36336627214297856</v>
      </c>
      <c r="BC34">
        <v>0.68396663506092215</v>
      </c>
      <c r="BD34">
        <v>0.18801739608794932</v>
      </c>
      <c r="BE34">
        <v>1.0514428300307471E-2</v>
      </c>
      <c r="BF34">
        <v>1533.0903478337336</v>
      </c>
      <c r="BG34">
        <v>1715.1427610705573</v>
      </c>
      <c r="BH34">
        <v>1759.7283047996686</v>
      </c>
      <c r="BI34">
        <v>0.3195690736178402</v>
      </c>
      <c r="BJ34">
        <v>0.96788543999841514</v>
      </c>
      <c r="BK34">
        <v>1.0203941797255922</v>
      </c>
      <c r="BL34">
        <v>1.0203941797255922</v>
      </c>
      <c r="BM34">
        <v>0.96929135240134379</v>
      </c>
      <c r="BN34">
        <v>0.8880100653448797</v>
      </c>
      <c r="BO34" t="s">
        <v>374</v>
      </c>
    </row>
    <row r="35" spans="1:67" s="35" customFormat="1" hidden="1" x14ac:dyDescent="0.25">
      <c r="A35" s="35" t="s">
        <v>242</v>
      </c>
      <c r="D35" s="35" t="s">
        <v>313</v>
      </c>
      <c r="E35" s="35" t="s">
        <v>321</v>
      </c>
      <c r="G35" s="35">
        <v>48.292917805119821</v>
      </c>
      <c r="H35" s="35">
        <v>2.579142372266702</v>
      </c>
      <c r="I35" s="35">
        <v>12.144308178074708</v>
      </c>
      <c r="J35" s="35">
        <v>2.4783171983083468E-2</v>
      </c>
      <c r="K35" s="35">
        <v>13.697886063731421</v>
      </c>
      <c r="L35" s="35">
        <v>0.16246566124514658</v>
      </c>
      <c r="M35" s="35">
        <v>11.900609686206987</v>
      </c>
      <c r="N35" s="35">
        <v>6.569705176600614</v>
      </c>
      <c r="O35" s="35">
        <v>4.122566154095594</v>
      </c>
      <c r="P35" s="35">
        <v>0.22339028421207655</v>
      </c>
      <c r="Q35" s="35">
        <v>1.8218746940473318E-2</v>
      </c>
      <c r="R35" s="35">
        <v>0.2640066995233632</v>
      </c>
      <c r="T35" s="35" t="s">
        <v>375</v>
      </c>
      <c r="U35" s="35">
        <v>48.218109810846613</v>
      </c>
      <c r="V35" s="35">
        <v>2.5749768839563152</v>
      </c>
      <c r="W35" s="35">
        <v>12.124592223727134</v>
      </c>
      <c r="X35" s="35">
        <v>2.4746279128878369E-2</v>
      </c>
      <c r="Y35" s="35">
        <v>1.519519395626175</v>
      </c>
      <c r="Z35" s="35">
        <v>12.312642583769284</v>
      </c>
      <c r="AA35" s="35">
        <v>0.1622506189662769</v>
      </c>
      <c r="AB35" s="35">
        <v>11.883444336994147</v>
      </c>
      <c r="AC35" s="35">
        <v>6.5590987282188209</v>
      </c>
      <c r="AD35" s="35">
        <v>4.1158812984566691</v>
      </c>
      <c r="AE35" s="35">
        <v>0.22302805065528744</v>
      </c>
      <c r="AF35" s="35">
        <v>1.8131184334505179E-2</v>
      </c>
      <c r="AG35" s="35">
        <v>0.26357860531988531</v>
      </c>
      <c r="AH35" s="35">
        <v>1329.7353795424951</v>
      </c>
      <c r="AI35" s="35">
        <v>1368.3384732671238</v>
      </c>
      <c r="AJ35" s="35">
        <v>1353.0043430959558</v>
      </c>
      <c r="AK35" s="35">
        <v>0.30146530177730674</v>
      </c>
      <c r="AL35" s="35">
        <v>0.85105672052751868</v>
      </c>
      <c r="AM35" s="35" t="s">
        <v>375</v>
      </c>
      <c r="AN35" s="35">
        <v>0.21121392639726511</v>
      </c>
      <c r="AO35" s="35">
        <v>0.22091217008438652</v>
      </c>
      <c r="AP35" s="35">
        <v>0.40788815460360084</v>
      </c>
      <c r="AR35" s="35">
        <v>37.892098465018222</v>
      </c>
      <c r="AS35" s="35">
        <v>45.811003891702995</v>
      </c>
      <c r="AT35" s="35">
        <v>1.7880367859584607</v>
      </c>
      <c r="AU35" s="35">
        <v>8.3675901001741533</v>
      </c>
      <c r="AV35" s="35">
        <v>1.9621510925966534E-2</v>
      </c>
      <c r="AW35" s="35">
        <v>1.0423759763524822</v>
      </c>
      <c r="AX35" s="35">
        <v>11.634380217903402</v>
      </c>
      <c r="AY35" s="35">
        <v>0.14620211146418025</v>
      </c>
      <c r="AZ35" s="35">
        <v>23.397354525160758</v>
      </c>
      <c r="BA35" s="35">
        <v>4.5440909468146051</v>
      </c>
      <c r="BB35" s="35">
        <v>2.8234557580370425</v>
      </c>
      <c r="BC35" s="35">
        <v>0.15299513959806629</v>
      </c>
      <c r="BD35" s="35">
        <v>9.2080598201053812E-2</v>
      </c>
      <c r="BE35" s="35">
        <v>0.1808124377068058</v>
      </c>
      <c r="BF35" s="35">
        <v>1519.7243392338089</v>
      </c>
      <c r="BG35" s="35">
        <v>1636.1109031173335</v>
      </c>
      <c r="BH35" s="35">
        <v>1648.1796987224084</v>
      </c>
      <c r="BI35" s="35">
        <v>0.29752452025403903</v>
      </c>
      <c r="BJ35" s="35">
        <v>0.92335300207611648</v>
      </c>
      <c r="BK35" s="35">
        <v>0.30187691793552279</v>
      </c>
      <c r="BL35" s="35">
        <v>0.33387780953339263</v>
      </c>
      <c r="BM35" s="35">
        <v>0.33123569565985345</v>
      </c>
      <c r="BN35" s="35">
        <v>0.30187691793552285</v>
      </c>
      <c r="BO35" s="35" t="s">
        <v>373</v>
      </c>
    </row>
    <row r="36" spans="1:67" s="35" customFormat="1" hidden="1" x14ac:dyDescent="0.25">
      <c r="A36" s="35">
        <v>10</v>
      </c>
      <c r="D36" s="35" t="s">
        <v>175</v>
      </c>
      <c r="E36" s="35" t="s">
        <v>173</v>
      </c>
      <c r="G36" s="35">
        <v>50.146196564326488</v>
      </c>
      <c r="H36" s="35">
        <v>0.89224540068473746</v>
      </c>
      <c r="I36" s="35">
        <v>14.285951640176977</v>
      </c>
      <c r="J36" s="35">
        <v>4.5860360946127283E-2</v>
      </c>
      <c r="K36" s="35">
        <v>12.080401211518076</v>
      </c>
      <c r="L36" s="35">
        <v>0.1904793552023597</v>
      </c>
      <c r="M36" s="35">
        <v>9.1831099665979732</v>
      </c>
      <c r="N36" s="35">
        <v>11.569114521238056</v>
      </c>
      <c r="O36" s="35">
        <v>1.4536582370706397</v>
      </c>
      <c r="P36" s="35">
        <v>0.11027752143294509</v>
      </c>
      <c r="Q36" s="35">
        <v>1.2629533142108037E-2</v>
      </c>
      <c r="R36" s="35">
        <v>3.0075687663530477E-2</v>
      </c>
      <c r="T36" s="35" t="s">
        <v>375</v>
      </c>
      <c r="U36" s="35">
        <v>50.077070457149894</v>
      </c>
      <c r="V36" s="35">
        <v>0.89096444741914027</v>
      </c>
      <c r="W36" s="35">
        <v>14.265334216346393</v>
      </c>
      <c r="X36" s="35">
        <v>4.5802513729602853E-2</v>
      </c>
      <c r="Y36" s="35">
        <v>1.3403307982845112</v>
      </c>
      <c r="Z36" s="35">
        <v>10.862752264281346</v>
      </c>
      <c r="AA36" s="35">
        <v>0.1902853989724351</v>
      </c>
      <c r="AB36" s="35">
        <v>9.1706654252604949</v>
      </c>
      <c r="AC36" s="35">
        <v>11.552562237270596</v>
      </c>
      <c r="AD36" s="35">
        <v>1.4515615699263797</v>
      </c>
      <c r="AE36" s="35">
        <v>0.11011846392544949</v>
      </c>
      <c r="AF36" s="35">
        <v>1.2519899090462989E-2</v>
      </c>
      <c r="AG36" s="35">
        <v>3.0032308343304406E-2</v>
      </c>
      <c r="AH36" s="35">
        <v>1219.8724579434361</v>
      </c>
      <c r="AI36" s="35">
        <v>1260.9915475294501</v>
      </c>
      <c r="AJ36" s="35">
        <v>1280.2165383977165</v>
      </c>
      <c r="AK36" s="35">
        <v>0.32286586854353305</v>
      </c>
      <c r="AL36" s="35">
        <v>0.82366556760649179</v>
      </c>
      <c r="AM36" s="35" t="s">
        <v>375</v>
      </c>
      <c r="AN36" s="35">
        <v>0.24056775825853904</v>
      </c>
      <c r="AO36" s="35">
        <v>0.32409468116056817</v>
      </c>
      <c r="AP36" s="35">
        <v>2.2075822968058096</v>
      </c>
      <c r="AR36" s="35">
        <v>41.440108796312487</v>
      </c>
      <c r="AS36" s="35">
        <v>46.816332724376565</v>
      </c>
      <c r="AT36" s="35">
        <v>0.59804735763986538</v>
      </c>
      <c r="AU36" s="35">
        <v>9.5005423313708519</v>
      </c>
      <c r="AV36" s="35">
        <v>3.596376649101711E-2</v>
      </c>
      <c r="AW36" s="35">
        <v>0.88757096908081057</v>
      </c>
      <c r="AX36" s="35">
        <v>10.857767555887765</v>
      </c>
      <c r="AY36" s="35">
        <v>0.17572816834135446</v>
      </c>
      <c r="AZ36" s="35">
        <v>22.223759471702898</v>
      </c>
      <c r="BA36" s="35">
        <v>7.7343575124303543</v>
      </c>
      <c r="BB36" s="35">
        <v>0.96122831091324423</v>
      </c>
      <c r="BC36" s="35">
        <v>7.2920768414108064E-2</v>
      </c>
      <c r="BD36" s="35">
        <v>0.11589358105640121</v>
      </c>
      <c r="BE36" s="35">
        <v>1.9887482294756773E-2</v>
      </c>
      <c r="BF36" s="35">
        <v>1472.0473408159835</v>
      </c>
      <c r="BG36" s="35">
        <v>1614.5597972477819</v>
      </c>
      <c r="BH36" s="35">
        <v>1619.1123001459903</v>
      </c>
      <c r="BI36" s="35">
        <v>0.30168176583330331</v>
      </c>
      <c r="BJ36" s="35">
        <v>0.92361536927102605</v>
      </c>
      <c r="BK36" s="35">
        <v>0.35846908327931792</v>
      </c>
      <c r="BL36" s="35">
        <v>0.35846908327931798</v>
      </c>
      <c r="BM36" s="35">
        <v>0.47958616127014508</v>
      </c>
      <c r="BN36" s="35">
        <v>0.46594869059558097</v>
      </c>
      <c r="BO36" s="35" t="s">
        <v>374</v>
      </c>
    </row>
    <row r="37" spans="1:67" s="35" customFormat="1" x14ac:dyDescent="0.25">
      <c r="A37" s="35" t="s">
        <v>144</v>
      </c>
      <c r="B37" s="35">
        <v>566672</v>
      </c>
      <c r="C37" s="35">
        <v>6267482</v>
      </c>
      <c r="D37" s="35" t="s">
        <v>160</v>
      </c>
      <c r="E37" s="35" t="s">
        <v>63</v>
      </c>
      <c r="G37" s="35">
        <v>48.631485692811509</v>
      </c>
      <c r="H37" s="35">
        <v>2.0958875071041883</v>
      </c>
      <c r="I37" s="35">
        <v>11.512335775497005</v>
      </c>
      <c r="J37" s="35">
        <v>0.18363045330812133</v>
      </c>
      <c r="K37" s="35">
        <v>13.598499740522726</v>
      </c>
      <c r="L37" s="35">
        <v>0.25300634550119294</v>
      </c>
      <c r="M37" s="35">
        <v>12.335338730372847</v>
      </c>
      <c r="N37" s="35">
        <v>9.3203366740795328</v>
      </c>
      <c r="O37" s="35">
        <v>1.7743494854619835</v>
      </c>
      <c r="P37" s="35">
        <v>6.0060397844941577E-2</v>
      </c>
      <c r="Q37" s="35">
        <v>9.7960373619351254E-2</v>
      </c>
      <c r="R37" s="35">
        <v>0.13710882387660778</v>
      </c>
      <c r="T37" s="35" t="s">
        <v>375</v>
      </c>
      <c r="U37" s="35">
        <v>48.556683318932123</v>
      </c>
      <c r="V37" s="35">
        <v>2.0925263069728834</v>
      </c>
      <c r="W37" s="35">
        <v>11.493772919529242</v>
      </c>
      <c r="X37" s="35">
        <v>0.18335821576361364</v>
      </c>
      <c r="Y37" s="35">
        <v>1.5085110120516936</v>
      </c>
      <c r="Z37" s="35">
        <v>12.223470761481293</v>
      </c>
      <c r="AA37" s="35">
        <v>0.25266986090025628</v>
      </c>
      <c r="AB37" s="35">
        <v>12.317717926507935</v>
      </c>
      <c r="AC37" s="35">
        <v>9.3053873631257815</v>
      </c>
      <c r="AD37" s="35">
        <v>1.7714918632268866</v>
      </c>
      <c r="AE37" s="35">
        <v>5.9963669477877082E-2</v>
      </c>
      <c r="AF37" s="35">
        <v>9.7558774417440555E-2</v>
      </c>
      <c r="AG37" s="35">
        <v>0.13688800761298667</v>
      </c>
      <c r="AH37" s="35">
        <v>1305.9314809620141</v>
      </c>
      <c r="AI37" s="35">
        <v>1382.5460930774716</v>
      </c>
      <c r="AJ37" s="35">
        <v>1364.5417340050979</v>
      </c>
      <c r="AK37" s="35">
        <v>0.31635231903641908</v>
      </c>
      <c r="AL37" s="35">
        <v>0.85040148929342274</v>
      </c>
      <c r="AM37" s="35" t="s">
        <v>375</v>
      </c>
      <c r="AN37" s="35">
        <v>0.26323805973343006</v>
      </c>
      <c r="AO37" s="35">
        <v>0.39226193819473043</v>
      </c>
      <c r="AP37" s="35">
        <v>0.66711187352063051</v>
      </c>
      <c r="AR37" s="35">
        <v>41.971995063823876</v>
      </c>
      <c r="AS37" s="35">
        <v>45.784291428547625</v>
      </c>
      <c r="AT37" s="35">
        <v>1.3970589150191732</v>
      </c>
      <c r="AU37" s="35">
        <v>7.626907353493305</v>
      </c>
      <c r="AV37" s="35">
        <v>0.14123359375989911</v>
      </c>
      <c r="AW37" s="35">
        <v>0.99365379312993474</v>
      </c>
      <c r="AX37" s="35">
        <v>11.347505343717105</v>
      </c>
      <c r="AY37" s="35">
        <v>0.222277351693102</v>
      </c>
      <c r="AZ37" s="35">
        <v>24.518750859908696</v>
      </c>
      <c r="BA37" s="35">
        <v>6.1979592635181273</v>
      </c>
      <c r="BB37" s="35">
        <v>1.1668788595716879</v>
      </c>
      <c r="BC37" s="35">
        <v>3.9497973266794072E-2</v>
      </c>
      <c r="BD37" s="35">
        <v>0.47381735249854273</v>
      </c>
      <c r="BE37" s="35">
        <v>9.0167911875993934E-2</v>
      </c>
      <c r="BF37" s="35">
        <v>1518.58758148371</v>
      </c>
      <c r="BG37" s="35">
        <v>1656.1132184578719</v>
      </c>
      <c r="BH37" s="35">
        <v>1675.7380665200458</v>
      </c>
      <c r="BI37" s="35">
        <v>0.29600067856705525</v>
      </c>
      <c r="BJ37" s="35">
        <v>0.92862376685522185</v>
      </c>
      <c r="BK37" s="35">
        <v>0.38957296060018187</v>
      </c>
      <c r="BL37" s="35">
        <v>0.38957296060018265</v>
      </c>
      <c r="BM37" s="35">
        <v>0.46815369364290071</v>
      </c>
      <c r="BN37" s="35">
        <v>0.43467069327849134</v>
      </c>
      <c r="BO37" s="35" t="s">
        <v>374</v>
      </c>
    </row>
    <row r="38" spans="1:67" s="35" customFormat="1" x14ac:dyDescent="0.25">
      <c r="A38" s="35" t="s">
        <v>75</v>
      </c>
      <c r="D38" s="35" t="s">
        <v>65</v>
      </c>
      <c r="E38" s="35" t="s">
        <v>99</v>
      </c>
      <c r="G38" s="35">
        <v>48.144936266800975</v>
      </c>
      <c r="H38" s="35">
        <v>0.92239038720499544</v>
      </c>
      <c r="I38" s="35">
        <v>16.259927093513202</v>
      </c>
      <c r="J38" s="35">
        <v>4.0249919763885311E-2</v>
      </c>
      <c r="K38" s="35">
        <v>12.933990008263873</v>
      </c>
      <c r="L38" s="35">
        <v>0.14881139222858611</v>
      </c>
      <c r="M38" s="35">
        <v>8.8075309497257699</v>
      </c>
      <c r="N38" s="35">
        <v>10.695352541241345</v>
      </c>
      <c r="O38" s="35">
        <v>1.8957302710278421</v>
      </c>
      <c r="P38" s="35">
        <v>7.1159069939685363E-2</v>
      </c>
      <c r="Q38" s="35">
        <v>1.6869225941753656E-2</v>
      </c>
      <c r="R38" s="35">
        <v>6.3052874348076451E-2</v>
      </c>
      <c r="T38" s="35" t="s">
        <v>375</v>
      </c>
      <c r="U38" s="35">
        <v>48.074071656318559</v>
      </c>
      <c r="V38" s="35">
        <v>0.92097877929164729</v>
      </c>
      <c r="W38" s="35">
        <v>16.234928126625366</v>
      </c>
      <c r="X38" s="35">
        <v>4.0195459638783258E-2</v>
      </c>
      <c r="Y38" s="35">
        <v>1.4349012929578646</v>
      </c>
      <c r="Z38" s="35">
        <v>11.629212001837873</v>
      </c>
      <c r="AA38" s="35">
        <v>0.14864709913267171</v>
      </c>
      <c r="AB38" s="35">
        <v>8.7944897327830098</v>
      </c>
      <c r="AC38" s="35">
        <v>10.67904422276421</v>
      </c>
      <c r="AD38" s="35">
        <v>1.8928167052342655</v>
      </c>
      <c r="AE38" s="35">
        <v>7.1049704891689061E-2</v>
      </c>
      <c r="AF38" s="35">
        <v>1.6709250735252621E-2</v>
      </c>
      <c r="AG38" s="35">
        <v>6.295596778879696E-2</v>
      </c>
      <c r="AH38" s="35">
        <v>1220.072389084663</v>
      </c>
      <c r="AI38" s="35">
        <v>1242.5608834353841</v>
      </c>
      <c r="AJ38" s="35">
        <v>1270.0255901861519</v>
      </c>
      <c r="AK38" s="35">
        <v>0.31384617694192507</v>
      </c>
      <c r="AL38" s="35">
        <v>0.81149519250813906</v>
      </c>
      <c r="AM38" s="35" t="s">
        <v>375</v>
      </c>
      <c r="AN38" s="35">
        <v>0.17749399360189635</v>
      </c>
      <c r="AO38" s="35">
        <v>0.18639636021060041</v>
      </c>
      <c r="AP38" s="35">
        <v>0.45615167668137557</v>
      </c>
      <c r="AR38" s="35">
        <v>45.979718299511276</v>
      </c>
      <c r="AS38" s="35">
        <v>45.240135411640608</v>
      </c>
      <c r="AT38" s="35">
        <v>0.59167168373893564</v>
      </c>
      <c r="AU38" s="35">
        <v>10.342481566107471</v>
      </c>
      <c r="AV38" s="35">
        <v>3.0654578740835558E-2</v>
      </c>
      <c r="AW38" s="35">
        <v>0.9082236981639199</v>
      </c>
      <c r="AX38" s="35">
        <v>11.417378116690854</v>
      </c>
      <c r="AY38" s="35">
        <v>0.13527472701492174</v>
      </c>
      <c r="AZ38" s="35">
        <v>23.022777756204963</v>
      </c>
      <c r="BA38" s="35">
        <v>6.8416646332241271</v>
      </c>
      <c r="BB38" s="35">
        <v>1.1980621917418488</v>
      </c>
      <c r="BC38" s="35">
        <v>4.4971055533141707E-2</v>
      </c>
      <c r="BD38" s="35">
        <v>0.18685647306209688</v>
      </c>
      <c r="BE38" s="35">
        <v>3.9848108136249942E-2</v>
      </c>
      <c r="BF38" s="35">
        <v>1493.4796800744391</v>
      </c>
      <c r="BG38" s="35">
        <v>1629.3055312715226</v>
      </c>
      <c r="BH38" s="35">
        <v>1638.9273869960869</v>
      </c>
      <c r="BI38" s="35">
        <v>0.2942806486784148</v>
      </c>
      <c r="BJ38" s="35">
        <v>0.92431449367187557</v>
      </c>
      <c r="BK38" s="35">
        <v>0.31423124478824971</v>
      </c>
      <c r="BL38" s="35">
        <v>0.33641618757287167</v>
      </c>
      <c r="BM38" s="35">
        <v>0.34296607292199977</v>
      </c>
      <c r="BN38" s="35">
        <v>0.31423124478824965</v>
      </c>
      <c r="BO38" s="35" t="s">
        <v>373</v>
      </c>
    </row>
    <row r="39" spans="1:67" s="35" customFormat="1" hidden="1" x14ac:dyDescent="0.25">
      <c r="A39" s="35" t="s">
        <v>211</v>
      </c>
      <c r="D39" s="35" t="s">
        <v>313</v>
      </c>
      <c r="E39" s="35" t="s">
        <v>315</v>
      </c>
      <c r="G39" s="35">
        <v>50.583016483018675</v>
      </c>
      <c r="H39" s="35">
        <v>1.3645939455872604</v>
      </c>
      <c r="I39" s="35">
        <v>15.299992723251101</v>
      </c>
      <c r="J39" s="35">
        <v>2.8102261634431455E-2</v>
      </c>
      <c r="K39" s="35">
        <v>12.922291151394511</v>
      </c>
      <c r="L39" s="35">
        <v>0.24810799010677459</v>
      </c>
      <c r="M39" s="35">
        <v>9.293711796082933</v>
      </c>
      <c r="N39" s="35">
        <v>5.1585786276366887</v>
      </c>
      <c r="O39" s="35">
        <v>4.7450653107920644</v>
      </c>
      <c r="P39" s="35">
        <v>0.237770157185659</v>
      </c>
      <c r="Q39" s="35">
        <v>1.5391224098779946E-2</v>
      </c>
      <c r="R39" s="35">
        <v>0.10337832921115608</v>
      </c>
      <c r="T39" s="35" t="s">
        <v>375</v>
      </c>
      <c r="U39" s="35">
        <v>50.508592704956463</v>
      </c>
      <c r="V39" s="35">
        <v>1.362506961101525</v>
      </c>
      <c r="W39" s="35">
        <v>15.276486587262927</v>
      </c>
      <c r="X39" s="35">
        <v>2.8064011275874108E-2</v>
      </c>
      <c r="Y39" s="35">
        <v>1.4336052771461769</v>
      </c>
      <c r="Z39" s="35">
        <v>11.618048686963846</v>
      </c>
      <c r="AA39" s="35">
        <v>0.24782920552618917</v>
      </c>
      <c r="AB39" s="35">
        <v>9.2804904595284228</v>
      </c>
      <c r="AC39" s="35">
        <v>5.1507153929235461</v>
      </c>
      <c r="AD39" s="35">
        <v>4.7377787199126855</v>
      </c>
      <c r="AE39" s="35">
        <v>0.2374050338954069</v>
      </c>
      <c r="AF39" s="35">
        <v>1.5257379552406884E-2</v>
      </c>
      <c r="AG39" s="35">
        <v>0.10321957995452473</v>
      </c>
      <c r="AH39" s="35">
        <v>1286.5300559328875</v>
      </c>
      <c r="AI39" s="35">
        <v>1266.1638933752331</v>
      </c>
      <c r="AJ39" s="35">
        <v>1283.1873168762834</v>
      </c>
      <c r="AK39" s="35">
        <v>0.30340114533065338</v>
      </c>
      <c r="AL39" s="35">
        <v>0.82464668039293909</v>
      </c>
      <c r="AM39" s="35" t="s">
        <v>375</v>
      </c>
      <c r="AN39" s="35">
        <v>0.24501316124405476</v>
      </c>
      <c r="AO39" s="35">
        <v>0.33118667108274524</v>
      </c>
      <c r="AP39" s="35">
        <v>0.63363615815179797</v>
      </c>
      <c r="AR39" s="35">
        <v>46.094917185017572</v>
      </c>
      <c r="AS39" s="35">
        <v>46.805354036639471</v>
      </c>
      <c r="AT39" s="35">
        <v>0.87418455283471797</v>
      </c>
      <c r="AU39" s="35">
        <v>9.721372543041241</v>
      </c>
      <c r="AV39" s="35">
        <v>2.1309534265481749E-2</v>
      </c>
      <c r="AW39" s="35">
        <v>0.90636631187260597</v>
      </c>
      <c r="AX39" s="35">
        <v>11.270790989143338</v>
      </c>
      <c r="AY39" s="35">
        <v>0.22353977376447481</v>
      </c>
      <c r="AZ39" s="35">
        <v>23.513497603289309</v>
      </c>
      <c r="BA39" s="35">
        <v>3.2956782600854653</v>
      </c>
      <c r="BB39" s="35">
        <v>2.9953593874765887</v>
      </c>
      <c r="BC39" s="35">
        <v>0.15009426124610362</v>
      </c>
      <c r="BD39" s="35">
        <v>0.15719437188634922</v>
      </c>
      <c r="BE39" s="35">
        <v>6.5258374454827656E-2</v>
      </c>
      <c r="BF39" s="35">
        <v>1525.3490738560654</v>
      </c>
      <c r="BG39" s="35">
        <v>1638.2078523342232</v>
      </c>
      <c r="BH39" s="35">
        <v>1651.0437276127234</v>
      </c>
      <c r="BI39" s="35">
        <v>0.30259482788148773</v>
      </c>
      <c r="BJ39" s="35">
        <v>0.92474301677960191</v>
      </c>
      <c r="BK39" s="35">
        <v>0.36660680621067876</v>
      </c>
      <c r="BL39" s="35">
        <v>0.36660680621067882</v>
      </c>
      <c r="BM39" s="35">
        <v>0.44539944044411323</v>
      </c>
      <c r="BN39" s="35">
        <v>0.41880571390533983</v>
      </c>
      <c r="BO39" s="35" t="s">
        <v>374</v>
      </c>
    </row>
    <row r="40" spans="1:67" s="35" customFormat="1" hidden="1" x14ac:dyDescent="0.25">
      <c r="A40" s="35" t="s">
        <v>269</v>
      </c>
      <c r="D40" s="35" t="s">
        <v>313</v>
      </c>
      <c r="E40" s="35" t="s">
        <v>318</v>
      </c>
      <c r="G40" s="35">
        <v>49.886394038070549</v>
      </c>
      <c r="H40" s="35">
        <v>0.93969402969663007</v>
      </c>
      <c r="I40" s="35">
        <v>15.375872639761342</v>
      </c>
      <c r="J40" s="35">
        <v>5.1161538183752839E-2</v>
      </c>
      <c r="K40" s="35">
        <v>12.463853778503653</v>
      </c>
      <c r="L40" s="35">
        <v>0.18587354433559714</v>
      </c>
      <c r="M40" s="35">
        <v>8.3436568790645822</v>
      </c>
      <c r="N40" s="35">
        <v>10.543160487035816</v>
      </c>
      <c r="O40" s="35">
        <v>2.0446089876915687</v>
      </c>
      <c r="P40" s="35">
        <v>0.10326308018644287</v>
      </c>
      <c r="Q40" s="35">
        <v>2.1155765395497014E-2</v>
      </c>
      <c r="R40" s="35">
        <v>4.130523207457714E-2</v>
      </c>
      <c r="T40" s="35" t="s">
        <v>375</v>
      </c>
      <c r="U40" s="35">
        <v>49.815401339186693</v>
      </c>
      <c r="V40" s="35">
        <v>0.93830491085675205</v>
      </c>
      <c r="W40" s="35">
        <v>15.353041159306457</v>
      </c>
      <c r="X40" s="35">
        <v>5.109567332198639E-2</v>
      </c>
      <c r="Y40" s="35">
        <v>1.3828163493304926</v>
      </c>
      <c r="Z40" s="35">
        <v>11.207587919995015</v>
      </c>
      <c r="AA40" s="35">
        <v>0.18568466769020217</v>
      </c>
      <c r="AB40" s="35">
        <v>8.3315630917032095</v>
      </c>
      <c r="AC40" s="35">
        <v>10.527648137570585</v>
      </c>
      <c r="AD40" s="35">
        <v>2.0415731023255499</v>
      </c>
      <c r="AE40" s="35">
        <v>0.10310975264270454</v>
      </c>
      <c r="AF40" s="35">
        <v>2.0929995013255188E-2</v>
      </c>
      <c r="AG40" s="35">
        <v>4.1243901057081818E-2</v>
      </c>
      <c r="AH40" s="35">
        <v>1209.3794119256149</v>
      </c>
      <c r="AI40" s="35">
        <v>1218.189560865115</v>
      </c>
      <c r="AJ40" s="35">
        <v>1257.4518491644251</v>
      </c>
      <c r="AK40" s="35">
        <v>0.31946342745088058</v>
      </c>
      <c r="AL40" s="35">
        <v>0.80613440620155508</v>
      </c>
      <c r="AM40" s="35" t="s">
        <v>375</v>
      </c>
      <c r="AN40" s="35">
        <v>0.22138399224721395</v>
      </c>
      <c r="AO40" s="35">
        <v>0.27298310893223998</v>
      </c>
      <c r="AP40" s="35">
        <v>-0.66424910649089164</v>
      </c>
      <c r="AR40" s="35">
        <v>47.94219813456116</v>
      </c>
      <c r="AS40" s="35">
        <v>46.210715862892158</v>
      </c>
      <c r="AT40" s="35">
        <v>0.59152273063397953</v>
      </c>
      <c r="AU40" s="35">
        <v>9.5934369644751634</v>
      </c>
      <c r="AV40" s="35">
        <v>3.8578055826003196E-2</v>
      </c>
      <c r="AW40" s="35">
        <v>0.85833409873267053</v>
      </c>
      <c r="AX40" s="35">
        <v>11.154354689150958</v>
      </c>
      <c r="AY40" s="35">
        <v>0.16912204388883109</v>
      </c>
      <c r="AZ40" s="35">
        <v>23.134045986710561</v>
      </c>
      <c r="BA40" s="35">
        <v>6.6180409160071472</v>
      </c>
      <c r="BB40" s="35">
        <v>1.267233938642601</v>
      </c>
      <c r="BC40" s="35">
        <v>6.4001714072858637E-2</v>
      </c>
      <c r="BD40" s="35">
        <v>0.27501231333789522</v>
      </c>
      <c r="BE40" s="35">
        <v>2.5600685629143444E-2</v>
      </c>
      <c r="BF40" s="35">
        <v>1495.1342544610875</v>
      </c>
      <c r="BG40" s="35">
        <v>1631.3339450768451</v>
      </c>
      <c r="BH40" s="35">
        <v>1641.678252187842</v>
      </c>
      <c r="BI40" s="35">
        <v>0.29930750212295776</v>
      </c>
      <c r="BJ40" s="35">
        <v>0.92509320023918706</v>
      </c>
      <c r="BK40" s="35">
        <v>0.36379610572255239</v>
      </c>
      <c r="BL40" s="35">
        <v>0.36379610572255244</v>
      </c>
      <c r="BM40" s="35">
        <v>0.44092081890853851</v>
      </c>
      <c r="BN40" s="35">
        <v>0.41501502416969477</v>
      </c>
      <c r="BO40" s="35" t="s">
        <v>374</v>
      </c>
    </row>
    <row r="41" spans="1:67" s="35" customFormat="1" hidden="1" x14ac:dyDescent="0.25">
      <c r="A41" s="35" t="s">
        <v>307</v>
      </c>
      <c r="D41" s="35" t="s">
        <v>313</v>
      </c>
      <c r="E41" s="35" t="s">
        <v>320</v>
      </c>
      <c r="G41" s="35">
        <v>49.01908508966315</v>
      </c>
      <c r="H41" s="35">
        <v>1.1313678891865186</v>
      </c>
      <c r="I41" s="35">
        <v>14.687212234166802</v>
      </c>
      <c r="J41" s="35">
        <v>3.2167977489987704E-2</v>
      </c>
      <c r="K41" s="35">
        <v>13.082726864047741</v>
      </c>
      <c r="L41" s="35">
        <v>0.205703252579367</v>
      </c>
      <c r="M41" s="35">
        <v>8.7115327467361929</v>
      </c>
      <c r="N41" s="35">
        <v>10.984553687738197</v>
      </c>
      <c r="O41" s="35">
        <v>1.7073369964087459</v>
      </c>
      <c r="P41" s="35">
        <v>0.34969552938492393</v>
      </c>
      <c r="Q41" s="35">
        <v>1.6621594195610025E-2</v>
      </c>
      <c r="R41" s="35">
        <v>7.1996138402778451E-2</v>
      </c>
      <c r="T41" s="35" t="s">
        <v>375</v>
      </c>
      <c r="U41" s="35">
        <v>48.946044185466832</v>
      </c>
      <c r="V41" s="35">
        <v>1.1296178707871798</v>
      </c>
      <c r="W41" s="35">
        <v>14.664389326065541</v>
      </c>
      <c r="X41" s="35">
        <v>3.2123934332823734E-2</v>
      </c>
      <c r="Y41" s="35">
        <v>1.4513782594987883</v>
      </c>
      <c r="Z41" s="35">
        <v>11.762776177370156</v>
      </c>
      <c r="AA41" s="35">
        <v>0.20547279422657133</v>
      </c>
      <c r="AB41" s="35">
        <v>8.6983893414810076</v>
      </c>
      <c r="AC41" s="35">
        <v>10.967623711703153</v>
      </c>
      <c r="AD41" s="35">
        <v>1.7046848425245202</v>
      </c>
      <c r="AE41" s="35">
        <v>0.34915231714357658</v>
      </c>
      <c r="AF41" s="35">
        <v>1.6462938811461776E-2</v>
      </c>
      <c r="AG41" s="35">
        <v>7.1884300588383382E-2</v>
      </c>
      <c r="AH41" s="35">
        <v>1217.2785483659459</v>
      </c>
      <c r="AI41" s="35">
        <v>1237.6632928994927</v>
      </c>
      <c r="AJ41" s="35">
        <v>1267.4183290869335</v>
      </c>
      <c r="AK41" s="35">
        <v>0.31761956446767664</v>
      </c>
      <c r="AL41" s="35">
        <v>0.80618023291910357</v>
      </c>
      <c r="AM41" s="35" t="s">
        <v>375</v>
      </c>
      <c r="AN41" s="35">
        <v>0.21608883030817189</v>
      </c>
      <c r="AO41" s="35">
        <v>0.25767910203386873</v>
      </c>
      <c r="AP41" s="35">
        <v>0.57229965432509855</v>
      </c>
      <c r="AR41" s="35">
        <v>49.932184844029877</v>
      </c>
      <c r="AS41" s="35">
        <v>45.585811712439821</v>
      </c>
      <c r="AT41" s="35">
        <v>0.69864074449499625</v>
      </c>
      <c r="AU41" s="35">
        <v>8.9903643301726657</v>
      </c>
      <c r="AV41" s="35">
        <v>2.3886539469790982E-2</v>
      </c>
      <c r="AW41" s="35">
        <v>0.88323072158873162</v>
      </c>
      <c r="AX41" s="35">
        <v>11.455536173839683</v>
      </c>
      <c r="AY41" s="35">
        <v>0.18420561812760849</v>
      </c>
      <c r="AZ41" s="35">
        <v>23.919000839869746</v>
      </c>
      <c r="BA41" s="35">
        <v>6.7634559369699279</v>
      </c>
      <c r="BB41" s="35">
        <v>1.0373794796018592</v>
      </c>
      <c r="BC41" s="35">
        <v>0.21247531509917597</v>
      </c>
      <c r="BD41" s="35">
        <v>0.20226767051140263</v>
      </c>
      <c r="BE41" s="35">
        <v>4.3744917814536245E-2</v>
      </c>
      <c r="BF41" s="35">
        <v>1506.5294145720623</v>
      </c>
      <c r="BG41" s="35">
        <v>1645.4821617016814</v>
      </c>
      <c r="BH41" s="35">
        <v>1661.0254615213489</v>
      </c>
      <c r="BI41" s="35">
        <v>0.29507565651882273</v>
      </c>
      <c r="BJ41" s="35">
        <v>0.92653299750135842</v>
      </c>
      <c r="BK41" s="35">
        <v>0.36037193107871346</v>
      </c>
      <c r="BL41" s="35">
        <v>0.37436804143428154</v>
      </c>
      <c r="BM41" s="35">
        <v>0.39808293230201575</v>
      </c>
      <c r="BN41" s="35">
        <v>0.3603719310787134</v>
      </c>
      <c r="BO41" s="35" t="s">
        <v>373</v>
      </c>
    </row>
    <row r="42" spans="1:67" s="35" customFormat="1" hidden="1" x14ac:dyDescent="0.25">
      <c r="A42" s="35" t="s">
        <v>268</v>
      </c>
      <c r="D42" s="35" t="s">
        <v>313</v>
      </c>
      <c r="E42" s="35" t="s">
        <v>318</v>
      </c>
      <c r="G42" s="35">
        <v>49.89955315618311</v>
      </c>
      <c r="H42" s="35">
        <v>0.94150100294685113</v>
      </c>
      <c r="I42" s="35">
        <v>14.942532046769378</v>
      </c>
      <c r="J42" s="35">
        <v>4.0096452363833225E-2</v>
      </c>
      <c r="K42" s="35">
        <v>12.745696373226727</v>
      </c>
      <c r="L42" s="35">
        <v>0.19234966726871153</v>
      </c>
      <c r="M42" s="35">
        <v>8.2204173590628287</v>
      </c>
      <c r="N42" s="35">
        <v>11.520732702725985</v>
      </c>
      <c r="O42" s="35">
        <v>1.3666950042776871</v>
      </c>
      <c r="P42" s="35">
        <v>7.0865666888472664E-2</v>
      </c>
      <c r="Q42" s="35">
        <v>1.9065901493008651E-2</v>
      </c>
      <c r="R42" s="35">
        <v>4.0494666793412952E-2</v>
      </c>
      <c r="T42" s="35" t="s">
        <v>375</v>
      </c>
      <c r="U42" s="35">
        <v>49.826925272140329</v>
      </c>
      <c r="V42" s="35">
        <v>0.94007992469418256</v>
      </c>
      <c r="W42" s="35">
        <v>14.91987720786241</v>
      </c>
      <c r="X42" s="35">
        <v>4.0043583776513986E-2</v>
      </c>
      <c r="Y42" s="35">
        <v>1.4140414745582506</v>
      </c>
      <c r="Z42" s="35">
        <v>11.460795119515343</v>
      </c>
      <c r="AA42" s="35">
        <v>0.19214784219229908</v>
      </c>
      <c r="AB42" s="35">
        <v>8.2079922238246059</v>
      </c>
      <c r="AC42" s="35">
        <v>11.503421980590536</v>
      </c>
      <c r="AD42" s="35">
        <v>1.3646230274728157</v>
      </c>
      <c r="AE42" s="35">
        <v>7.0758231054146012E-2</v>
      </c>
      <c r="AF42" s="35">
        <v>1.8860837430509141E-2</v>
      </c>
      <c r="AG42" s="35">
        <v>4.0433274888083438E-2</v>
      </c>
      <c r="AH42" s="35">
        <v>1196.6772931272999</v>
      </c>
      <c r="AI42" s="35">
        <v>1211.3316666710029</v>
      </c>
      <c r="AJ42" s="35">
        <v>1254.0894021482891</v>
      </c>
      <c r="AK42" s="35">
        <v>0.32562616107143316</v>
      </c>
      <c r="AL42" s="35">
        <v>0.79716720456742318</v>
      </c>
      <c r="AM42" s="35" t="s">
        <v>375</v>
      </c>
      <c r="AN42" s="35">
        <v>0.23118684313737631</v>
      </c>
      <c r="AO42" s="35">
        <v>0.29595704132575451</v>
      </c>
      <c r="AP42" s="35">
        <v>-0.73168517332749838</v>
      </c>
      <c r="AR42" s="35">
        <v>52.236468442186727</v>
      </c>
      <c r="AS42" s="35">
        <v>45.974392715609248</v>
      </c>
      <c r="AT42" s="35">
        <v>0.56868337522229595</v>
      </c>
      <c r="AU42" s="35">
        <v>8.9424446045628194</v>
      </c>
      <c r="AV42" s="35">
        <v>2.942169616122783E-2</v>
      </c>
      <c r="AW42" s="35">
        <v>0.84101099004811486</v>
      </c>
      <c r="AX42" s="35">
        <v>11.297104493968448</v>
      </c>
      <c r="AY42" s="35">
        <v>0.17225461448820448</v>
      </c>
      <c r="AZ42" s="35">
        <v>24.083858400706056</v>
      </c>
      <c r="BA42" s="35">
        <v>6.9379614191450107</v>
      </c>
      <c r="BB42" s="35">
        <v>0.81161902534428854</v>
      </c>
      <c r="BC42" s="35">
        <v>4.2083949462296509E-2</v>
      </c>
      <c r="BD42" s="35">
        <v>0.27511674416067711</v>
      </c>
      <c r="BE42" s="35">
        <v>2.4047971121312295E-2</v>
      </c>
      <c r="BF42" s="35">
        <v>1504.2712188509204</v>
      </c>
      <c r="BG42" s="35">
        <v>1648.4192382934991</v>
      </c>
      <c r="BH42" s="35">
        <v>1665.0756424811116</v>
      </c>
      <c r="BI42" s="35">
        <v>0.29628638618180753</v>
      </c>
      <c r="BJ42" s="35">
        <v>0.92766045116199625</v>
      </c>
      <c r="BK42" s="35">
        <v>0.39238879593364584</v>
      </c>
      <c r="BL42" s="35">
        <v>0.39238879593364578</v>
      </c>
      <c r="BM42" s="35">
        <v>0.46621739318949224</v>
      </c>
      <c r="BN42" s="35">
        <v>0.43133105271433558</v>
      </c>
      <c r="BO42" s="35" t="s">
        <v>374</v>
      </c>
    </row>
    <row r="43" spans="1:67" s="35" customFormat="1" hidden="1" x14ac:dyDescent="0.25">
      <c r="A43" s="35" t="s">
        <v>308</v>
      </c>
      <c r="D43" s="35" t="s">
        <v>313</v>
      </c>
      <c r="E43" s="35" t="s">
        <v>320</v>
      </c>
      <c r="G43" s="35">
        <v>49.228318301237266</v>
      </c>
      <c r="H43" s="35">
        <v>1.1393046524586787</v>
      </c>
      <c r="I43" s="35">
        <v>14.728101961784009</v>
      </c>
      <c r="J43" s="35">
        <v>3.4512852263780529E-2</v>
      </c>
      <c r="K43" s="35">
        <v>13.0812888732301</v>
      </c>
      <c r="L43" s="35">
        <v>0.2278609304917357</v>
      </c>
      <c r="M43" s="35">
        <v>8.5137129483730352</v>
      </c>
      <c r="N43" s="35">
        <v>11.030540498804479</v>
      </c>
      <c r="O43" s="35">
        <v>1.5639545683750951</v>
      </c>
      <c r="P43" s="35">
        <v>0.35214871075995519</v>
      </c>
      <c r="Q43" s="35">
        <v>1.739718204304402E-2</v>
      </c>
      <c r="R43" s="35">
        <v>8.2858520178812983E-2</v>
      </c>
      <c r="T43" s="35" t="s">
        <v>375</v>
      </c>
      <c r="U43" s="35">
        <v>49.154923559485503</v>
      </c>
      <c r="V43" s="35">
        <v>1.1375425648990245</v>
      </c>
      <c r="W43" s="35">
        <v>14.705220152618223</v>
      </c>
      <c r="X43" s="35">
        <v>3.4465743047971779E-2</v>
      </c>
      <c r="Y43" s="35">
        <v>1.4512189625832248</v>
      </c>
      <c r="Z43" s="35">
        <v>11.761670984923757</v>
      </c>
      <c r="AA43" s="35">
        <v>0.22760800475731516</v>
      </c>
      <c r="AB43" s="35">
        <v>8.5007232203171235</v>
      </c>
      <c r="AC43" s="35">
        <v>11.013546077052776</v>
      </c>
      <c r="AD43" s="35">
        <v>1.5615253920432328</v>
      </c>
      <c r="AE43" s="35">
        <v>0.35160174390377424</v>
      </c>
      <c r="AF43" s="35">
        <v>1.7223772273085428E-2</v>
      </c>
      <c r="AG43" s="35">
        <v>8.272982209500572E-2</v>
      </c>
      <c r="AH43" s="35">
        <v>1210.7548317483624</v>
      </c>
      <c r="AI43" s="35">
        <v>1227.3284804883515</v>
      </c>
      <c r="AJ43" s="35">
        <v>1262.050651298521</v>
      </c>
      <c r="AK43" s="35">
        <v>0.31999462746614832</v>
      </c>
      <c r="AL43" s="35">
        <v>0.80140613570278618</v>
      </c>
      <c r="AM43" s="35" t="s">
        <v>375</v>
      </c>
      <c r="AN43" s="35">
        <v>0.22385674556491347</v>
      </c>
      <c r="AO43" s="35">
        <v>0.27765450585425494</v>
      </c>
      <c r="AP43" s="35">
        <v>0.62186752191559602</v>
      </c>
      <c r="AR43" s="35">
        <v>52.965234189548703</v>
      </c>
      <c r="AS43" s="35">
        <v>45.554722959879996</v>
      </c>
      <c r="AT43" s="35">
        <v>0.68329456405689792</v>
      </c>
      <c r="AU43" s="35">
        <v>8.7531355520214671</v>
      </c>
      <c r="AV43" s="35">
        <v>2.5147560614176199E-2</v>
      </c>
      <c r="AW43" s="35">
        <v>0.85687771450738326</v>
      </c>
      <c r="AX43" s="35">
        <v>11.403551819359016</v>
      </c>
      <c r="AY43" s="35">
        <v>0.20212039628893258</v>
      </c>
      <c r="AZ43" s="35">
        <v>24.51182750669652</v>
      </c>
      <c r="BA43" s="35">
        <v>6.5956835154592222</v>
      </c>
      <c r="BB43" s="35">
        <v>0.92200856216590221</v>
      </c>
      <c r="BC43" s="35">
        <v>0.20760457691152751</v>
      </c>
      <c r="BD43" s="35">
        <v>0.23517713629502709</v>
      </c>
      <c r="BE43" s="35">
        <v>4.8848135743888833E-2</v>
      </c>
      <c r="BF43" s="35">
        <v>1514.5483577163172</v>
      </c>
      <c r="BG43" s="35">
        <v>1655.9913312353196</v>
      </c>
      <c r="BH43" s="35">
        <v>1675.5685729232048</v>
      </c>
      <c r="BI43" s="35">
        <v>0.29429885419923818</v>
      </c>
      <c r="BJ43" s="35">
        <v>0.92866073642933056</v>
      </c>
      <c r="BK43" s="35">
        <v>0.37706761220596097</v>
      </c>
      <c r="BL43" s="35">
        <v>0.3916265226852782</v>
      </c>
      <c r="BM43" s="35">
        <v>0.41805117056195285</v>
      </c>
      <c r="BN43" s="35">
        <v>0.37706761220595969</v>
      </c>
      <c r="BO43" s="35" t="s">
        <v>373</v>
      </c>
    </row>
    <row r="44" spans="1:67" s="35" customFormat="1" x14ac:dyDescent="0.25">
      <c r="A44" s="35">
        <v>424065</v>
      </c>
      <c r="B44" s="35">
        <v>631163</v>
      </c>
      <c r="C44" s="35">
        <v>6180197</v>
      </c>
      <c r="D44" s="35" t="s">
        <v>160</v>
      </c>
      <c r="E44" s="35" t="s">
        <v>196</v>
      </c>
      <c r="G44" s="35">
        <v>52.804703764407527</v>
      </c>
      <c r="H44" s="35">
        <v>1.0337853461272539</v>
      </c>
      <c r="I44" s="35">
        <v>13.296463793085453</v>
      </c>
      <c r="J44" s="35">
        <v>1.6654065597483707E-2</v>
      </c>
      <c r="K44" s="35">
        <v>12.190870777333023</v>
      </c>
      <c r="L44" s="35">
        <v>0.19359822730315787</v>
      </c>
      <c r="M44" s="35">
        <v>8.5692744798527389</v>
      </c>
      <c r="N44" s="35">
        <v>9.6923621061703269</v>
      </c>
      <c r="O44" s="35">
        <v>1.8459802883848611</v>
      </c>
      <c r="P44" s="35">
        <v>0.25285919644759725</v>
      </c>
      <c r="Q44" s="35">
        <v>2.5566451152879466E-2</v>
      </c>
      <c r="R44" s="35">
        <v>7.7881504137697052E-2</v>
      </c>
      <c r="T44" s="35" t="s">
        <v>375</v>
      </c>
      <c r="U44" s="35">
        <v>52.731029201359313</v>
      </c>
      <c r="V44" s="35">
        <v>1.0322886060570247</v>
      </c>
      <c r="W44" s="35">
        <v>13.277118046025196</v>
      </c>
      <c r="X44" s="35">
        <v>1.6633064258682176E-2</v>
      </c>
      <c r="Y44" s="35">
        <v>1.3525709112186268</v>
      </c>
      <c r="Z44" s="35">
        <v>10.962369345218526</v>
      </c>
      <c r="AA44" s="35">
        <v>0.19340497745475568</v>
      </c>
      <c r="AB44" s="35">
        <v>8.5573272642816836</v>
      </c>
      <c r="AC44" s="35">
        <v>9.6783890202079341</v>
      </c>
      <c r="AD44" s="35">
        <v>1.8432951654735732</v>
      </c>
      <c r="AE44" s="35">
        <v>0.25249139294179412</v>
      </c>
      <c r="AF44" s="35">
        <v>2.5314786112848528E-2</v>
      </c>
      <c r="AG44" s="35">
        <v>7.7768219390052948E-2</v>
      </c>
      <c r="AH44" s="35">
        <v>1217.3250428031492</v>
      </c>
      <c r="AI44" s="35">
        <v>1230.3248748493463</v>
      </c>
      <c r="AJ44" s="35">
        <v>1263.5884203661826</v>
      </c>
      <c r="AK44" s="35">
        <v>0.33279524642619168</v>
      </c>
      <c r="AL44" s="35">
        <v>0.80734887693983115</v>
      </c>
      <c r="AM44" s="35" t="s">
        <v>375</v>
      </c>
      <c r="AN44" s="35">
        <v>0.28735215016435262</v>
      </c>
      <c r="AO44" s="35">
        <v>0.50428403775737207</v>
      </c>
      <c r="AP44" s="35">
        <v>-1.0723775056213667</v>
      </c>
      <c r="AR44" s="35">
        <v>55.577778786844952</v>
      </c>
      <c r="AS44" s="35">
        <v>47.504179082425679</v>
      </c>
      <c r="AT44" s="35">
        <v>0.60467042231230073</v>
      </c>
      <c r="AU44" s="35">
        <v>7.7055033000758231</v>
      </c>
      <c r="AV44" s="35">
        <v>1.1933821028401057E-2</v>
      </c>
      <c r="AW44" s="35">
        <v>0.77810549485574754</v>
      </c>
      <c r="AX44" s="35">
        <v>10.733727897397879</v>
      </c>
      <c r="AY44" s="35">
        <v>0.16997329130170449</v>
      </c>
      <c r="AZ44" s="35">
        <v>25.232413266715525</v>
      </c>
      <c r="BA44" s="35">
        <v>5.6517448064050901</v>
      </c>
      <c r="BB44" s="35">
        <v>1.0604088000116598</v>
      </c>
      <c r="BC44" s="35">
        <v>0.14525296871480287</v>
      </c>
      <c r="BD44" s="35">
        <v>0.35734843368917202</v>
      </c>
      <c r="BE44" s="35">
        <v>4.4738415066185339E-2</v>
      </c>
      <c r="BF44" s="35">
        <v>1522.9664161388766</v>
      </c>
      <c r="BG44" s="35">
        <v>1668.5782520273058</v>
      </c>
      <c r="BH44" s="35">
        <v>1693.166346370029</v>
      </c>
      <c r="BI44" s="35">
        <v>0.30455838028761295</v>
      </c>
      <c r="BJ44" s="35">
        <v>0.93224336547271969</v>
      </c>
      <c r="BK44" s="35">
        <v>0.5114116098272099</v>
      </c>
      <c r="BL44" s="35">
        <v>0.5114116098272099</v>
      </c>
      <c r="BM44" s="35">
        <v>0.6466692338156903</v>
      </c>
      <c r="BN44" s="35">
        <v>0.60033223556205884</v>
      </c>
      <c r="BO44" s="35" t="s">
        <v>374</v>
      </c>
    </row>
    <row r="45" spans="1:67" s="35" customFormat="1" hidden="1" x14ac:dyDescent="0.25">
      <c r="A45" s="35" t="s">
        <v>243</v>
      </c>
      <c r="D45" s="35" t="s">
        <v>313</v>
      </c>
      <c r="E45" s="35" t="s">
        <v>321</v>
      </c>
      <c r="G45" s="35">
        <v>46.018411362114101</v>
      </c>
      <c r="H45" s="35">
        <v>3.6480494392464236</v>
      </c>
      <c r="I45" s="35">
        <v>10.99509872890193</v>
      </c>
      <c r="J45" s="35">
        <v>2.7253833484607057E-2</v>
      </c>
      <c r="K45" s="35">
        <v>16.538503463399291</v>
      </c>
      <c r="L45" s="35">
        <v>0.13247106902291483</v>
      </c>
      <c r="M45" s="35">
        <v>10.791297084251292</v>
      </c>
      <c r="N45" s="35">
        <v>7.7546525789567839</v>
      </c>
      <c r="O45" s="35">
        <v>3.6072891103162958</v>
      </c>
      <c r="P45" s="35">
        <v>0.13247106902291483</v>
      </c>
      <c r="Q45" s="35">
        <v>8.0394653773560483E-3</v>
      </c>
      <c r="R45" s="35">
        <v>0.34646279590608497</v>
      </c>
      <c r="T45" s="35" t="s">
        <v>375</v>
      </c>
      <c r="U45" s="35">
        <v>45.932595578812268</v>
      </c>
      <c r="V45" s="35">
        <v>3.6410099417744246</v>
      </c>
      <c r="W45" s="35">
        <v>10.973792570045799</v>
      </c>
      <c r="X45" s="35">
        <v>2.72047474679196E-2</v>
      </c>
      <c r="Y45" s="35">
        <v>1.8340537654781257</v>
      </c>
      <c r="Z45" s="35">
        <v>14.861480076335033</v>
      </c>
      <c r="AA45" s="35">
        <v>0.13225469600152326</v>
      </c>
      <c r="AB45" s="35">
        <v>10.771607169607339</v>
      </c>
      <c r="AC45" s="35">
        <v>7.7396968863039461</v>
      </c>
      <c r="AD45" s="35">
        <v>3.6003051736372824</v>
      </c>
      <c r="AE45" s="35">
        <v>0.1322145967719906</v>
      </c>
      <c r="AF45" s="35">
        <v>7.9927754376015285E-3</v>
      </c>
      <c r="AG45" s="35">
        <v>0.34579202232674472</v>
      </c>
      <c r="AH45" s="35">
        <v>1301.4091443921061</v>
      </c>
      <c r="AI45" s="35">
        <v>1328.7758903117724</v>
      </c>
      <c r="AJ45" s="35">
        <v>1323.3216532853978</v>
      </c>
      <c r="AK45" s="35">
        <v>0.30024797230833405</v>
      </c>
      <c r="AL45" s="35">
        <v>0.81163483736261721</v>
      </c>
      <c r="AM45" s="35" t="s">
        <v>375</v>
      </c>
      <c r="AN45" s="35">
        <v>7.6757612682304466E-2</v>
      </c>
      <c r="AO45" s="35">
        <v>7.8612995006498043E-2</v>
      </c>
      <c r="AP45" s="35">
        <v>0.63955519519883919</v>
      </c>
      <c r="AR45" s="35" t="s">
        <v>375</v>
      </c>
      <c r="AS45" s="35">
        <v>45.932595578812268</v>
      </c>
      <c r="AT45" s="35">
        <v>3.6410099417744246</v>
      </c>
      <c r="AU45" s="35">
        <v>10.973792570045799</v>
      </c>
      <c r="AV45" s="35">
        <v>2.72047474679196E-2</v>
      </c>
      <c r="AW45" s="35">
        <v>1.8340537654781257</v>
      </c>
      <c r="AX45" s="35">
        <v>14.861480076335033</v>
      </c>
      <c r="AY45" s="35">
        <v>0.13225469600152326</v>
      </c>
      <c r="AZ45" s="35">
        <v>10.771607169607339</v>
      </c>
      <c r="BA45" s="35">
        <v>7.7396968863039461</v>
      </c>
      <c r="BB45" s="35">
        <v>3.6003051736372824</v>
      </c>
      <c r="BC45" s="35">
        <v>0.1322145967719906</v>
      </c>
      <c r="BD45" s="35">
        <v>7.9927754376015285E-3</v>
      </c>
      <c r="BE45" s="35">
        <v>0.34579202232674472</v>
      </c>
      <c r="BF45" s="35">
        <v>1301.4091443921061</v>
      </c>
      <c r="BG45" s="35">
        <v>1328.7758903117724</v>
      </c>
      <c r="BH45" s="35">
        <v>1323.3216532853978</v>
      </c>
      <c r="BI45" s="35">
        <v>0.30024797230833405</v>
      </c>
      <c r="BJ45" s="35">
        <v>0.81163483736261721</v>
      </c>
      <c r="BK45" s="35" t="s">
        <v>375</v>
      </c>
      <c r="BL45" s="35">
        <v>7.6757612682304466E-2</v>
      </c>
      <c r="BM45" s="35">
        <v>7.8612995006498043E-2</v>
      </c>
      <c r="BN45" s="35">
        <v>0.63955519519883919</v>
      </c>
      <c r="BO45" s="35" t="e">
        <v>#VALUE!</v>
      </c>
    </row>
    <row r="46" spans="1:67" s="35" customFormat="1" x14ac:dyDescent="0.25">
      <c r="A46" s="35" t="s">
        <v>62</v>
      </c>
      <c r="B46" s="35">
        <v>631148</v>
      </c>
      <c r="C46" s="35">
        <v>6182516</v>
      </c>
      <c r="D46" s="35" t="s">
        <v>160</v>
      </c>
      <c r="E46" s="35" t="s">
        <v>196</v>
      </c>
      <c r="G46" s="35">
        <v>50.490452165716789</v>
      </c>
      <c r="H46" s="35">
        <v>1.2435015820006681</v>
      </c>
      <c r="I46" s="35">
        <v>14.418186446473264</v>
      </c>
      <c r="J46" s="35">
        <v>2.5067276718537611E-2</v>
      </c>
      <c r="K46" s="35">
        <v>14.364587240352547</v>
      </c>
      <c r="L46" s="35">
        <v>0.15007777713801168</v>
      </c>
      <c r="M46" s="35">
        <v>11.202234079230157</v>
      </c>
      <c r="N46" s="35">
        <v>5.6279166426754381</v>
      </c>
      <c r="O46" s="35">
        <v>1.6508555485181284</v>
      </c>
      <c r="P46" s="35">
        <v>0.71822936201762733</v>
      </c>
      <c r="Q46" s="35">
        <v>1.2413308141527791E-2</v>
      </c>
      <c r="R46" s="35">
        <v>9.6478571017293221E-2</v>
      </c>
      <c r="T46" s="35" t="s">
        <v>375</v>
      </c>
      <c r="U46" s="35">
        <v>50.408215069146102</v>
      </c>
      <c r="V46" s="35">
        <v>1.2414018199629138</v>
      </c>
      <c r="W46" s="35">
        <v>14.393715982391678</v>
      </c>
      <c r="X46" s="35">
        <v>2.5028236245137302E-2</v>
      </c>
      <c r="Y46" s="35">
        <v>1.5933593331223888</v>
      </c>
      <c r="Z46" s="35">
        <v>12.911515516435845</v>
      </c>
      <c r="AA46" s="35">
        <v>0.14986940837747387</v>
      </c>
      <c r="AB46" s="35">
        <v>11.184745235055482</v>
      </c>
      <c r="AC46" s="35">
        <v>5.6184173579842946</v>
      </c>
      <c r="AD46" s="35">
        <v>1.6480567430653967</v>
      </c>
      <c r="AE46" s="35">
        <v>0.71701169990507518</v>
      </c>
      <c r="AF46" s="35">
        <v>1.2348593843360291E-2</v>
      </c>
      <c r="AG46" s="35">
        <v>9.6315004464860854E-2</v>
      </c>
      <c r="AH46" s="35">
        <v>1297.8659038893602</v>
      </c>
      <c r="AI46" s="35">
        <v>1344.0661529479034</v>
      </c>
      <c r="AJ46" s="35">
        <v>1334.3754375408469</v>
      </c>
      <c r="AK46" s="35">
        <v>0.33061598322389363</v>
      </c>
      <c r="AL46" s="35">
        <v>0.82383572043067232</v>
      </c>
      <c r="AM46" s="35" t="s">
        <v>375</v>
      </c>
      <c r="AN46" s="35">
        <v>0.30759608890957518</v>
      </c>
      <c r="AO46" s="35">
        <v>0.62508990212690407</v>
      </c>
      <c r="AP46" s="35">
        <v>0.90906699434719562</v>
      </c>
      <c r="AR46" s="35" t="s">
        <v>375</v>
      </c>
      <c r="AS46" s="35">
        <v>50.408215069146102</v>
      </c>
      <c r="AT46" s="35">
        <v>1.2414018199629138</v>
      </c>
      <c r="AU46" s="35">
        <v>14.393715982391678</v>
      </c>
      <c r="AV46" s="35">
        <v>2.5028236245137302E-2</v>
      </c>
      <c r="AW46" s="35">
        <v>1.5933593331223888</v>
      </c>
      <c r="AX46" s="35">
        <v>12.911515516435845</v>
      </c>
      <c r="AY46" s="35">
        <v>0.14986940837747387</v>
      </c>
      <c r="AZ46" s="35">
        <v>11.184745235055482</v>
      </c>
      <c r="BA46" s="35">
        <v>5.6184173579842946</v>
      </c>
      <c r="BB46" s="35">
        <v>1.6480567430653967</v>
      </c>
      <c r="BC46" s="35">
        <v>0.71701169990507518</v>
      </c>
      <c r="BD46" s="35">
        <v>1.2348593843360291E-2</v>
      </c>
      <c r="BE46" s="35">
        <v>9.6315004464860854E-2</v>
      </c>
      <c r="BF46" s="35">
        <v>1297.8659038893602</v>
      </c>
      <c r="BG46" s="35">
        <v>1344.0661529479034</v>
      </c>
      <c r="BH46" s="35">
        <v>1334.3754375408469</v>
      </c>
      <c r="BI46" s="35">
        <v>0.33061598322389363</v>
      </c>
      <c r="BJ46" s="35">
        <v>0.82383572043067232</v>
      </c>
      <c r="BK46" s="35" t="s">
        <v>375</v>
      </c>
      <c r="BL46" s="35">
        <v>0.30759608890957518</v>
      </c>
      <c r="BM46" s="35">
        <v>0.62508990212690407</v>
      </c>
      <c r="BN46" s="35">
        <v>0.90906699434719562</v>
      </c>
      <c r="BO46" s="35" t="e">
        <v>#VALUE!</v>
      </c>
    </row>
    <row r="47" spans="1:67" s="35" customFormat="1" x14ac:dyDescent="0.25">
      <c r="A47" s="35" t="s">
        <v>157</v>
      </c>
      <c r="B47" s="35">
        <v>509970</v>
      </c>
      <c r="C47" s="35">
        <v>6348982</v>
      </c>
      <c r="D47" s="35" t="s">
        <v>160</v>
      </c>
      <c r="E47" s="35" t="s">
        <v>196</v>
      </c>
      <c r="G47" s="35">
        <v>48.201446438562158</v>
      </c>
      <c r="H47" s="35">
        <v>3.1310126734518788</v>
      </c>
      <c r="I47" s="35">
        <v>11.092491797058406</v>
      </c>
      <c r="J47" s="35">
        <v>9.4115992884986996E-2</v>
      </c>
      <c r="K47" s="35">
        <v>17.147308056141242</v>
      </c>
      <c r="L47" s="35">
        <v>0.20497247048489667</v>
      </c>
      <c r="M47" s="35">
        <v>10.314064699098529</v>
      </c>
      <c r="N47" s="35">
        <v>8.0045940611295165</v>
      </c>
      <c r="O47" s="35">
        <v>1.2112597768361189</v>
      </c>
      <c r="P47" s="35">
        <v>0.32472185322925562</v>
      </c>
      <c r="Q47" s="35">
        <v>6.5810083926839097E-2</v>
      </c>
      <c r="R47" s="35">
        <v>0.20820209719616398</v>
      </c>
      <c r="T47" s="35" t="s">
        <v>375</v>
      </c>
      <c r="U47" s="35">
        <v>48.108062285541067</v>
      </c>
      <c r="V47" s="35">
        <v>3.1247614123154022</v>
      </c>
      <c r="W47" s="35">
        <v>11.070251347750391</v>
      </c>
      <c r="X47" s="35">
        <v>9.3940383143349432E-2</v>
      </c>
      <c r="Y47" s="35">
        <v>1.9014393716263385</v>
      </c>
      <c r="Z47" s="35">
        <v>15.407976358426328</v>
      </c>
      <c r="AA47" s="35">
        <v>0.20462397541772384</v>
      </c>
      <c r="AB47" s="35">
        <v>10.294208905152212</v>
      </c>
      <c r="AC47" s="35">
        <v>7.9886182116366573</v>
      </c>
      <c r="AD47" s="35">
        <v>1.2088330828737888</v>
      </c>
      <c r="AE47" s="35">
        <v>0.32407129042205468</v>
      </c>
      <c r="AF47" s="35">
        <v>6.5428400227395309E-2</v>
      </c>
      <c r="AG47" s="35">
        <v>0.20778497546730568</v>
      </c>
      <c r="AH47" s="35">
        <v>1268.6690676353551</v>
      </c>
      <c r="AI47" s="35">
        <v>1310.1050252292903</v>
      </c>
      <c r="AJ47" s="35">
        <v>1310.5128327807884</v>
      </c>
      <c r="AK47" s="35">
        <v>0.32653534650159216</v>
      </c>
      <c r="AL47" s="35">
        <v>0.78503241792780165</v>
      </c>
      <c r="AM47" s="35" t="s">
        <v>375</v>
      </c>
      <c r="AN47" s="35">
        <v>0.2760994292799348</v>
      </c>
      <c r="AO47" s="35">
        <v>0.46603495885483881</v>
      </c>
      <c r="AP47" s="35">
        <v>0.84612438892650477</v>
      </c>
      <c r="AR47" s="35" t="s">
        <v>375</v>
      </c>
      <c r="AS47" s="35">
        <v>48.108062285541067</v>
      </c>
      <c r="AT47" s="35">
        <v>3.1247614123154022</v>
      </c>
      <c r="AU47" s="35">
        <v>11.070251347750391</v>
      </c>
      <c r="AV47" s="35">
        <v>9.3940383143349432E-2</v>
      </c>
      <c r="AW47" s="35">
        <v>1.9014393716263385</v>
      </c>
      <c r="AX47" s="35">
        <v>15.407976358426328</v>
      </c>
      <c r="AY47" s="35">
        <v>0.20462397541772384</v>
      </c>
      <c r="AZ47" s="35">
        <v>10.294208905152212</v>
      </c>
      <c r="BA47" s="35">
        <v>7.9886182116366573</v>
      </c>
      <c r="BB47" s="35">
        <v>1.2088330828737888</v>
      </c>
      <c r="BC47" s="35">
        <v>0.32407129042205468</v>
      </c>
      <c r="BD47" s="35">
        <v>6.5428400227395309E-2</v>
      </c>
      <c r="BE47" s="35">
        <v>0.20778497546730568</v>
      </c>
      <c r="BF47" s="35">
        <v>1268.6690676353551</v>
      </c>
      <c r="BG47" s="35">
        <v>1310.1050252292903</v>
      </c>
      <c r="BH47" s="35">
        <v>1310.5128327807884</v>
      </c>
      <c r="BI47" s="35">
        <v>0.32653534650159216</v>
      </c>
      <c r="BJ47" s="35">
        <v>0.78503241792780165</v>
      </c>
      <c r="BK47" s="35" t="s">
        <v>375</v>
      </c>
      <c r="BL47" s="35">
        <v>0.2760994292799348</v>
      </c>
      <c r="BM47" s="35">
        <v>0.46603495885483881</v>
      </c>
      <c r="BN47" s="35">
        <v>0.84612438892650477</v>
      </c>
      <c r="BO47" s="35" t="e">
        <v>#VALUE!</v>
      </c>
    </row>
    <row r="48" spans="1:67" s="35" customFormat="1" x14ac:dyDescent="0.25">
      <c r="A48" s="35" t="s">
        <v>106</v>
      </c>
      <c r="B48" s="35">
        <v>480082</v>
      </c>
      <c r="C48" s="35">
        <v>6469924</v>
      </c>
      <c r="D48" s="35" t="s">
        <v>160</v>
      </c>
      <c r="E48" s="35" t="s">
        <v>63</v>
      </c>
      <c r="G48" s="35">
        <v>59.179232989554166</v>
      </c>
      <c r="H48" s="35">
        <v>0.24976118517534238</v>
      </c>
      <c r="I48" s="35">
        <v>12.523524818023279</v>
      </c>
      <c r="J48" s="35">
        <v>0.15901457131898633</v>
      </c>
      <c r="K48" s="35">
        <v>5.4833917046895388</v>
      </c>
      <c r="L48" s="35">
        <v>0.10787742725406653</v>
      </c>
      <c r="M48" s="35">
        <v>10.195985944518743</v>
      </c>
      <c r="N48" s="35">
        <v>8.7570724431561491</v>
      </c>
      <c r="O48" s="35">
        <v>3.269698973313985</v>
      </c>
      <c r="P48" s="35">
        <v>3.6072456526853001E-2</v>
      </c>
      <c r="Q48" s="35">
        <v>2.2355380385616245E-2</v>
      </c>
      <c r="R48" s="35">
        <v>1.6012106083307165E-2</v>
      </c>
      <c r="T48" s="35">
        <v>-6.7410741425010512</v>
      </c>
      <c r="U48" s="35">
        <v>60.428070425334838</v>
      </c>
      <c r="V48" s="35">
        <v>0.26649620718651135</v>
      </c>
      <c r="W48" s="35">
        <v>13.387729497649016</v>
      </c>
      <c r="X48" s="35">
        <v>0.16354531289426821</v>
      </c>
      <c r="Y48" s="35">
        <v>0.65156124818649941</v>
      </c>
      <c r="Z48" s="35">
        <v>4.6468653413062029</v>
      </c>
      <c r="AA48" s="35">
        <v>0.10547678324999901</v>
      </c>
      <c r="AB48" s="35">
        <v>7.4448707952552597</v>
      </c>
      <c r="AC48" s="35">
        <v>9.344591201184457</v>
      </c>
      <c r="AD48" s="35">
        <v>3.4966829529652901</v>
      </c>
      <c r="AE48" s="35">
        <v>3.8576622752884815E-2</v>
      </c>
      <c r="AF48" s="35">
        <v>8.4099383144627046E-3</v>
      </c>
      <c r="AG48" s="35">
        <v>1.7123673720282694E-2</v>
      </c>
      <c r="AH48" s="35">
        <v>1195.7644501321679</v>
      </c>
      <c r="AI48" s="35">
        <v>1165.094027923225</v>
      </c>
      <c r="AJ48" s="35">
        <v>1233.2675122470246</v>
      </c>
      <c r="AK48" s="35">
        <v>0.3397473149000359</v>
      </c>
      <c r="AL48" s="35">
        <v>0.89373837886306573</v>
      </c>
      <c r="AM48" s="35">
        <v>0.31345060106733635</v>
      </c>
      <c r="AN48" s="35">
        <v>0.31345060106733635</v>
      </c>
      <c r="AO48" s="35">
        <v>0.30289749545251332</v>
      </c>
      <c r="AP48" s="35">
        <v>-1.5965471982757311</v>
      </c>
      <c r="AR48" s="35" t="s">
        <v>375</v>
      </c>
      <c r="AS48" s="35">
        <v>59.139817064618839</v>
      </c>
      <c r="AT48" s="35">
        <v>0.2495857205619178</v>
      </c>
      <c r="AU48" s="35">
        <v>12.514620722223043</v>
      </c>
      <c r="AV48" s="35">
        <v>0.15893464696533738</v>
      </c>
      <c r="AW48" s="35">
        <v>0.60883265761970673</v>
      </c>
      <c r="AX48" s="35">
        <v>4.9406195010273377</v>
      </c>
      <c r="AY48" s="35">
        <v>0.10785253412836818</v>
      </c>
      <c r="AZ48" s="35">
        <v>10.187210139826849</v>
      </c>
      <c r="BA48" s="35">
        <v>8.7509661753276173</v>
      </c>
      <c r="BB48" s="35">
        <v>3.2673747572200886</v>
      </c>
      <c r="BC48" s="35">
        <v>3.604681496636368E-2</v>
      </c>
      <c r="BD48" s="35">
        <v>2.2138541394800388E-2</v>
      </c>
      <c r="BE48" s="35">
        <v>1.6000724119719766E-2</v>
      </c>
      <c r="BF48" s="35">
        <v>1264.5707899622334</v>
      </c>
      <c r="BG48" s="35">
        <v>1305.7584856406111</v>
      </c>
      <c r="BH48" s="35">
        <v>1307.6367529626766</v>
      </c>
      <c r="BI48" s="35">
        <v>0.34666056836610282</v>
      </c>
      <c r="BJ48" s="35">
        <v>0.91399746263652215</v>
      </c>
      <c r="BK48" s="35" t="s">
        <v>375</v>
      </c>
      <c r="BL48" s="35">
        <v>0.32928219059512803</v>
      </c>
      <c r="BM48" s="35">
        <v>0.56113466238174348</v>
      </c>
      <c r="BN48" s="35">
        <v>-1.4775530322072756</v>
      </c>
      <c r="BO48" s="35" t="e">
        <v>#VALUE!</v>
      </c>
    </row>
    <row r="49" spans="1:67" s="35" customFormat="1" x14ac:dyDescent="0.25">
      <c r="A49" s="35">
        <v>424100</v>
      </c>
      <c r="B49" s="35">
        <v>631133</v>
      </c>
      <c r="C49" s="35">
        <v>6180150</v>
      </c>
      <c r="D49" s="35" t="s">
        <v>160</v>
      </c>
      <c r="E49" s="35" t="s">
        <v>196</v>
      </c>
      <c r="G49" s="35">
        <v>54.666668488464325</v>
      </c>
      <c r="H49" s="35">
        <v>1.000382804397326</v>
      </c>
      <c r="I49" s="35">
        <v>12.049262345220919</v>
      </c>
      <c r="J49" s="35">
        <v>1.855220035925003E-2</v>
      </c>
      <c r="K49" s="35">
        <v>12.395946972146977</v>
      </c>
      <c r="L49" s="35">
        <v>0.20262174679269718</v>
      </c>
      <c r="M49" s="35">
        <v>9.4472335467841475</v>
      </c>
      <c r="N49" s="35">
        <v>8.9226397848283181</v>
      </c>
      <c r="O49" s="35">
        <v>0.99704439686112012</v>
      </c>
      <c r="P49" s="35">
        <v>0.19264410625694203</v>
      </c>
      <c r="Q49" s="35">
        <v>2.9126356349378713E-2</v>
      </c>
      <c r="R49" s="35">
        <v>7.7877251538611802E-2</v>
      </c>
      <c r="T49" s="35" t="s">
        <v>375</v>
      </c>
      <c r="U49" s="35">
        <v>54.589124351892494</v>
      </c>
      <c r="V49" s="35">
        <v>0.99891202570510784</v>
      </c>
      <c r="W49" s="35">
        <v>12.031447406637319</v>
      </c>
      <c r="X49" s="35">
        <v>1.8527995140552922E-2</v>
      </c>
      <c r="Y49" s="35">
        <v>1.3752927168828633</v>
      </c>
      <c r="Z49" s="35">
        <v>11.146001887722319</v>
      </c>
      <c r="AA49" s="35">
        <v>0.20240277199958612</v>
      </c>
      <c r="AB49" s="35">
        <v>9.4341376569384536</v>
      </c>
      <c r="AC49" s="35">
        <v>8.9095527335626681</v>
      </c>
      <c r="AD49" s="35">
        <v>0.99557146415980746</v>
      </c>
      <c r="AE49" s="35">
        <v>0.1923595133093117</v>
      </c>
      <c r="AF49" s="35">
        <v>2.8907272497603751E-2</v>
      </c>
      <c r="AG49" s="35">
        <v>7.7762203551941675E-2</v>
      </c>
      <c r="AH49" s="35">
        <v>1233.7410762893815</v>
      </c>
      <c r="AI49" s="35">
        <v>1273.2526760081319</v>
      </c>
      <c r="AJ49" s="35">
        <v>1287.3400889087145</v>
      </c>
      <c r="AK49" s="35">
        <v>0.35486696632883352</v>
      </c>
      <c r="AL49" s="35">
        <v>0.80986210254054791</v>
      </c>
      <c r="AM49" s="35" t="s">
        <v>375</v>
      </c>
      <c r="AN49" s="35">
        <v>0.33651687278361475</v>
      </c>
      <c r="AO49" s="35">
        <v>0.68939068050691577</v>
      </c>
      <c r="AP49" s="35">
        <v>4.1156731300982035</v>
      </c>
      <c r="AR49" s="35" t="s">
        <v>375</v>
      </c>
      <c r="AS49" s="35">
        <v>54.589124351892494</v>
      </c>
      <c r="AT49" s="35">
        <v>0.99891202570510784</v>
      </c>
      <c r="AU49" s="35">
        <v>12.031447406637319</v>
      </c>
      <c r="AV49" s="35">
        <v>1.8527995140552922E-2</v>
      </c>
      <c r="AW49" s="35">
        <v>1.3752927168828633</v>
      </c>
      <c r="AX49" s="35">
        <v>11.146001887722319</v>
      </c>
      <c r="AY49" s="35">
        <v>0.20240277199958612</v>
      </c>
      <c r="AZ49" s="35">
        <v>9.4341376569384536</v>
      </c>
      <c r="BA49" s="35">
        <v>8.9095527335626681</v>
      </c>
      <c r="BB49" s="35">
        <v>0.99557146415980746</v>
      </c>
      <c r="BC49" s="35">
        <v>0.1923595133093117</v>
      </c>
      <c r="BD49" s="35">
        <v>2.8907272497603751E-2</v>
      </c>
      <c r="BE49" s="35">
        <v>7.7762203551941675E-2</v>
      </c>
      <c r="BF49" s="35">
        <v>1233.7410762893815</v>
      </c>
      <c r="BG49" s="35">
        <v>1273.2526760081319</v>
      </c>
      <c r="BH49" s="35">
        <v>1287.3400889087145</v>
      </c>
      <c r="BI49" s="35">
        <v>0.35486696632883352</v>
      </c>
      <c r="BJ49" s="35">
        <v>0.80986210254054791</v>
      </c>
      <c r="BK49" s="35" t="s">
        <v>375</v>
      </c>
      <c r="BL49" s="35">
        <v>0.33651687278361475</v>
      </c>
      <c r="BM49" s="35">
        <v>0.68939068050691577</v>
      </c>
      <c r="BN49" s="35">
        <v>4.1156731300982035</v>
      </c>
      <c r="BO49" s="35" t="e">
        <v>#VALUE!</v>
      </c>
    </row>
    <row r="50" spans="1:67" s="35" customFormat="1" x14ac:dyDescent="0.25">
      <c r="A50" s="35">
        <v>422812</v>
      </c>
      <c r="B50" s="35">
        <v>631148</v>
      </c>
      <c r="C50" s="35">
        <v>6182516</v>
      </c>
      <c r="D50" s="35" t="s">
        <v>160</v>
      </c>
      <c r="E50" s="35" t="s">
        <v>196</v>
      </c>
      <c r="G50" s="35">
        <v>60.945174772027663</v>
      </c>
      <c r="H50" s="35">
        <v>1.2173100508961923</v>
      </c>
      <c r="I50" s="35">
        <v>10.879918572873679</v>
      </c>
      <c r="J50" s="35">
        <v>2.1769144065008173E-2</v>
      </c>
      <c r="K50" s="35">
        <v>11.291732255955559</v>
      </c>
      <c r="L50" s="35">
        <v>0.13682190975871927</v>
      </c>
      <c r="M50" s="35">
        <v>9.2165411774056167</v>
      </c>
      <c r="N50" s="35">
        <v>4.0563372874564543</v>
      </c>
      <c r="O50" s="35">
        <v>1.5362114894176186</v>
      </c>
      <c r="P50" s="35">
        <v>0.60210069503633168</v>
      </c>
      <c r="Q50" s="35">
        <v>1.1321502401561044E-2</v>
      </c>
      <c r="R50" s="35">
        <v>8.4761142705586157E-2</v>
      </c>
      <c r="T50" s="35" t="s">
        <v>375</v>
      </c>
      <c r="U50" s="35">
        <v>60.865836907167534</v>
      </c>
      <c r="V50" s="35">
        <v>1.2156694870886942</v>
      </c>
      <c r="W50" s="35">
        <v>10.865164701833919</v>
      </c>
      <c r="X50" s="35">
        <v>2.1743650274729021E-2</v>
      </c>
      <c r="Y50" s="35">
        <v>1.2529369562085173</v>
      </c>
      <c r="Z50" s="35">
        <v>10.154719734060643</v>
      </c>
      <c r="AA50" s="35">
        <v>0.13669470558482572</v>
      </c>
      <c r="AB50" s="35">
        <v>9.2050529759988198</v>
      </c>
      <c r="AC50" s="35">
        <v>4.0508878028705526</v>
      </c>
      <c r="AD50" s="35">
        <v>1.5341300108895672</v>
      </c>
      <c r="AE50" s="35">
        <v>0.60128488310088124</v>
      </c>
      <c r="AF50" s="35">
        <v>1.1231888706431497E-2</v>
      </c>
      <c r="AG50" s="35">
        <v>8.4646296214871727E-2</v>
      </c>
      <c r="AH50" s="35">
        <v>1263.8937024210195</v>
      </c>
      <c r="AI50" s="35">
        <v>1262.6207538291519</v>
      </c>
      <c r="AJ50" s="35">
        <v>1281.1469430891268</v>
      </c>
      <c r="AK50" s="35">
        <v>0.38670882216724023</v>
      </c>
      <c r="AL50" s="35">
        <v>0.80717073520246863</v>
      </c>
      <c r="AM50" s="35" t="s">
        <v>375</v>
      </c>
      <c r="AN50" s="35">
        <v>0.51174945935251703</v>
      </c>
      <c r="AO50" s="35">
        <v>0.82592130721665258</v>
      </c>
      <c r="AP50" s="35">
        <v>-1.7358127553082787</v>
      </c>
      <c r="AR50" s="35" t="s">
        <v>375</v>
      </c>
      <c r="AS50" s="35">
        <v>60.865836907167534</v>
      </c>
      <c r="AT50" s="35">
        <v>1.2156694870886942</v>
      </c>
      <c r="AU50" s="35">
        <v>10.865164701833919</v>
      </c>
      <c r="AV50" s="35">
        <v>2.1743650274729021E-2</v>
      </c>
      <c r="AW50" s="35">
        <v>1.2529369562085173</v>
      </c>
      <c r="AX50" s="35">
        <v>10.154719734060643</v>
      </c>
      <c r="AY50" s="35">
        <v>0.13669470558482572</v>
      </c>
      <c r="AZ50" s="35">
        <v>9.2050529759988198</v>
      </c>
      <c r="BA50" s="35">
        <v>4.0508878028705526</v>
      </c>
      <c r="BB50" s="35">
        <v>1.5341300108895672</v>
      </c>
      <c r="BC50" s="35">
        <v>0.60128488310088124</v>
      </c>
      <c r="BD50" s="35">
        <v>1.1231888706431497E-2</v>
      </c>
      <c r="BE50" s="35">
        <v>8.4646296214871727E-2</v>
      </c>
      <c r="BF50" s="35">
        <v>1263.8937024210195</v>
      </c>
      <c r="BG50" s="35">
        <v>1262.6207538291519</v>
      </c>
      <c r="BH50" s="35">
        <v>1281.1469430891268</v>
      </c>
      <c r="BI50" s="35">
        <v>0.38670882216724023</v>
      </c>
      <c r="BJ50" s="35">
        <v>0.80717073520246863</v>
      </c>
      <c r="BK50" s="35" t="s">
        <v>375</v>
      </c>
      <c r="BL50" s="35">
        <v>0.51174945935251703</v>
      </c>
      <c r="BM50" s="35">
        <v>0.82592130721665258</v>
      </c>
      <c r="BN50" s="35">
        <v>-1.7358127553082787</v>
      </c>
      <c r="BO50" s="35" t="e">
        <v>#VALUE!</v>
      </c>
    </row>
    <row r="51" spans="1:67" s="35" customFormat="1" hidden="1" x14ac:dyDescent="0.25">
      <c r="A51" s="35" t="s">
        <v>244</v>
      </c>
      <c r="D51" s="35" t="s">
        <v>313</v>
      </c>
      <c r="E51" s="35" t="s">
        <v>321</v>
      </c>
      <c r="G51" s="35">
        <v>46.981941660820446</v>
      </c>
      <c r="H51" s="35">
        <v>3.9839382323532408</v>
      </c>
      <c r="I51" s="35">
        <v>12.665051720754676</v>
      </c>
      <c r="J51" s="35">
        <v>2.3975105932994019E-2</v>
      </c>
      <c r="K51" s="35">
        <v>15.650458119934981</v>
      </c>
      <c r="L51" s="35">
        <v>0.17321470575448875</v>
      </c>
      <c r="M51" s="35">
        <v>9.3026486090498963</v>
      </c>
      <c r="N51" s="35">
        <v>6.9489664308565482</v>
      </c>
      <c r="O51" s="35">
        <v>3.7292107238907577</v>
      </c>
      <c r="P51" s="35">
        <v>0.19359290643148741</v>
      </c>
      <c r="Q51" s="35">
        <v>1.0761473050014538E-2</v>
      </c>
      <c r="R51" s="35">
        <v>0.33624031117047815</v>
      </c>
      <c r="T51" s="35" t="s">
        <v>375</v>
      </c>
      <c r="U51" s="35">
        <v>46.898722557218306</v>
      </c>
      <c r="V51" s="35">
        <v>3.9766419924187781</v>
      </c>
      <c r="W51" s="35">
        <v>12.641762211591544</v>
      </c>
      <c r="X51" s="35">
        <v>2.3934856359649238E-2</v>
      </c>
      <c r="Y51" s="35">
        <v>1.7357440495303154</v>
      </c>
      <c r="Z51" s="35">
        <v>14.06598989138813</v>
      </c>
      <c r="AA51" s="35">
        <v>0.17295999253294611</v>
      </c>
      <c r="AB51" s="35">
        <v>9.2860883158794039</v>
      </c>
      <c r="AC51" s="35">
        <v>6.9362641260371634</v>
      </c>
      <c r="AD51" s="35">
        <v>3.7223573562193115</v>
      </c>
      <c r="AE51" s="35">
        <v>0.19323713051411723</v>
      </c>
      <c r="AF51" s="35">
        <v>1.0675135733173085E-2</v>
      </c>
      <c r="AG51" s="35">
        <v>0.33562238457715105</v>
      </c>
      <c r="AH51" s="35">
        <v>1267.7704937607245</v>
      </c>
      <c r="AI51" s="35">
        <v>1266.4251408573045</v>
      </c>
      <c r="AJ51" s="35">
        <v>1283.3386851924847</v>
      </c>
      <c r="AK51" s="35">
        <v>0.30297901856166554</v>
      </c>
      <c r="AL51" s="35">
        <v>0.79554639988258424</v>
      </c>
      <c r="AM51" s="35" t="s">
        <v>375</v>
      </c>
      <c r="AN51" s="35">
        <v>8.2720543228143997E-2</v>
      </c>
      <c r="AO51" s="35">
        <v>9.4845440460601671E-2</v>
      </c>
      <c r="AP51" s="35">
        <v>-0.38100837765371398</v>
      </c>
      <c r="AR51" s="35" t="s">
        <v>375</v>
      </c>
      <c r="AS51" s="35">
        <v>46.898722557218306</v>
      </c>
      <c r="AT51" s="35">
        <v>3.9766419924187781</v>
      </c>
      <c r="AU51" s="35">
        <v>12.641762211591544</v>
      </c>
      <c r="AV51" s="35">
        <v>2.3934856359649238E-2</v>
      </c>
      <c r="AW51" s="35">
        <v>1.7357440495303154</v>
      </c>
      <c r="AX51" s="35">
        <v>14.06598989138813</v>
      </c>
      <c r="AY51" s="35">
        <v>0.17295999253294611</v>
      </c>
      <c r="AZ51" s="35">
        <v>9.2860883158794039</v>
      </c>
      <c r="BA51" s="35">
        <v>6.9362641260371634</v>
      </c>
      <c r="BB51" s="35">
        <v>3.7223573562193115</v>
      </c>
      <c r="BC51" s="35">
        <v>0.19323713051411723</v>
      </c>
      <c r="BD51" s="35">
        <v>1.0675135733173085E-2</v>
      </c>
      <c r="BE51" s="35">
        <v>0.33562238457715105</v>
      </c>
      <c r="BF51" s="35">
        <v>1267.7704937607245</v>
      </c>
      <c r="BG51" s="35">
        <v>1266.4251408573045</v>
      </c>
      <c r="BH51" s="35">
        <v>1283.3386851924847</v>
      </c>
      <c r="BI51" s="35">
        <v>0.30297901856166554</v>
      </c>
      <c r="BJ51" s="35">
        <v>0.79554639988258424</v>
      </c>
      <c r="BK51" s="35" t="s">
        <v>375</v>
      </c>
      <c r="BL51" s="35">
        <v>8.2720543228143997E-2</v>
      </c>
      <c r="BM51" s="35">
        <v>9.4845440460601671E-2</v>
      </c>
      <c r="BN51" s="35">
        <v>-0.38100837765371398</v>
      </c>
      <c r="BO51" s="35" t="e">
        <v>#VALUE!</v>
      </c>
    </row>
    <row r="52" spans="1:67" s="35" customFormat="1" x14ac:dyDescent="0.25">
      <c r="A52" s="35">
        <v>424084</v>
      </c>
      <c r="B52" s="35">
        <v>631145</v>
      </c>
      <c r="C52" s="35">
        <v>6180168</v>
      </c>
      <c r="D52" s="35" t="s">
        <v>160</v>
      </c>
      <c r="E52" s="35" t="s">
        <v>196</v>
      </c>
      <c r="G52" s="35">
        <v>55.086319793638324</v>
      </c>
      <c r="H52" s="35">
        <v>1.033867698708991</v>
      </c>
      <c r="I52" s="35">
        <v>11.880883480635605</v>
      </c>
      <c r="J52" s="35">
        <v>1.8992991196881786E-2</v>
      </c>
      <c r="K52" s="35">
        <v>17.426103161577046</v>
      </c>
      <c r="L52" s="35">
        <v>0.20845736270408813</v>
      </c>
      <c r="M52" s="35">
        <v>9.0838230192704117</v>
      </c>
      <c r="N52" s="35">
        <v>2.4337739578335205</v>
      </c>
      <c r="O52" s="35">
        <v>1.670947374689431</v>
      </c>
      <c r="P52" s="35">
        <v>1.0476429779896579</v>
      </c>
      <c r="Q52" s="35">
        <v>1.5264768840042364E-2</v>
      </c>
      <c r="R52" s="35">
        <v>9.3923412916010751E-2</v>
      </c>
      <c r="T52" s="35" t="s">
        <v>375</v>
      </c>
      <c r="U52" s="35">
        <v>54.977303653684871</v>
      </c>
      <c r="V52" s="35">
        <v>1.0317716761072979</v>
      </c>
      <c r="W52" s="35">
        <v>11.856699050602872</v>
      </c>
      <c r="X52" s="35">
        <v>1.8957217823124511E-2</v>
      </c>
      <c r="Y52" s="35">
        <v>1.9322948014075048</v>
      </c>
      <c r="Z52" s="35">
        <v>15.658578414354496</v>
      </c>
      <c r="AA52" s="35">
        <v>0.20810339277026346</v>
      </c>
      <c r="AB52" s="35">
        <v>9.0654989429629289</v>
      </c>
      <c r="AC52" s="35">
        <v>2.4288445955025191</v>
      </c>
      <c r="AD52" s="35">
        <v>1.6675481638323639</v>
      </c>
      <c r="AE52" s="35">
        <v>1.045511756241412</v>
      </c>
      <c r="AF52" s="35">
        <v>1.5155990340109039E-2</v>
      </c>
      <c r="AG52" s="35">
        <v>9.3732344370254669E-2</v>
      </c>
      <c r="AH52" s="35">
        <v>1279.3830922262155</v>
      </c>
      <c r="AI52" s="35">
        <v>1255.9529154227232</v>
      </c>
      <c r="AJ52" s="35">
        <v>1277.3698749976113</v>
      </c>
      <c r="AK52" s="35">
        <v>0.35871144405370858</v>
      </c>
      <c r="AL52" s="35">
        <v>0.74232253265110282</v>
      </c>
      <c r="AM52" s="35" t="s">
        <v>375</v>
      </c>
      <c r="AN52" s="35">
        <v>0.44567687371627429</v>
      </c>
      <c r="AO52" s="35">
        <v>0.9549758031717126</v>
      </c>
      <c r="AP52" s="35">
        <v>1.3742325787734342</v>
      </c>
      <c r="AR52" s="35" t="s">
        <v>375</v>
      </c>
      <c r="AS52" s="35">
        <v>54.977303653684871</v>
      </c>
      <c r="AT52" s="35">
        <v>1.0317716761072979</v>
      </c>
      <c r="AU52" s="35">
        <v>11.856699050602872</v>
      </c>
      <c r="AV52" s="35">
        <v>1.8957217823124511E-2</v>
      </c>
      <c r="AW52" s="35">
        <v>1.9322948014075048</v>
      </c>
      <c r="AX52" s="35">
        <v>15.658578414354496</v>
      </c>
      <c r="AY52" s="35">
        <v>0.20810339277026346</v>
      </c>
      <c r="AZ52" s="35">
        <v>9.0654989429629289</v>
      </c>
      <c r="BA52" s="35">
        <v>2.4288445955025191</v>
      </c>
      <c r="BB52" s="35">
        <v>1.6675481638323639</v>
      </c>
      <c r="BC52" s="35">
        <v>1.045511756241412</v>
      </c>
      <c r="BD52" s="35">
        <v>1.5155990340109039E-2</v>
      </c>
      <c r="BE52" s="35">
        <v>9.3732344370254669E-2</v>
      </c>
      <c r="BF52" s="35">
        <v>1279.3830922262155</v>
      </c>
      <c r="BG52" s="35">
        <v>1255.9529154227232</v>
      </c>
      <c r="BH52" s="35">
        <v>1277.3698749976113</v>
      </c>
      <c r="BI52" s="35">
        <v>0.35871144405370858</v>
      </c>
      <c r="BJ52" s="35">
        <v>0.74232253265110282</v>
      </c>
      <c r="BK52" s="35" t="s">
        <v>375</v>
      </c>
      <c r="BL52" s="35">
        <v>0.44567687371627429</v>
      </c>
      <c r="BM52" s="35">
        <v>0.9549758031717126</v>
      </c>
      <c r="BN52" s="35">
        <v>1.3742325787734342</v>
      </c>
      <c r="BO52" s="35" t="e">
        <v>#VALUE!</v>
      </c>
    </row>
    <row r="53" spans="1:67" s="35" customFormat="1" x14ac:dyDescent="0.25">
      <c r="A53" s="35">
        <v>424197</v>
      </c>
      <c r="B53" s="35">
        <v>630339</v>
      </c>
      <c r="C53" s="35">
        <v>6183632</v>
      </c>
      <c r="D53" s="35" t="s">
        <v>160</v>
      </c>
      <c r="E53" s="35" t="s">
        <v>196</v>
      </c>
      <c r="G53" s="35">
        <v>54.373373086474373</v>
      </c>
      <c r="H53" s="35">
        <v>1.1839878709199889</v>
      </c>
      <c r="I53" s="35">
        <v>13.751342463266518</v>
      </c>
      <c r="J53" s="35">
        <v>2.264630437844713E-2</v>
      </c>
      <c r="K53" s="35">
        <v>18.005477719983283</v>
      </c>
      <c r="L53" s="35">
        <v>0.2175004925989199</v>
      </c>
      <c r="M53" s="35">
        <v>8.6531500788708104</v>
      </c>
      <c r="N53" s="35">
        <v>1.4547218368126495</v>
      </c>
      <c r="O53" s="35">
        <v>0.4581794763546021</v>
      </c>
      <c r="P53" s="35">
        <v>1.7822613804346206</v>
      </c>
      <c r="Q53" s="35">
        <v>8.0142920166384971E-3</v>
      </c>
      <c r="R53" s="35">
        <v>8.934499788914739E-2</v>
      </c>
      <c r="T53" s="35" t="s">
        <v>375</v>
      </c>
      <c r="U53" s="35">
        <v>54.262213070713521</v>
      </c>
      <c r="V53" s="35">
        <v>1.1815119218081584</v>
      </c>
      <c r="W53" s="35">
        <v>13.722470839359493</v>
      </c>
      <c r="X53" s="35">
        <v>2.2602262767672521E-2</v>
      </c>
      <c r="Y53" s="35">
        <v>1.9964105257154574</v>
      </c>
      <c r="Z53" s="35">
        <v>16.17845110934504</v>
      </c>
      <c r="AA53" s="35">
        <v>0.21711788128399251</v>
      </c>
      <c r="AB53" s="35">
        <v>8.634688306000383</v>
      </c>
      <c r="AC53" s="35">
        <v>1.4516825496858772</v>
      </c>
      <c r="AD53" s="35">
        <v>0.45721802505764131</v>
      </c>
      <c r="AE53" s="35">
        <v>1.7785214540429461</v>
      </c>
      <c r="AF53" s="35">
        <v>7.9545393335790759E-3</v>
      </c>
      <c r="AG53" s="35">
        <v>8.9157514886240047E-2</v>
      </c>
      <c r="AH53" s="35">
        <v>1267.1925769228119</v>
      </c>
      <c r="AI53" s="35">
        <v>1234.3718178174574</v>
      </c>
      <c r="AJ53" s="35">
        <v>1265.6892268117015</v>
      </c>
      <c r="AK53" s="35">
        <v>0.37450395357548755</v>
      </c>
      <c r="AL53" s="35">
        <v>0.71780946044917804</v>
      </c>
      <c r="AM53" s="35" t="s">
        <v>375</v>
      </c>
      <c r="AN53" s="35">
        <v>0.43250950896960438</v>
      </c>
      <c r="AO53" s="35">
        <v>0.94576304340384487</v>
      </c>
      <c r="AP53" s="35">
        <v>1.3163389460885917</v>
      </c>
      <c r="AR53" s="35" t="s">
        <v>375</v>
      </c>
      <c r="AS53" s="35">
        <v>54.262213070713521</v>
      </c>
      <c r="AT53" s="35">
        <v>1.1815119218081584</v>
      </c>
      <c r="AU53" s="35">
        <v>13.722470839359493</v>
      </c>
      <c r="AV53" s="35">
        <v>2.2602262767672521E-2</v>
      </c>
      <c r="AW53" s="35">
        <v>1.9964105257154574</v>
      </c>
      <c r="AX53" s="35">
        <v>16.17845110934504</v>
      </c>
      <c r="AY53" s="35">
        <v>0.21711788128399251</v>
      </c>
      <c r="AZ53" s="35">
        <v>8.634688306000383</v>
      </c>
      <c r="BA53" s="35">
        <v>1.4516825496858772</v>
      </c>
      <c r="BB53" s="35">
        <v>0.45721802505764131</v>
      </c>
      <c r="BC53" s="35">
        <v>1.7785214540429461</v>
      </c>
      <c r="BD53" s="35">
        <v>7.9545393335790759E-3</v>
      </c>
      <c r="BE53" s="35">
        <v>8.9157514886240047E-2</v>
      </c>
      <c r="BF53" s="35">
        <v>1267.1925769228119</v>
      </c>
      <c r="BG53" s="35">
        <v>1234.3718178174574</v>
      </c>
      <c r="BH53" s="35">
        <v>1265.6892268117015</v>
      </c>
      <c r="BI53" s="35">
        <v>0.37450395357548755</v>
      </c>
      <c r="BJ53" s="35">
        <v>0.71780946044917804</v>
      </c>
      <c r="BK53" s="35" t="s">
        <v>375</v>
      </c>
      <c r="BL53" s="35">
        <v>0.43250950896960438</v>
      </c>
      <c r="BM53" s="35">
        <v>0.94576304340384487</v>
      </c>
      <c r="BN53" s="35">
        <v>1.3163389460885917</v>
      </c>
      <c r="BO53" s="35" t="e">
        <v>#VALUE!</v>
      </c>
    </row>
    <row r="54" spans="1:67" s="35" customFormat="1" x14ac:dyDescent="0.25">
      <c r="A54" s="35">
        <v>424096</v>
      </c>
      <c r="B54" s="35">
        <v>631140</v>
      </c>
      <c r="C54" s="35">
        <v>6180160</v>
      </c>
      <c r="D54" s="35" t="s">
        <v>160</v>
      </c>
      <c r="E54" s="35" t="s">
        <v>196</v>
      </c>
      <c r="G54" s="35">
        <v>53.380124106505441</v>
      </c>
      <c r="H54" s="35">
        <v>1.2672670446534597</v>
      </c>
      <c r="I54" s="35">
        <v>14.732415725744668</v>
      </c>
      <c r="J54" s="35">
        <v>2.3813262021954395E-2</v>
      </c>
      <c r="K54" s="35">
        <v>13.374439679753385</v>
      </c>
      <c r="L54" s="35">
        <v>0.19360530039572449</v>
      </c>
      <c r="M54" s="35">
        <v>8.5032851392299484</v>
      </c>
      <c r="N54" s="35">
        <v>5.3848423420473788</v>
      </c>
      <c r="O54" s="35">
        <v>2.8297082009511412</v>
      </c>
      <c r="P54" s="35">
        <v>0.19266166448301505</v>
      </c>
      <c r="Q54" s="35">
        <v>1.4755306893542385E-2</v>
      </c>
      <c r="R54" s="35">
        <v>0.10308222732036297</v>
      </c>
      <c r="T54" s="35" t="s">
        <v>375</v>
      </c>
      <c r="U54" s="35">
        <v>53.298565332307334</v>
      </c>
      <c r="V54" s="35">
        <v>1.2652658941635053</v>
      </c>
      <c r="W54" s="35">
        <v>14.709048213848357</v>
      </c>
      <c r="X54" s="35">
        <v>2.3779943326762493E-2</v>
      </c>
      <c r="Y54" s="35">
        <v>1.4836924250804764</v>
      </c>
      <c r="Z54" s="35">
        <v>12.024648973792347</v>
      </c>
      <c r="AA54" s="35">
        <v>0.19338316141077688</v>
      </c>
      <c r="AB54" s="35">
        <v>8.4901384299576392</v>
      </c>
      <c r="AC54" s="35">
        <v>5.3763703704840511</v>
      </c>
      <c r="AD54" s="35">
        <v>2.8252211315928983</v>
      </c>
      <c r="AE54" s="35">
        <v>0.1923561608092019</v>
      </c>
      <c r="AF54" s="35">
        <v>1.4611193432894931E-2</v>
      </c>
      <c r="AG54" s="35">
        <v>0.10291876979374126</v>
      </c>
      <c r="AH54" s="35">
        <v>1247.013692482406</v>
      </c>
      <c r="AI54" s="35">
        <v>1226.7647964854677</v>
      </c>
      <c r="AJ54" s="35">
        <v>1261.7630332497615</v>
      </c>
      <c r="AK54" s="35">
        <v>0.3314867143066203</v>
      </c>
      <c r="AL54" s="35">
        <v>0.79187949516240219</v>
      </c>
      <c r="AM54" s="35" t="s">
        <v>375</v>
      </c>
      <c r="AN54" s="35">
        <v>0.30192708613248159</v>
      </c>
      <c r="AO54" s="35">
        <v>0.58582973817369299</v>
      </c>
      <c r="AP54" s="35">
        <v>1.1316074869108708</v>
      </c>
      <c r="AR54" s="35" t="s">
        <v>375</v>
      </c>
      <c r="AS54" s="35">
        <v>53.298565332307334</v>
      </c>
      <c r="AT54" s="35">
        <v>1.2652658941635053</v>
      </c>
      <c r="AU54" s="35">
        <v>14.709048213848357</v>
      </c>
      <c r="AV54" s="35">
        <v>2.3779943326762493E-2</v>
      </c>
      <c r="AW54" s="35">
        <v>1.4836924250804764</v>
      </c>
      <c r="AX54" s="35">
        <v>12.024648973792347</v>
      </c>
      <c r="AY54" s="35">
        <v>0.19338316141077688</v>
      </c>
      <c r="AZ54" s="35">
        <v>8.4901384299576392</v>
      </c>
      <c r="BA54" s="35">
        <v>5.3763703704840511</v>
      </c>
      <c r="BB54" s="35">
        <v>2.8252211315928983</v>
      </c>
      <c r="BC54" s="35">
        <v>0.1923561608092019</v>
      </c>
      <c r="BD54" s="35">
        <v>1.4611193432894931E-2</v>
      </c>
      <c r="BE54" s="35">
        <v>0.10291876979374126</v>
      </c>
      <c r="BF54" s="35">
        <v>1247.013692482406</v>
      </c>
      <c r="BG54" s="35">
        <v>1226.7647964854677</v>
      </c>
      <c r="BH54" s="35">
        <v>1261.7630332497615</v>
      </c>
      <c r="BI54" s="35">
        <v>0.3314867143066203</v>
      </c>
      <c r="BJ54" s="35">
        <v>0.79187949516240219</v>
      </c>
      <c r="BK54" s="35" t="s">
        <v>375</v>
      </c>
      <c r="BL54" s="35">
        <v>0.30192708613248159</v>
      </c>
      <c r="BM54" s="35">
        <v>0.58582973817369299</v>
      </c>
      <c r="BN54" s="35">
        <v>1.1316074869108708</v>
      </c>
      <c r="BO54" s="35" t="e">
        <v>#VALUE!</v>
      </c>
    </row>
    <row r="55" spans="1:67" s="35" customFormat="1" x14ac:dyDescent="0.25">
      <c r="A55" s="35" t="s">
        <v>105</v>
      </c>
      <c r="B55" s="35">
        <v>475232</v>
      </c>
      <c r="C55" s="35">
        <v>6467320</v>
      </c>
      <c r="D55" s="35" t="s">
        <v>160</v>
      </c>
      <c r="E55" s="35" t="s">
        <v>63</v>
      </c>
      <c r="G55" s="35">
        <v>57.449128973641976</v>
      </c>
      <c r="H55" s="35">
        <v>1.0838819918721783</v>
      </c>
      <c r="I55" s="35">
        <v>13.580706026653482</v>
      </c>
      <c r="J55" s="35">
        <v>2.5275018642487362E-2</v>
      </c>
      <c r="K55" s="35">
        <v>12.654688250776889</v>
      </c>
      <c r="L55" s="35">
        <v>0.1710235659155831</v>
      </c>
      <c r="M55" s="35">
        <v>8.4869849795787218</v>
      </c>
      <c r="N55" s="35">
        <v>4.7555995280615679</v>
      </c>
      <c r="O55" s="35">
        <v>1.643979072047248</v>
      </c>
      <c r="P55" s="35">
        <v>7.2250469068496664E-2</v>
      </c>
      <c r="Q55" s="35">
        <v>1.0049198944716503E-2</v>
      </c>
      <c r="R55" s="35">
        <v>6.6432924796663378E-2</v>
      </c>
      <c r="T55" s="35" t="s">
        <v>375</v>
      </c>
      <c r="U55" s="35">
        <v>57.364551951406291</v>
      </c>
      <c r="V55" s="35">
        <v>1.082259622370872</v>
      </c>
      <c r="W55" s="35">
        <v>13.560258186595311</v>
      </c>
      <c r="X55" s="35">
        <v>2.5241812933303704E-2</v>
      </c>
      <c r="Y55" s="35">
        <v>1.4039589796871068</v>
      </c>
      <c r="Z55" s="35">
        <v>11.384876237371614</v>
      </c>
      <c r="AA55" s="35">
        <v>0.17083724968039729</v>
      </c>
      <c r="AB55" s="35">
        <v>8.4696031126107556</v>
      </c>
      <c r="AC55" s="35">
        <v>4.7484969080998276</v>
      </c>
      <c r="AD55" s="35">
        <v>1.6415033080163346</v>
      </c>
      <c r="AE55" s="35">
        <v>7.214166287042649E-2</v>
      </c>
      <c r="AF55" s="35">
        <v>9.9380887797364467E-3</v>
      </c>
      <c r="AG55" s="35">
        <v>6.6332879578037129E-2</v>
      </c>
      <c r="AH55" s="35">
        <v>1238.1343268898117</v>
      </c>
      <c r="AI55" s="35">
        <v>1225.6681487010519</v>
      </c>
      <c r="AJ55" s="35">
        <v>1261.2049781623155</v>
      </c>
      <c r="AK55" s="35">
        <v>0.38129030448724727</v>
      </c>
      <c r="AL55" s="35">
        <v>0.77701564452085781</v>
      </c>
      <c r="AM55" s="35" t="s">
        <v>375</v>
      </c>
      <c r="AN55" s="35">
        <v>0.37367100176141471</v>
      </c>
      <c r="AO55" s="35">
        <v>0.71910812516707334</v>
      </c>
      <c r="AP55" s="35">
        <v>-1.5264439600595145</v>
      </c>
      <c r="AR55" s="35" t="s">
        <v>375</v>
      </c>
      <c r="AS55" s="35">
        <v>57.364551951406291</v>
      </c>
      <c r="AT55" s="35">
        <v>1.082259622370872</v>
      </c>
      <c r="AU55" s="35">
        <v>13.560258186595311</v>
      </c>
      <c r="AV55" s="35">
        <v>2.5241812933303704E-2</v>
      </c>
      <c r="AW55" s="35">
        <v>1.4039589796871068</v>
      </c>
      <c r="AX55" s="35">
        <v>11.384876237371614</v>
      </c>
      <c r="AY55" s="35">
        <v>0.17083724968039729</v>
      </c>
      <c r="AZ55" s="35">
        <v>8.4696031126107556</v>
      </c>
      <c r="BA55" s="35">
        <v>4.7484969080998276</v>
      </c>
      <c r="BB55" s="35">
        <v>1.6415033080163346</v>
      </c>
      <c r="BC55" s="35">
        <v>7.214166287042649E-2</v>
      </c>
      <c r="BD55" s="35">
        <v>9.9380887797364467E-3</v>
      </c>
      <c r="BE55" s="35">
        <v>6.6332879578037129E-2</v>
      </c>
      <c r="BF55" s="35">
        <v>1238.1343268898117</v>
      </c>
      <c r="BG55" s="35">
        <v>1225.6681487010519</v>
      </c>
      <c r="BH55" s="35">
        <v>1261.2049781623155</v>
      </c>
      <c r="BI55" s="35">
        <v>0.38129030448724727</v>
      </c>
      <c r="BJ55" s="35">
        <v>0.77701564452085781</v>
      </c>
      <c r="BK55" s="35" t="s">
        <v>375</v>
      </c>
      <c r="BL55" s="35">
        <v>0.37367100176141471</v>
      </c>
      <c r="BM55" s="35">
        <v>0.71910812516707334</v>
      </c>
      <c r="BN55" s="35">
        <v>-1.5264439600595145</v>
      </c>
      <c r="BO55" s="35" t="e">
        <v>#VALUE!</v>
      </c>
    </row>
    <row r="56" spans="1:67" s="35" customFormat="1" x14ac:dyDescent="0.25">
      <c r="A56" s="35">
        <v>424099</v>
      </c>
      <c r="B56" s="35">
        <v>631134</v>
      </c>
      <c r="C56" s="35">
        <v>6180151</v>
      </c>
      <c r="D56" s="35" t="s">
        <v>160</v>
      </c>
      <c r="E56" s="35" t="s">
        <v>196</v>
      </c>
      <c r="G56" s="35">
        <v>53.001269451925062</v>
      </c>
      <c r="H56" s="35">
        <v>1.1172080201794401</v>
      </c>
      <c r="I56" s="35">
        <v>13.03266243880155</v>
      </c>
      <c r="J56" s="35">
        <v>1.840799655949827E-2</v>
      </c>
      <c r="K56" s="35">
        <v>12.371490394186408</v>
      </c>
      <c r="L56" s="35">
        <v>0.21361348981459574</v>
      </c>
      <c r="M56" s="35">
        <v>8.4370738947996742</v>
      </c>
      <c r="N56" s="35">
        <v>9.8606620150884527</v>
      </c>
      <c r="O56" s="35">
        <v>1.7113182145978887</v>
      </c>
      <c r="P56" s="35">
        <v>0.13245632569891105</v>
      </c>
      <c r="Q56" s="35">
        <v>1.9080344412916887E-2</v>
      </c>
      <c r="R56" s="35">
        <v>8.4757413935596201E-2</v>
      </c>
      <c r="T56" s="35" t="s">
        <v>375</v>
      </c>
      <c r="U56" s="35">
        <v>52.926200464849664</v>
      </c>
      <c r="V56" s="35">
        <v>1.1155681685012802</v>
      </c>
      <c r="W56" s="35">
        <v>13.013440414535838</v>
      </c>
      <c r="X56" s="35">
        <v>1.838443605703402E-2</v>
      </c>
      <c r="Y56" s="35">
        <v>1.3725830570476718</v>
      </c>
      <c r="Z56" s="35">
        <v>11.124653405362892</v>
      </c>
      <c r="AA56" s="35">
        <v>0.21339645106236457</v>
      </c>
      <c r="AB56" s="35">
        <v>8.424946969257288</v>
      </c>
      <c r="AC56" s="35">
        <v>9.8462502903452531</v>
      </c>
      <c r="AD56" s="35">
        <v>1.7087947212165684</v>
      </c>
      <c r="AE56" s="35">
        <v>0.13226100687488174</v>
      </c>
      <c r="AF56" s="35">
        <v>1.8888183421140837E-2</v>
      </c>
      <c r="AG56" s="35">
        <v>8.4632431468127642E-2</v>
      </c>
      <c r="AH56" s="35">
        <v>1211.3172475138354</v>
      </c>
      <c r="AI56" s="35">
        <v>1223.269325268082</v>
      </c>
      <c r="AJ56" s="35">
        <v>1259.9911858802357</v>
      </c>
      <c r="AK56" s="35">
        <v>0.33653781760232321</v>
      </c>
      <c r="AL56" s="35">
        <v>0.80081913781073044</v>
      </c>
      <c r="AM56" s="35" t="s">
        <v>375</v>
      </c>
      <c r="AN56" s="35">
        <v>0.28975280812465576</v>
      </c>
      <c r="AO56" s="35">
        <v>0.50165437179374861</v>
      </c>
      <c r="AP56" s="35">
        <v>-1.1299619884335064</v>
      </c>
      <c r="AR56" s="35" t="s">
        <v>375</v>
      </c>
      <c r="AS56" s="35">
        <v>52.926200464849664</v>
      </c>
      <c r="AT56" s="35">
        <v>1.1155681685012802</v>
      </c>
      <c r="AU56" s="35">
        <v>13.013440414535838</v>
      </c>
      <c r="AV56" s="35">
        <v>1.838443605703402E-2</v>
      </c>
      <c r="AW56" s="35">
        <v>1.3725830570476718</v>
      </c>
      <c r="AX56" s="35">
        <v>11.124653405362892</v>
      </c>
      <c r="AY56" s="35">
        <v>0.21339645106236457</v>
      </c>
      <c r="AZ56" s="35">
        <v>8.424946969257288</v>
      </c>
      <c r="BA56" s="35">
        <v>9.8462502903452531</v>
      </c>
      <c r="BB56" s="35">
        <v>1.7087947212165684</v>
      </c>
      <c r="BC56" s="35">
        <v>0.13226100687488174</v>
      </c>
      <c r="BD56" s="35">
        <v>1.8888183421140837E-2</v>
      </c>
      <c r="BE56" s="35">
        <v>8.4632431468127642E-2</v>
      </c>
      <c r="BF56" s="35">
        <v>1211.3172475138354</v>
      </c>
      <c r="BG56" s="35">
        <v>1223.269325268082</v>
      </c>
      <c r="BH56" s="35">
        <v>1259.9911858802357</v>
      </c>
      <c r="BI56" s="35">
        <v>0.33653781760232321</v>
      </c>
      <c r="BJ56" s="35">
        <v>0.80081913781073044</v>
      </c>
      <c r="BK56" s="35" t="s">
        <v>375</v>
      </c>
      <c r="BL56" s="35">
        <v>0.28975280812465576</v>
      </c>
      <c r="BM56" s="35">
        <v>0.50165437179374861</v>
      </c>
      <c r="BN56" s="35">
        <v>-1.1299619884335064</v>
      </c>
      <c r="BO56" s="35" t="e">
        <v>#VALUE!</v>
      </c>
    </row>
    <row r="57" spans="1:67" s="35" customFormat="1" x14ac:dyDescent="0.25">
      <c r="A57" s="35">
        <v>424198</v>
      </c>
      <c r="B57" s="35">
        <v>630339</v>
      </c>
      <c r="C57" s="35">
        <v>6183632</v>
      </c>
      <c r="D57" s="35" t="s">
        <v>160</v>
      </c>
      <c r="E57" s="35" t="s">
        <v>196</v>
      </c>
      <c r="G57" s="35">
        <v>54.786507176132666</v>
      </c>
      <c r="H57" s="35">
        <v>1.1838756946264319</v>
      </c>
      <c r="I57" s="35">
        <v>13.240079339846439</v>
      </c>
      <c r="J57" s="35">
        <v>2.4105072235336276E-2</v>
      </c>
      <c r="K57" s="35">
        <v>18.582464465710142</v>
      </c>
      <c r="L57" s="35">
        <v>0.24522954462934832</v>
      </c>
      <c r="M57" s="35">
        <v>8.4368507520679312</v>
      </c>
      <c r="N57" s="35">
        <v>1.3706657017074142</v>
      </c>
      <c r="O57" s="35">
        <v>1.0375434444640579</v>
      </c>
      <c r="P57" s="35">
        <v>0.93921092325050604</v>
      </c>
      <c r="Q57" s="35">
        <v>1.6027065413710039E-2</v>
      </c>
      <c r="R57" s="35">
        <v>0.13744081991601803</v>
      </c>
      <c r="T57" s="35" t="s">
        <v>375</v>
      </c>
      <c r="U57" s="35">
        <v>54.670954835777934</v>
      </c>
      <c r="V57" s="35">
        <v>1.181324416845039</v>
      </c>
      <c r="W57" s="35">
        <v>13.211437092658736</v>
      </c>
      <c r="X57" s="35">
        <v>2.4056653363691637E-2</v>
      </c>
      <c r="Y57" s="35">
        <v>2.0602538171185407</v>
      </c>
      <c r="Z57" s="35">
        <v>16.695759879390764</v>
      </c>
      <c r="AA57" s="35">
        <v>0.24478225217544444</v>
      </c>
      <c r="AB57" s="35">
        <v>8.4181875132914357</v>
      </c>
      <c r="AC57" s="35">
        <v>1.3677146034802705</v>
      </c>
      <c r="AD57" s="35">
        <v>1.0353000062209639</v>
      </c>
      <c r="AE57" s="35">
        <v>0.93718010544254415</v>
      </c>
      <c r="AF57" s="35">
        <v>1.5905187046927151E-2</v>
      </c>
      <c r="AG57" s="35">
        <v>0.13714363718771211</v>
      </c>
      <c r="AH57" s="35">
        <v>1264.363405364782</v>
      </c>
      <c r="AI57" s="35">
        <v>1222.9045313786437</v>
      </c>
      <c r="AJ57" s="35">
        <v>1259.8074288753844</v>
      </c>
      <c r="AK57" s="35">
        <v>0.37730958040665563</v>
      </c>
      <c r="AL57" s="35">
        <v>0.70459160065130022</v>
      </c>
      <c r="AM57" s="35" t="s">
        <v>375</v>
      </c>
      <c r="AN57" s="35">
        <v>0.43485030754364346</v>
      </c>
      <c r="AO57" s="35">
        <v>0.93327069994969958</v>
      </c>
      <c r="AP57" s="35">
        <v>1.3943135372248072</v>
      </c>
      <c r="AR57" s="35" t="s">
        <v>375</v>
      </c>
      <c r="AS57" s="35">
        <v>54.670954835777934</v>
      </c>
      <c r="AT57" s="35">
        <v>1.181324416845039</v>
      </c>
      <c r="AU57" s="35">
        <v>13.211437092658736</v>
      </c>
      <c r="AV57" s="35">
        <v>2.4056653363691637E-2</v>
      </c>
      <c r="AW57" s="35">
        <v>2.0602538171185407</v>
      </c>
      <c r="AX57" s="35">
        <v>16.695759879390764</v>
      </c>
      <c r="AY57" s="35">
        <v>0.24478225217544444</v>
      </c>
      <c r="AZ57" s="35">
        <v>8.4181875132914357</v>
      </c>
      <c r="BA57" s="35">
        <v>1.3677146034802705</v>
      </c>
      <c r="BB57" s="35">
        <v>1.0353000062209639</v>
      </c>
      <c r="BC57" s="35">
        <v>0.93718010544254415</v>
      </c>
      <c r="BD57" s="35">
        <v>1.5905187046927151E-2</v>
      </c>
      <c r="BE57" s="35">
        <v>0.13714363718771211</v>
      </c>
      <c r="BF57" s="35">
        <v>1264.363405364782</v>
      </c>
      <c r="BG57" s="35">
        <v>1222.9045313786437</v>
      </c>
      <c r="BH57" s="35">
        <v>1259.8074288753844</v>
      </c>
      <c r="BI57" s="35">
        <v>0.37730958040665563</v>
      </c>
      <c r="BJ57" s="35">
        <v>0.70459160065130022</v>
      </c>
      <c r="BK57" s="35" t="s">
        <v>375</v>
      </c>
      <c r="BL57" s="35">
        <v>0.43485030754364346</v>
      </c>
      <c r="BM57" s="35">
        <v>0.93327069994969958</v>
      </c>
      <c r="BN57" s="35">
        <v>1.3943135372248072</v>
      </c>
      <c r="BO57" s="35" t="e">
        <v>#VALUE!</v>
      </c>
    </row>
    <row r="58" spans="1:67" s="35" customFormat="1" x14ac:dyDescent="0.25">
      <c r="A58" s="35" t="s">
        <v>109</v>
      </c>
      <c r="B58" s="35">
        <v>475388</v>
      </c>
      <c r="C58" s="35">
        <v>6474294</v>
      </c>
      <c r="D58" s="35" t="s">
        <v>160</v>
      </c>
      <c r="E58" s="35" t="s">
        <v>63</v>
      </c>
      <c r="G58" s="35">
        <v>54.997136548315048</v>
      </c>
      <c r="H58" s="35">
        <v>1.050548659917222</v>
      </c>
      <c r="I58" s="35">
        <v>13.108708557136406</v>
      </c>
      <c r="J58" s="35">
        <v>2.3668316901558108E-2</v>
      </c>
      <c r="K58" s="35">
        <v>13.310785398537531</v>
      </c>
      <c r="L58" s="35">
        <v>0.12546232275042829</v>
      </c>
      <c r="M58" s="35">
        <v>8.3047808763058377</v>
      </c>
      <c r="N58" s="35">
        <v>7.818890762425295</v>
      </c>
      <c r="O58" s="35">
        <v>1.0780363885674817</v>
      </c>
      <c r="P58" s="35">
        <v>9.63355069486935E-2</v>
      </c>
      <c r="Q58" s="35">
        <v>1.0049360446190423E-2</v>
      </c>
      <c r="R58" s="35">
        <v>7.5597301748294654E-2</v>
      </c>
      <c r="T58" s="35" t="s">
        <v>375</v>
      </c>
      <c r="U58" s="35">
        <v>54.913303354130562</v>
      </c>
      <c r="V58" s="35">
        <v>1.0488976780309931</v>
      </c>
      <c r="W58" s="35">
        <v>13.088007678314847</v>
      </c>
      <c r="X58" s="35">
        <v>2.3635438467859465E-2</v>
      </c>
      <c r="Y58" s="35">
        <v>1.4766413732544237</v>
      </c>
      <c r="Z58" s="35">
        <v>11.968033076694677</v>
      </c>
      <c r="AA58" s="35">
        <v>0.12531935536937572</v>
      </c>
      <c r="AB58" s="35">
        <v>8.2915689982277918</v>
      </c>
      <c r="AC58" s="35">
        <v>7.8066447177182807</v>
      </c>
      <c r="AD58" s="35">
        <v>1.0763345490241953</v>
      </c>
      <c r="AE58" s="35">
        <v>9.6183427133126526E-2</v>
      </c>
      <c r="AF58" s="35">
        <v>9.9523933835534723E-3</v>
      </c>
      <c r="AG58" s="35">
        <v>7.5477960250321705E-2</v>
      </c>
      <c r="AH58" s="35">
        <v>1212.4341561121842</v>
      </c>
      <c r="AI58" s="35">
        <v>1215.9872190854908</v>
      </c>
      <c r="AJ58" s="35">
        <v>1256.3638635673158</v>
      </c>
      <c r="AK58" s="35">
        <v>0.36279801436039644</v>
      </c>
      <c r="AL58" s="35">
        <v>0.77329416628058134</v>
      </c>
      <c r="AM58" s="35" t="s">
        <v>375</v>
      </c>
      <c r="AN58" s="35">
        <v>0.33496621687082317</v>
      </c>
      <c r="AO58" s="35">
        <v>0.65733101919965509</v>
      </c>
      <c r="AP58" s="35">
        <v>-1.3940897649191233</v>
      </c>
      <c r="AR58" s="35" t="s">
        <v>375</v>
      </c>
      <c r="AS58" s="35">
        <v>54.913303354130562</v>
      </c>
      <c r="AT58" s="35">
        <v>1.0488976780309931</v>
      </c>
      <c r="AU58" s="35">
        <v>13.088007678314847</v>
      </c>
      <c r="AV58" s="35">
        <v>2.3635438467859465E-2</v>
      </c>
      <c r="AW58" s="35">
        <v>1.4766413732544237</v>
      </c>
      <c r="AX58" s="35">
        <v>11.968033076694677</v>
      </c>
      <c r="AY58" s="35">
        <v>0.12531935536937572</v>
      </c>
      <c r="AZ58" s="35">
        <v>8.2915689982277918</v>
      </c>
      <c r="BA58" s="35">
        <v>7.8066447177182807</v>
      </c>
      <c r="BB58" s="35">
        <v>1.0763345490241953</v>
      </c>
      <c r="BC58" s="35">
        <v>9.6183427133126526E-2</v>
      </c>
      <c r="BD58" s="35">
        <v>9.9523933835534723E-3</v>
      </c>
      <c r="BE58" s="35">
        <v>7.5477960250321705E-2</v>
      </c>
      <c r="BF58" s="35">
        <v>1212.4341561121842</v>
      </c>
      <c r="BG58" s="35">
        <v>1215.9872190854908</v>
      </c>
      <c r="BH58" s="35">
        <v>1256.3638635673158</v>
      </c>
      <c r="BI58" s="35">
        <v>0.36279801436039644</v>
      </c>
      <c r="BJ58" s="35">
        <v>0.77329416628058134</v>
      </c>
      <c r="BK58" s="35" t="s">
        <v>375</v>
      </c>
      <c r="BL58" s="35">
        <v>0.33496621687082317</v>
      </c>
      <c r="BM58" s="35">
        <v>0.65733101919965509</v>
      </c>
      <c r="BN58" s="35">
        <v>-1.3940897649191233</v>
      </c>
      <c r="BO58" s="35" t="e">
        <v>#VALUE!</v>
      </c>
    </row>
    <row r="59" spans="1:67" s="35" customFormat="1" hidden="1" x14ac:dyDescent="0.25">
      <c r="A59" s="35" t="s">
        <v>209</v>
      </c>
      <c r="D59" s="35" t="s">
        <v>313</v>
      </c>
      <c r="E59" s="35" t="s">
        <v>314</v>
      </c>
      <c r="G59" s="35">
        <v>50.061273086733799</v>
      </c>
      <c r="H59" s="35">
        <v>1.3742310259103396</v>
      </c>
      <c r="I59" s="35">
        <v>15.188869233745857</v>
      </c>
      <c r="J59" s="35">
        <v>2.778591808749661E-2</v>
      </c>
      <c r="K59" s="35">
        <v>15.07521102859538</v>
      </c>
      <c r="L59" s="35">
        <v>0.22731641030095842</v>
      </c>
      <c r="M59" s="35">
        <v>8.5037002580767638</v>
      </c>
      <c r="N59" s="35">
        <v>5.4969241036413585</v>
      </c>
      <c r="O59" s="35">
        <v>3.7403882058612252</v>
      </c>
      <c r="P59" s="35">
        <v>0.1653210256734243</v>
      </c>
      <c r="Q59" s="35">
        <v>1.4988934118322061E-2</v>
      </c>
      <c r="R59" s="35">
        <v>0.12399076925506823</v>
      </c>
      <c r="T59" s="35" t="s">
        <v>375</v>
      </c>
      <c r="U59" s="35">
        <v>49.975500137788679</v>
      </c>
      <c r="V59" s="35">
        <v>1.3718017378072362</v>
      </c>
      <c r="W59" s="35">
        <v>15.161915846377877</v>
      </c>
      <c r="X59" s="35">
        <v>2.774149654522521E-2</v>
      </c>
      <c r="Y59" s="35">
        <v>1.6720518542828993</v>
      </c>
      <c r="Z59" s="35">
        <v>13.55060453472251</v>
      </c>
      <c r="AA59" s="35">
        <v>0.22700645576066775</v>
      </c>
      <c r="AB59" s="35">
        <v>8.4887461489847134</v>
      </c>
      <c r="AC59" s="35">
        <v>5.4872358211623196</v>
      </c>
      <c r="AD59" s="35">
        <v>3.7337525299888195</v>
      </c>
      <c r="AE59" s="35">
        <v>0.1650277361321025</v>
      </c>
      <c r="AF59" s="35">
        <v>1.4844898347873094E-2</v>
      </c>
      <c r="AG59" s="35">
        <v>0.12377080209907687</v>
      </c>
      <c r="AH59" s="35">
        <v>1258.6907133724285</v>
      </c>
      <c r="AI59" s="35">
        <v>1226.6905721603562</v>
      </c>
      <c r="AJ59" s="35">
        <v>1261.7251997216829</v>
      </c>
      <c r="AK59" s="35">
        <v>0.31538556403442602</v>
      </c>
      <c r="AL59" s="35">
        <v>0.78011674890888583</v>
      </c>
      <c r="AM59" s="35" t="s">
        <v>375</v>
      </c>
      <c r="AN59" s="35">
        <v>0.26323920831794256</v>
      </c>
      <c r="AO59" s="35">
        <v>0.4034204616257373</v>
      </c>
      <c r="AP59" s="35">
        <v>0.74566615547000559</v>
      </c>
      <c r="AR59" s="35" t="s">
        <v>375</v>
      </c>
      <c r="AS59" s="35">
        <v>49.975500137788679</v>
      </c>
      <c r="AT59" s="35">
        <v>1.3718017378072362</v>
      </c>
      <c r="AU59" s="35">
        <v>15.161915846377877</v>
      </c>
      <c r="AV59" s="35">
        <v>2.774149654522521E-2</v>
      </c>
      <c r="AW59" s="35">
        <v>1.6720518542828993</v>
      </c>
      <c r="AX59" s="35">
        <v>13.55060453472251</v>
      </c>
      <c r="AY59" s="35">
        <v>0.22700645576066775</v>
      </c>
      <c r="AZ59" s="35">
        <v>8.4887461489847134</v>
      </c>
      <c r="BA59" s="35">
        <v>5.4872358211623196</v>
      </c>
      <c r="BB59" s="35">
        <v>3.7337525299888195</v>
      </c>
      <c r="BC59" s="35">
        <v>0.1650277361321025</v>
      </c>
      <c r="BD59" s="35">
        <v>1.4844898347873094E-2</v>
      </c>
      <c r="BE59" s="35">
        <v>0.12377080209907687</v>
      </c>
      <c r="BF59" s="35">
        <v>1258.6907133724285</v>
      </c>
      <c r="BG59" s="35">
        <v>1226.6905721603562</v>
      </c>
      <c r="BH59" s="35">
        <v>1261.7251997216829</v>
      </c>
      <c r="BI59" s="35">
        <v>0.31538556403442602</v>
      </c>
      <c r="BJ59" s="35">
        <v>0.78011674890888583</v>
      </c>
      <c r="BK59" s="35" t="s">
        <v>375</v>
      </c>
      <c r="BL59" s="35">
        <v>0.26323920831794256</v>
      </c>
      <c r="BM59" s="35">
        <v>0.4034204616257373</v>
      </c>
      <c r="BN59" s="35">
        <v>0.74566615547000559</v>
      </c>
      <c r="BO59" s="35" t="e">
        <v>#VALUE!</v>
      </c>
    </row>
    <row r="60" spans="1:67" s="35" customFormat="1" hidden="1" x14ac:dyDescent="0.25">
      <c r="A60" s="35" t="s">
        <v>225</v>
      </c>
      <c r="D60" s="35" t="s">
        <v>313</v>
      </c>
      <c r="E60" s="35" t="s">
        <v>318</v>
      </c>
      <c r="G60" s="35">
        <v>48.957923131458749</v>
      </c>
      <c r="H60" s="35">
        <v>1.0582720005331063</v>
      </c>
      <c r="I60" s="35">
        <v>15.391179192219351</v>
      </c>
      <c r="J60" s="35">
        <v>3.6339108346072874E-2</v>
      </c>
      <c r="K60" s="35">
        <v>14.045221599308313</v>
      </c>
      <c r="L60" s="35">
        <v>0.21576419428344884</v>
      </c>
      <c r="M60" s="35">
        <v>8.4353525479386438</v>
      </c>
      <c r="N60" s="35">
        <v>9.9970743351331297</v>
      </c>
      <c r="O60" s="35">
        <v>1.6336431852889699</v>
      </c>
      <c r="P60" s="35">
        <v>0.16439176707310388</v>
      </c>
      <c r="Q60" s="35">
        <v>1.3466511206783776E-2</v>
      </c>
      <c r="R60" s="35">
        <v>5.1372427210344962E-2</v>
      </c>
      <c r="T60" s="35" t="s">
        <v>375</v>
      </c>
      <c r="U60" s="35">
        <v>48.879663453601367</v>
      </c>
      <c r="V60" s="35">
        <v>1.0565222476699712</v>
      </c>
      <c r="W60" s="35">
        <v>15.365622858660011</v>
      </c>
      <c r="X60" s="35">
        <v>3.6285430922029557E-2</v>
      </c>
      <c r="Y60" s="35">
        <v>1.5579896183929838</v>
      </c>
      <c r="Z60" s="35">
        <v>12.62680970786232</v>
      </c>
      <c r="AA60" s="35">
        <v>0.21549832051543003</v>
      </c>
      <c r="AB60" s="35">
        <v>8.4213368269778766</v>
      </c>
      <c r="AC60" s="35">
        <v>9.9806001904248749</v>
      </c>
      <c r="AD60" s="35">
        <v>1.6309313415657356</v>
      </c>
      <c r="AE60" s="35">
        <v>0.16411887713869033</v>
      </c>
      <c r="AF60" s="35">
        <v>1.3333977162867421E-2</v>
      </c>
      <c r="AG60" s="35">
        <v>5.128714910584075E-2</v>
      </c>
      <c r="AH60" s="35">
        <v>1214.0258400054622</v>
      </c>
      <c r="AI60" s="35">
        <v>1223.0745490002455</v>
      </c>
      <c r="AJ60" s="35">
        <v>1259.8930444794805</v>
      </c>
      <c r="AK60" s="35">
        <v>0.32308562099323612</v>
      </c>
      <c r="AL60" s="35">
        <v>0.78667780655501274</v>
      </c>
      <c r="AM60" s="35" t="s">
        <v>375</v>
      </c>
      <c r="AN60" s="35">
        <v>0.23769043220170818</v>
      </c>
      <c r="AO60" s="35">
        <v>0.3141609648380525</v>
      </c>
      <c r="AP60" s="35">
        <v>0.66191365939099189</v>
      </c>
      <c r="AR60" s="35" t="s">
        <v>375</v>
      </c>
      <c r="AS60" s="35">
        <v>48.879663453601367</v>
      </c>
      <c r="AT60" s="35">
        <v>1.0565222476699712</v>
      </c>
      <c r="AU60" s="35">
        <v>15.365622858660011</v>
      </c>
      <c r="AV60" s="35">
        <v>3.6285430922029557E-2</v>
      </c>
      <c r="AW60" s="35">
        <v>1.5579896183929838</v>
      </c>
      <c r="AX60" s="35">
        <v>12.62680970786232</v>
      </c>
      <c r="AY60" s="35">
        <v>0.21549832051543003</v>
      </c>
      <c r="AZ60" s="35">
        <v>8.4213368269778766</v>
      </c>
      <c r="BA60" s="35">
        <v>9.9806001904248749</v>
      </c>
      <c r="BB60" s="35">
        <v>1.6309313415657356</v>
      </c>
      <c r="BC60" s="35">
        <v>0.16411887713869033</v>
      </c>
      <c r="BD60" s="35">
        <v>1.3333977162867421E-2</v>
      </c>
      <c r="BE60" s="35">
        <v>5.128714910584075E-2</v>
      </c>
      <c r="BF60" s="35">
        <v>1214.0258400054622</v>
      </c>
      <c r="BG60" s="35">
        <v>1223.0745490002455</v>
      </c>
      <c r="BH60" s="35">
        <v>1259.8930444794805</v>
      </c>
      <c r="BI60" s="35">
        <v>0.32308562099323612</v>
      </c>
      <c r="BJ60" s="35">
        <v>0.78667780655501274</v>
      </c>
      <c r="BK60" s="35" t="s">
        <v>375</v>
      </c>
      <c r="BL60" s="35">
        <v>0.23769043220170818</v>
      </c>
      <c r="BM60" s="35">
        <v>0.3141609648380525</v>
      </c>
      <c r="BN60" s="35">
        <v>0.66191365939099189</v>
      </c>
      <c r="BO60" s="35" t="e">
        <v>#VALUE!</v>
      </c>
    </row>
    <row r="61" spans="1:67" s="35" customFormat="1" x14ac:dyDescent="0.25">
      <c r="A61" s="35">
        <v>424097</v>
      </c>
      <c r="B61" s="35">
        <v>631140</v>
      </c>
      <c r="C61" s="35">
        <v>6180159</v>
      </c>
      <c r="D61" s="35" t="s">
        <v>160</v>
      </c>
      <c r="E61" s="35" t="s">
        <v>196</v>
      </c>
      <c r="G61" s="35">
        <v>54.102733426369923</v>
      </c>
      <c r="H61" s="35">
        <v>1.0005211349975691</v>
      </c>
      <c r="I61" s="35">
        <v>12.390923336761455</v>
      </c>
      <c r="J61" s="35">
        <v>1.8846966749102197E-2</v>
      </c>
      <c r="K61" s="35">
        <v>19.226663150297618</v>
      </c>
      <c r="L61" s="35">
        <v>0.16844454976810586</v>
      </c>
      <c r="M61" s="35">
        <v>8.1555817982341274</v>
      </c>
      <c r="N61" s="35">
        <v>3.3849175673464909</v>
      </c>
      <c r="O61" s="35">
        <v>1.3610190385033778</v>
      </c>
      <c r="P61" s="35">
        <v>7.2251529237939677E-2</v>
      </c>
      <c r="Q61" s="35">
        <v>1.5010416144671582E-2</v>
      </c>
      <c r="R61" s="35">
        <v>0.10308708558961226</v>
      </c>
      <c r="T61" s="35" t="s">
        <v>375</v>
      </c>
      <c r="U61" s="35">
        <v>53.984745303507552</v>
      </c>
      <c r="V61" s="35">
        <v>0.99829371208533524</v>
      </c>
      <c r="W61" s="35">
        <v>12.36323654861693</v>
      </c>
      <c r="X61" s="35">
        <v>1.8807785341782707E-2</v>
      </c>
      <c r="Y61" s="35">
        <v>2.1315244244264591</v>
      </c>
      <c r="Z61" s="35">
        <v>17.273375434935069</v>
      </c>
      <c r="AA61" s="35">
        <v>0.16812554194030949</v>
      </c>
      <c r="AB61" s="35">
        <v>8.1366852017366416</v>
      </c>
      <c r="AC61" s="35">
        <v>3.377389033151811</v>
      </c>
      <c r="AD61" s="35">
        <v>1.3579791615431789</v>
      </c>
      <c r="AE61" s="35">
        <v>7.2090153274153718E-2</v>
      </c>
      <c r="AF61" s="35">
        <v>1.489086195754187E-2</v>
      </c>
      <c r="AG61" s="35">
        <v>0.10285683748322097</v>
      </c>
      <c r="AH61" s="35">
        <v>1245.3850014125887</v>
      </c>
      <c r="AI61" s="35">
        <v>1207.3012704243954</v>
      </c>
      <c r="AJ61" s="35">
        <v>1252.1479224996065</v>
      </c>
      <c r="AK61" s="35">
        <v>0.37669804992550993</v>
      </c>
      <c r="AL61" s="35">
        <v>0.69058788302058127</v>
      </c>
      <c r="AM61" s="35" t="s">
        <v>375</v>
      </c>
      <c r="AN61" s="35">
        <v>0.41049090465964855</v>
      </c>
      <c r="AO61" s="35">
        <v>0.88055034274181243</v>
      </c>
      <c r="AP61" s="35">
        <v>1.4199748518075448</v>
      </c>
      <c r="AR61" s="35" t="s">
        <v>375</v>
      </c>
      <c r="AS61" s="35">
        <v>53.984745303507552</v>
      </c>
      <c r="AT61" s="35">
        <v>0.99829371208533524</v>
      </c>
      <c r="AU61" s="35">
        <v>12.36323654861693</v>
      </c>
      <c r="AV61" s="35">
        <v>1.8807785341782707E-2</v>
      </c>
      <c r="AW61" s="35">
        <v>2.1315244244264591</v>
      </c>
      <c r="AX61" s="35">
        <v>17.273375434935069</v>
      </c>
      <c r="AY61" s="35">
        <v>0.16812554194030949</v>
      </c>
      <c r="AZ61" s="35">
        <v>8.1366852017366416</v>
      </c>
      <c r="BA61" s="35">
        <v>3.377389033151811</v>
      </c>
      <c r="BB61" s="35">
        <v>1.3579791615431789</v>
      </c>
      <c r="BC61" s="35">
        <v>7.2090153274153718E-2</v>
      </c>
      <c r="BD61" s="35">
        <v>1.489086195754187E-2</v>
      </c>
      <c r="BE61" s="35">
        <v>0.10285683748322097</v>
      </c>
      <c r="BF61" s="35">
        <v>1245.3850014125887</v>
      </c>
      <c r="BG61" s="35">
        <v>1207.3012704243954</v>
      </c>
      <c r="BH61" s="35">
        <v>1252.1479224996065</v>
      </c>
      <c r="BI61" s="35">
        <v>0.37669804992550993</v>
      </c>
      <c r="BJ61" s="35">
        <v>0.69058788302058127</v>
      </c>
      <c r="BK61" s="35" t="s">
        <v>375</v>
      </c>
      <c r="BL61" s="35">
        <v>0.41049090465964855</v>
      </c>
      <c r="BM61" s="35">
        <v>0.88055034274181243</v>
      </c>
      <c r="BN61" s="35">
        <v>1.4199748518075448</v>
      </c>
      <c r="BO61" s="35" t="e">
        <v>#VALUE!</v>
      </c>
    </row>
    <row r="62" spans="1:67" s="35" customFormat="1" x14ac:dyDescent="0.25">
      <c r="A62" s="35" t="s">
        <v>77</v>
      </c>
      <c r="D62" s="35" t="s">
        <v>65</v>
      </c>
      <c r="E62" s="35" t="s">
        <v>99</v>
      </c>
      <c r="G62" s="35">
        <v>46.730670625326802</v>
      </c>
      <c r="H62" s="35">
        <v>1.4318504680687669</v>
      </c>
      <c r="I62" s="35">
        <v>15.33468892897986</v>
      </c>
      <c r="J62" s="35">
        <v>4.2713640718261878E-2</v>
      </c>
      <c r="K62" s="35">
        <v>14.85777053597808</v>
      </c>
      <c r="L62" s="35">
        <v>0.19854203224274725</v>
      </c>
      <c r="M62" s="35">
        <v>8.190810405285962</v>
      </c>
      <c r="N62" s="35">
        <v>11.212266274659106</v>
      </c>
      <c r="O62" s="35">
        <v>1.7592754810794373</v>
      </c>
      <c r="P62" s="35">
        <v>0.12944105723991953</v>
      </c>
      <c r="Q62" s="35">
        <v>1.9863531000092527E-2</v>
      </c>
      <c r="R62" s="35">
        <v>9.2107019420989741E-2</v>
      </c>
      <c r="T62" s="35" t="s">
        <v>375</v>
      </c>
      <c r="U62" s="35">
        <v>46.65184732366081</v>
      </c>
      <c r="V62" s="35">
        <v>1.4293540047523037</v>
      </c>
      <c r="W62" s="35">
        <v>15.307849222207192</v>
      </c>
      <c r="X62" s="35">
        <v>4.2646716668202016E-2</v>
      </c>
      <c r="Y62" s="35">
        <v>1.6479744103251055</v>
      </c>
      <c r="Z62" s="35">
        <v>13.356021059892706</v>
      </c>
      <c r="AA62" s="35">
        <v>0.19827984836757437</v>
      </c>
      <c r="AB62" s="35">
        <v>8.1762303265873157</v>
      </c>
      <c r="AC62" s="35">
        <v>11.192782835031259</v>
      </c>
      <c r="AD62" s="35">
        <v>1.7561967792272155</v>
      </c>
      <c r="AE62" s="35">
        <v>0.1292145376146738</v>
      </c>
      <c r="AF62" s="35">
        <v>1.9657101945426112E-2</v>
      </c>
      <c r="AG62" s="35">
        <v>9.1945833720203388E-2</v>
      </c>
      <c r="AH62" s="35">
        <v>1207.9746828247962</v>
      </c>
      <c r="AI62" s="35">
        <v>1209.5431550186559</v>
      </c>
      <c r="AJ62" s="35">
        <v>1253.2247249827112</v>
      </c>
      <c r="AK62" s="35">
        <v>0.311656642495176</v>
      </c>
      <c r="AL62" s="35">
        <v>0.77823823500215772</v>
      </c>
      <c r="AM62" s="35" t="s">
        <v>375</v>
      </c>
      <c r="AN62" s="35">
        <v>0.10910472182122287</v>
      </c>
      <c r="AO62" s="35">
        <v>0.10919728840270482</v>
      </c>
      <c r="AP62" s="35">
        <v>-0.3159272435563889</v>
      </c>
      <c r="AR62" s="35" t="s">
        <v>375</v>
      </c>
      <c r="AS62" s="35">
        <v>46.65184732366081</v>
      </c>
      <c r="AT62" s="35">
        <v>1.4293540047523037</v>
      </c>
      <c r="AU62" s="35">
        <v>15.307849222207192</v>
      </c>
      <c r="AV62" s="35">
        <v>4.2646716668202016E-2</v>
      </c>
      <c r="AW62" s="35">
        <v>1.6479744103251055</v>
      </c>
      <c r="AX62" s="35">
        <v>13.356021059892706</v>
      </c>
      <c r="AY62" s="35">
        <v>0.19827984836757437</v>
      </c>
      <c r="AZ62" s="35">
        <v>8.1762303265873157</v>
      </c>
      <c r="BA62" s="35">
        <v>11.192782835031259</v>
      </c>
      <c r="BB62" s="35">
        <v>1.7561967792272155</v>
      </c>
      <c r="BC62" s="35">
        <v>0.1292145376146738</v>
      </c>
      <c r="BD62" s="35">
        <v>1.9657101945426112E-2</v>
      </c>
      <c r="BE62" s="35">
        <v>9.1945833720203388E-2</v>
      </c>
      <c r="BF62" s="35">
        <v>1207.9746828247962</v>
      </c>
      <c r="BG62" s="35">
        <v>1209.5431550186559</v>
      </c>
      <c r="BH62" s="35">
        <v>1253.2247249827112</v>
      </c>
      <c r="BI62" s="35">
        <v>0.311656642495176</v>
      </c>
      <c r="BJ62" s="35">
        <v>0.77823823500215772</v>
      </c>
      <c r="BK62" s="35" t="s">
        <v>375</v>
      </c>
      <c r="BL62" s="35">
        <v>0.10910472182122287</v>
      </c>
      <c r="BM62" s="35">
        <v>0.10919728840270482</v>
      </c>
      <c r="BN62" s="35">
        <v>-0.3159272435563889</v>
      </c>
      <c r="BO62" s="35" t="e">
        <v>#VALUE!</v>
      </c>
    </row>
    <row r="63" spans="1:67" s="35" customFormat="1" x14ac:dyDescent="0.25">
      <c r="A63" s="35" t="s">
        <v>78</v>
      </c>
      <c r="D63" s="35" t="s">
        <v>65</v>
      </c>
      <c r="E63" s="35" t="s">
        <v>99</v>
      </c>
      <c r="G63" s="35">
        <v>49.25849823832111</v>
      </c>
      <c r="H63" s="35">
        <v>1.3454293540531594</v>
      </c>
      <c r="I63" s="35">
        <v>13.905156879385167</v>
      </c>
      <c r="J63" s="35">
        <v>2.7277889860062254E-2</v>
      </c>
      <c r="K63" s="35">
        <v>14.157425460701281</v>
      </c>
      <c r="L63" s="35">
        <v>0.16688839260469648</v>
      </c>
      <c r="M63" s="35">
        <v>8.3279186654509481</v>
      </c>
      <c r="N63" s="35">
        <v>10.186400385059333</v>
      </c>
      <c r="O63" s="35">
        <v>2.3160999708460031</v>
      </c>
      <c r="P63" s="35">
        <v>0.19551373729485169</v>
      </c>
      <c r="Q63" s="35">
        <v>1.1731741374197963E-2</v>
      </c>
      <c r="R63" s="35">
        <v>0.10165928504918403</v>
      </c>
      <c r="T63" s="35" t="s">
        <v>375</v>
      </c>
      <c r="U63" s="35">
        <v>49.17912361994312</v>
      </c>
      <c r="V63" s="35">
        <v>1.3431879397853457</v>
      </c>
      <c r="W63" s="35">
        <v>13.881896921650265</v>
      </c>
      <c r="X63" s="35">
        <v>2.7237315785899986E-2</v>
      </c>
      <c r="Y63" s="35">
        <v>1.5704164701218257</v>
      </c>
      <c r="Z63" s="35">
        <v>12.727482880769639</v>
      </c>
      <c r="AA63" s="35">
        <v>0.1666818331940412</v>
      </c>
      <c r="AB63" s="35">
        <v>8.3139679460759748</v>
      </c>
      <c r="AC63" s="35">
        <v>10.169490636435469</v>
      </c>
      <c r="AD63" s="35">
        <v>2.3122264677892699</v>
      </c>
      <c r="AE63" s="35">
        <v>0.19518675526964654</v>
      </c>
      <c r="AF63" s="35">
        <v>1.161194564097312E-2</v>
      </c>
      <c r="AG63" s="35">
        <v>0.10148926753856703</v>
      </c>
      <c r="AH63" s="35">
        <v>1218.0491539390928</v>
      </c>
      <c r="AI63" s="35">
        <v>1217.2226611256433</v>
      </c>
      <c r="AJ63" s="35">
        <v>1256.9732299650691</v>
      </c>
      <c r="AK63" s="35">
        <v>0.31773003719119863</v>
      </c>
      <c r="AL63" s="35">
        <v>0.78600546141008498</v>
      </c>
      <c r="AM63" s="35" t="s">
        <v>375</v>
      </c>
      <c r="AN63" s="35">
        <v>0.21966704678028609</v>
      </c>
      <c r="AO63" s="35">
        <v>0.268041386778618</v>
      </c>
      <c r="AP63" s="35">
        <v>1.8748746375875363</v>
      </c>
      <c r="AR63" s="35" t="s">
        <v>375</v>
      </c>
      <c r="AS63" s="35">
        <v>49.17912361994312</v>
      </c>
      <c r="AT63" s="35">
        <v>1.3431879397853457</v>
      </c>
      <c r="AU63" s="35">
        <v>13.881896921650265</v>
      </c>
      <c r="AV63" s="35">
        <v>2.7237315785899986E-2</v>
      </c>
      <c r="AW63" s="35">
        <v>1.5704164701218257</v>
      </c>
      <c r="AX63" s="35">
        <v>12.727482880769639</v>
      </c>
      <c r="AY63" s="35">
        <v>0.1666818331940412</v>
      </c>
      <c r="AZ63" s="35">
        <v>8.3139679460759748</v>
      </c>
      <c r="BA63" s="35">
        <v>10.169490636435469</v>
      </c>
      <c r="BB63" s="35">
        <v>2.3122264677892699</v>
      </c>
      <c r="BC63" s="35">
        <v>0.19518675526964654</v>
      </c>
      <c r="BD63" s="35">
        <v>1.161194564097312E-2</v>
      </c>
      <c r="BE63" s="35">
        <v>0.10148926753856703</v>
      </c>
      <c r="BF63" s="35">
        <v>1218.0491539390928</v>
      </c>
      <c r="BG63" s="35">
        <v>1217.2226611256433</v>
      </c>
      <c r="BH63" s="35">
        <v>1256.9732299650691</v>
      </c>
      <c r="BI63" s="35">
        <v>0.31773003719119863</v>
      </c>
      <c r="BJ63" s="35">
        <v>0.78600546141008498</v>
      </c>
      <c r="BK63" s="35" t="s">
        <v>375</v>
      </c>
      <c r="BL63" s="35">
        <v>0.21966704678028609</v>
      </c>
      <c r="BM63" s="35">
        <v>0.268041386778618</v>
      </c>
      <c r="BN63" s="35">
        <v>1.8748746375875363</v>
      </c>
      <c r="BO63" s="35" t="e">
        <v>#VALUE!</v>
      </c>
    </row>
    <row r="64" spans="1:67" s="35" customFormat="1" x14ac:dyDescent="0.25">
      <c r="A64" s="35" t="s">
        <v>79</v>
      </c>
      <c r="D64" s="35" t="s">
        <v>65</v>
      </c>
      <c r="E64" s="35" t="s">
        <v>99</v>
      </c>
      <c r="G64" s="35">
        <v>49.525667726563761</v>
      </c>
      <c r="H64" s="35">
        <v>1.0658611685876938</v>
      </c>
      <c r="I64" s="35">
        <v>14.271972679774874</v>
      </c>
      <c r="J64" s="35">
        <v>3.256578977585995E-2</v>
      </c>
      <c r="K64" s="35">
        <v>14.010548448908978</v>
      </c>
      <c r="L64" s="35">
        <v>0.19989914346830293</v>
      </c>
      <c r="M64" s="35">
        <v>8.3203045274055807</v>
      </c>
      <c r="N64" s="35">
        <v>9.6564623960721256</v>
      </c>
      <c r="O64" s="35">
        <v>2.6813035178566449</v>
      </c>
      <c r="P64" s="35">
        <v>0.14286362287540008</v>
      </c>
      <c r="Q64" s="35">
        <v>1.609629921120518E-2</v>
      </c>
      <c r="R64" s="35">
        <v>7.6454679499589964E-2</v>
      </c>
      <c r="T64" s="35" t="s">
        <v>375</v>
      </c>
      <c r="U64" s="35">
        <v>49.446670862861254</v>
      </c>
      <c r="V64" s="35">
        <v>1.0641027817026383</v>
      </c>
      <c r="W64" s="35">
        <v>14.248332403212597</v>
      </c>
      <c r="X64" s="35">
        <v>3.2517918033161779E-2</v>
      </c>
      <c r="Y64" s="35">
        <v>1.5541494186470128</v>
      </c>
      <c r="Z64" s="35">
        <v>12.595649534319131</v>
      </c>
      <c r="AA64" s="35">
        <v>0.19965576339222169</v>
      </c>
      <c r="AB64" s="35">
        <v>8.3065819009104747</v>
      </c>
      <c r="AC64" s="35">
        <v>9.6405909399831984</v>
      </c>
      <c r="AD64" s="35">
        <v>2.6768628557405543</v>
      </c>
      <c r="AE64" s="35">
        <v>0.1426270181517478</v>
      </c>
      <c r="AF64" s="35">
        <v>1.5930544571070234E-2</v>
      </c>
      <c r="AG64" s="35">
        <v>7.6328058474931348E-2</v>
      </c>
      <c r="AH64" s="35">
        <v>1223.3448530237033</v>
      </c>
      <c r="AI64" s="35">
        <v>1216.8158407697374</v>
      </c>
      <c r="AJ64" s="35">
        <v>1256.7723009244107</v>
      </c>
      <c r="AK64" s="35">
        <v>0.31633204059434833</v>
      </c>
      <c r="AL64" s="35">
        <v>0.78834277854471457</v>
      </c>
      <c r="AM64" s="35" t="s">
        <v>375</v>
      </c>
      <c r="AN64" s="35">
        <v>0.22643152446413989</v>
      </c>
      <c r="AO64" s="35">
        <v>0.28296007151996611</v>
      </c>
      <c r="AP64" s="35">
        <v>0.61466325680216471</v>
      </c>
      <c r="AR64" s="35" t="s">
        <v>375</v>
      </c>
      <c r="AS64" s="35">
        <v>49.446670862861254</v>
      </c>
      <c r="AT64" s="35">
        <v>1.0641027817026383</v>
      </c>
      <c r="AU64" s="35">
        <v>14.248332403212597</v>
      </c>
      <c r="AV64" s="35">
        <v>3.2517918033161779E-2</v>
      </c>
      <c r="AW64" s="35">
        <v>1.5541494186470128</v>
      </c>
      <c r="AX64" s="35">
        <v>12.595649534319131</v>
      </c>
      <c r="AY64" s="35">
        <v>0.19965576339222169</v>
      </c>
      <c r="AZ64" s="35">
        <v>8.3065819009104747</v>
      </c>
      <c r="BA64" s="35">
        <v>9.6405909399831984</v>
      </c>
      <c r="BB64" s="35">
        <v>2.6768628557405543</v>
      </c>
      <c r="BC64" s="35">
        <v>0.1426270181517478</v>
      </c>
      <c r="BD64" s="35">
        <v>1.5930544571070234E-2</v>
      </c>
      <c r="BE64" s="35">
        <v>7.6328058474931348E-2</v>
      </c>
      <c r="BF64" s="35">
        <v>1223.3448530237033</v>
      </c>
      <c r="BG64" s="35">
        <v>1216.8158407697374</v>
      </c>
      <c r="BH64" s="35">
        <v>1256.7723009244107</v>
      </c>
      <c r="BI64" s="35">
        <v>0.31633204059434833</v>
      </c>
      <c r="BJ64" s="35">
        <v>0.78834277854471457</v>
      </c>
      <c r="BK64" s="35" t="s">
        <v>375</v>
      </c>
      <c r="BL64" s="35">
        <v>0.22643152446413989</v>
      </c>
      <c r="BM64" s="35">
        <v>0.28296007151996611</v>
      </c>
      <c r="BN64" s="35">
        <v>0.61466325680216471</v>
      </c>
      <c r="BO64" s="35" t="e">
        <v>#VALUE!</v>
      </c>
    </row>
    <row r="65" spans="1:67" s="35" customFormat="1" x14ac:dyDescent="0.25">
      <c r="A65" s="35">
        <v>422815</v>
      </c>
      <c r="B65" s="35">
        <v>631146</v>
      </c>
      <c r="C65" s="35">
        <v>6182518</v>
      </c>
      <c r="D65" s="35" t="s">
        <v>160</v>
      </c>
      <c r="E65" s="35" t="s">
        <v>196</v>
      </c>
      <c r="G65" s="35">
        <v>54.655876869146802</v>
      </c>
      <c r="H65" s="35">
        <v>1.2506645394021549</v>
      </c>
      <c r="I65" s="35">
        <v>12.901050952483697</v>
      </c>
      <c r="J65" s="35">
        <v>2.3522430079582456E-2</v>
      </c>
      <c r="K65" s="35">
        <v>12.333487223494169</v>
      </c>
      <c r="L65" s="35">
        <v>0.17231864605427683</v>
      </c>
      <c r="M65" s="35">
        <v>8.0396314411987841</v>
      </c>
      <c r="N65" s="35">
        <v>8.6302316097670602</v>
      </c>
      <c r="O65" s="35">
        <v>1.5631669779768294</v>
      </c>
      <c r="P65" s="35">
        <v>0.3130932446756568</v>
      </c>
      <c r="Q65" s="35">
        <v>9.286202324114437E-3</v>
      </c>
      <c r="R65" s="35">
        <v>0.10766986339685229</v>
      </c>
      <c r="T65" s="35" t="s">
        <v>375</v>
      </c>
      <c r="U65" s="35">
        <v>54.578515080630339</v>
      </c>
      <c r="V65" s="35">
        <v>1.248834156519617</v>
      </c>
      <c r="W65" s="35">
        <v>12.882081650777023</v>
      </c>
      <c r="X65" s="35">
        <v>2.3492654881074167E-2</v>
      </c>
      <c r="Y65" s="35">
        <v>1.3683724795622647</v>
      </c>
      <c r="Z65" s="35">
        <v>11.090911170281013</v>
      </c>
      <c r="AA65" s="35">
        <v>0.1721485320072742</v>
      </c>
      <c r="AB65" s="35">
        <v>8.027784521387364</v>
      </c>
      <c r="AC65" s="35">
        <v>8.6176632717118196</v>
      </c>
      <c r="AD65" s="35">
        <v>1.5608685292140858</v>
      </c>
      <c r="AE65" s="35">
        <v>0.3126328787704229</v>
      </c>
      <c r="AF65" s="35">
        <v>9.183526426469947E-3</v>
      </c>
      <c r="AG65" s="35">
        <v>0.10751154783121158</v>
      </c>
      <c r="AH65" s="35">
        <v>1206.0474685294844</v>
      </c>
      <c r="AI65" s="35">
        <v>1201.0389866547521</v>
      </c>
      <c r="AJ65" s="35">
        <v>1249.1812300686452</v>
      </c>
      <c r="AK65" s="35">
        <v>0.34635846485424532</v>
      </c>
      <c r="AL65" s="35">
        <v>0.78876975472050326</v>
      </c>
      <c r="AM65" s="35" t="s">
        <v>375</v>
      </c>
      <c r="AN65" s="35">
        <v>0.3125487114775275</v>
      </c>
      <c r="AO65" s="35">
        <v>0.57843878352143885</v>
      </c>
      <c r="AP65" s="35">
        <v>-1.3104979219340296</v>
      </c>
      <c r="AR65" s="35" t="s">
        <v>375</v>
      </c>
      <c r="AS65" s="35">
        <v>54.578515080630339</v>
      </c>
      <c r="AT65" s="35">
        <v>1.248834156519617</v>
      </c>
      <c r="AU65" s="35">
        <v>12.882081650777023</v>
      </c>
      <c r="AV65" s="35">
        <v>2.3492654881074167E-2</v>
      </c>
      <c r="AW65" s="35">
        <v>1.3683724795622647</v>
      </c>
      <c r="AX65" s="35">
        <v>11.090911170281013</v>
      </c>
      <c r="AY65" s="35">
        <v>0.1721485320072742</v>
      </c>
      <c r="AZ65" s="35">
        <v>8.027784521387364</v>
      </c>
      <c r="BA65" s="35">
        <v>8.6176632717118196</v>
      </c>
      <c r="BB65" s="35">
        <v>1.5608685292140858</v>
      </c>
      <c r="BC65" s="35">
        <v>0.3126328787704229</v>
      </c>
      <c r="BD65" s="35">
        <v>9.183526426469947E-3</v>
      </c>
      <c r="BE65" s="35">
        <v>0.10751154783121158</v>
      </c>
      <c r="BF65" s="35">
        <v>1206.0474685294844</v>
      </c>
      <c r="BG65" s="35">
        <v>1201.0389866547521</v>
      </c>
      <c r="BH65" s="35">
        <v>1249.1812300686452</v>
      </c>
      <c r="BI65" s="35">
        <v>0.34635846485424532</v>
      </c>
      <c r="BJ65" s="35">
        <v>0.78876975472050326</v>
      </c>
      <c r="BK65" s="35" t="s">
        <v>375</v>
      </c>
      <c r="BL65" s="35">
        <v>0.3125487114775275</v>
      </c>
      <c r="BM65" s="35">
        <v>0.57843878352143885</v>
      </c>
      <c r="BN65" s="35">
        <v>-1.3104979219340296</v>
      </c>
      <c r="BO65" s="35" t="e">
        <v>#VALUE!</v>
      </c>
    </row>
  </sheetData>
  <autoFilter ref="A2:BO65" xr:uid="{3FC02AC9-B2A7-42BD-92F7-97031CE4427A}">
    <filterColumn colId="4">
      <filters>
        <filter val="Aphyric basalt"/>
        <filter val="Baby basalt"/>
        <filter val="Basalt"/>
        <filter val="Hellancourt Basalt"/>
        <filter val="Olv-phyric"/>
        <filter val="Olv-phyric average"/>
      </filters>
    </filterColumn>
  </autoFilter>
  <sortState xmlns:xlrd2="http://schemas.microsoft.com/office/spreadsheetml/2017/richdata2" ref="A3:BO65">
    <sortCondition ref="AR3:AR65"/>
  </sortState>
  <mergeCells count="3">
    <mergeCell ref="G1:R1"/>
    <mergeCell ref="AR1:BO1"/>
    <mergeCell ref="T1:AP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387EE68A54924FB18452BB9A888EA3" ma:contentTypeVersion="13" ma:contentTypeDescription="Create a new document." ma:contentTypeScope="" ma:versionID="03a3d340550dd9ff373da205706d6d67">
  <xsd:schema xmlns:xsd="http://www.w3.org/2001/XMLSchema" xmlns:xs="http://www.w3.org/2001/XMLSchema" xmlns:p="http://schemas.microsoft.com/office/2006/metadata/properties" xmlns:ns3="c587a1f3-70ab-4662-9e08-05fff1010e7d" xmlns:ns4="bf94f1ef-e5b8-4d48-8006-9be0d2b2b81b" targetNamespace="http://schemas.microsoft.com/office/2006/metadata/properties" ma:root="true" ma:fieldsID="cb376911c4c9140bd75d61f69d6117e4" ns3:_="" ns4:_="">
    <xsd:import namespace="c587a1f3-70ab-4662-9e08-05fff1010e7d"/>
    <xsd:import namespace="bf94f1ef-e5b8-4d48-8006-9be0d2b2b81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Locatio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87a1f3-70ab-4662-9e08-05fff1010e7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4f1ef-e5b8-4d48-8006-9be0d2b2b8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AutoTags" ma:index="15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2D669C9-DB88-46B3-9F28-C778E4A5E3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87a1f3-70ab-4662-9e08-05fff1010e7d"/>
    <ds:schemaRef ds:uri="bf94f1ef-e5b8-4d48-8006-9be0d2b2b8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E15CE89-DB1F-4937-A411-4ED97BAC22C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33E175-E2B8-4FA0-A897-38FC25A89B7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All_basalts</vt:lpstr>
      <vt:lpstr>&gt;8 wt.% MgO</vt:lpstr>
      <vt:lpstr>FractionatePT_results</vt:lpstr>
      <vt:lpstr>PRIMELT_result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Smith</dc:creator>
  <cp:lastModifiedBy>William Smith</cp:lastModifiedBy>
  <dcterms:created xsi:type="dcterms:W3CDTF">2020-04-22T08:41:28Z</dcterms:created>
  <dcterms:modified xsi:type="dcterms:W3CDTF">2020-07-06T20:44:11Z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0x010100A5387EE68A54924FB18452BB9A888EA3</vt:lpwstr>
  </property>
</Properties>
</file>