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mcdonald/Desktop/"/>
    </mc:Choice>
  </mc:AlternateContent>
  <xr:revisionPtr revIDLastSave="0" documentId="13_ncr:1_{B9EF4A7A-12C7-8C4B-A2B1-9DEE5CC20B16}" xr6:coauthVersionLast="47" xr6:coauthVersionMax="47" xr10:uidLastSave="{00000000-0000-0000-0000-000000000000}"/>
  <bookViews>
    <workbookView xWindow="160" yWindow="500" windowWidth="22300" windowHeight="14480" activeTab="6" xr2:uid="{00000000-000D-0000-FFFF-FFFF00000000}"/>
  </bookViews>
  <sheets>
    <sheet name="Crowdfunding" sheetId="1" r:id="rId1"/>
    <sheet name="Pivot Table 1" sheetId="2" r:id="rId2"/>
    <sheet name="Pivot Table 2" sheetId="3" r:id="rId3"/>
    <sheet name="Pivot Table 3" sheetId="5" r:id="rId4"/>
    <sheet name="Crowdfunding Goal Analysis" sheetId="4" r:id="rId5"/>
    <sheet name="Statistical_Analysis_Successful" sheetId="8" r:id="rId6"/>
    <sheet name="Statistical_Analysis_Failed" sheetId="9" r:id="rId7"/>
  </sheets>
  <definedNames>
    <definedName name="_xlnm._FilterDatabase" localSheetId="0" hidden="1">Crowdfunding!$A$1:$T$1001</definedName>
    <definedName name="Backer_Count">#REF!</definedName>
    <definedName name="Backers_Count">#REF!</definedName>
    <definedName name="Backers1">Statistical_Analysis_Successful!$B:$B</definedName>
    <definedName name="Backers2">Statistical_Analysis_Failed!$B:$B</definedName>
    <definedName name="crowdfunding">Crowdfunding!$A$1:$R$1001</definedName>
    <definedName name="crowdfunding_Set">Crowdfunding!$A$1:$T$1001</definedName>
    <definedName name="Goal">Crowdfunding!$D:$D</definedName>
    <definedName name="Outcome">Crowdfunding!$G:$G</definedName>
  </definedNames>
  <calcPr calcId="191029"/>
  <pivotCaches>
    <pivotCache cacheId="0" r:id="rId8"/>
    <pivotCache cacheId="1" r:id="rId9"/>
    <pivotCache cacheId="2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9" l="1"/>
  <c r="E7" i="9"/>
  <c r="E6" i="9"/>
  <c r="E5" i="9"/>
  <c r="E4" i="9"/>
  <c r="E3" i="9"/>
  <c r="E8" i="8"/>
  <c r="E7" i="8"/>
  <c r="E6" i="8"/>
  <c r="E5" i="8"/>
  <c r="E4" i="8"/>
  <c r="E3" i="8"/>
  <c r="C14" i="4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D10" i="4"/>
  <c r="D13" i="4"/>
  <c r="C13" i="4"/>
  <c r="B13" i="4"/>
  <c r="D12" i="4"/>
  <c r="C12" i="4"/>
  <c r="B12" i="4"/>
  <c r="D11" i="4"/>
  <c r="C11" i="4"/>
  <c r="B11" i="4"/>
  <c r="C10" i="4"/>
  <c r="B10" i="4"/>
  <c r="D9" i="4"/>
  <c r="C9" i="4"/>
  <c r="B9" i="4"/>
  <c r="D8" i="4"/>
  <c r="C8" i="4"/>
  <c r="B8" i="4"/>
  <c r="D7" i="4"/>
  <c r="C7" i="4"/>
  <c r="B7" i="4"/>
  <c r="D6" i="4"/>
  <c r="C6" i="4"/>
  <c r="B6" i="4"/>
  <c r="D5" i="4"/>
  <c r="C5" i="4"/>
  <c r="B5" i="4"/>
  <c r="D4" i="4"/>
  <c r="C4" i="4"/>
  <c r="B4" i="4"/>
  <c r="D3" i="4"/>
  <c r="C3" i="4"/>
  <c r="B3" i="4"/>
  <c r="D2" i="4"/>
  <c r="C2" i="4"/>
  <c r="B2" i="4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I2" i="1"/>
  <c r="I4" i="1"/>
  <c r="I5" i="1"/>
  <c r="I6" i="1"/>
  <c r="I7" i="1"/>
  <c r="I3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  <c r="F5" i="1"/>
  <c r="F6" i="1"/>
  <c r="F7" i="1"/>
  <c r="F8" i="1"/>
  <c r="F9" i="1"/>
  <c r="F10" i="1"/>
  <c r="F11" i="1"/>
  <c r="F2" i="1"/>
  <c r="E13" i="4" l="1"/>
  <c r="F13" i="4" s="1"/>
  <c r="E2" i="4"/>
  <c r="H2" i="4" s="1"/>
  <c r="E6" i="4"/>
  <c r="E5" i="4"/>
  <c r="H5" i="4" s="1"/>
  <c r="E9" i="4"/>
  <c r="G9" i="4" s="1"/>
  <c r="G2" i="4"/>
  <c r="H6" i="4"/>
  <c r="E11" i="4"/>
  <c r="G11" i="4" s="1"/>
  <c r="H13" i="4"/>
  <c r="E3" i="4"/>
  <c r="G3" i="4" s="1"/>
  <c r="E7" i="4"/>
  <c r="G7" i="4" s="1"/>
  <c r="G6" i="4"/>
  <c r="H7" i="4"/>
  <c r="E12" i="4"/>
  <c r="H12" i="4" s="1"/>
  <c r="G13" i="4"/>
  <c r="H11" i="4"/>
  <c r="G12" i="4"/>
  <c r="E8" i="4"/>
  <c r="F8" i="4" s="1"/>
  <c r="E4" i="4"/>
  <c r="H4" i="4" s="1"/>
  <c r="F12" i="4"/>
  <c r="F7" i="4"/>
  <c r="F11" i="4"/>
  <c r="F6" i="4"/>
  <c r="F2" i="4"/>
  <c r="E10" i="4"/>
  <c r="H10" i="4" s="1"/>
  <c r="F5" i="4" l="1"/>
  <c r="H9" i="4"/>
  <c r="G5" i="4"/>
  <c r="F9" i="4"/>
  <c r="F3" i="4"/>
  <c r="G4" i="4"/>
  <c r="F4" i="4"/>
  <c r="H8" i="4"/>
  <c r="H3" i="4"/>
  <c r="G8" i="4"/>
  <c r="G10" i="4"/>
  <c r="F10" i="4"/>
</calcChain>
</file>

<file path=xl/sharedStrings.xml><?xml version="1.0" encoding="utf-8"?>
<sst xmlns="http://schemas.openxmlformats.org/spreadsheetml/2006/main" count="9065" uniqueCount="2116">
  <si>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</si>
  <si>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</si>
  <si>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</si>
  <si>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</si>
  <si>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</si>
  <si>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</si>
  <si>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</si>
  <si>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</si>
  <si>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</si>
  <si>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</si>
  <si>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</si>
  <si>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</si>
  <si>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</si>
  <si>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</si>
  <si>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</si>
  <si>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</si>
  <si>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</si>
  <si>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</si>
  <si>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</si>
  <si>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</si>
  <si>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</si>
  <si>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</si>
  <si>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</si>
  <si>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</si>
  <si>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</si>
  <si>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</si>
  <si>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</si>
  <si>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</si>
  <si>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</si>
  <si>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</si>
  <si>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</si>
  <si>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</si>
  <si>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</si>
  <si>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</si>
  <si>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</si>
  <si>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</si>
  <si>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</si>
  <si>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</si>
  <si>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</si>
  <si>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</si>
  <si>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</si>
  <si>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</si>
  <si>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</si>
  <si>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</si>
  <si>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</si>
  <si>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</si>
  <si>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</si>
  <si>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</si>
  <si>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</si>
  <si>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</si>
  <si>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</si>
  <si>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</si>
  <si>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</si>
  <si>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</si>
  <si>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</si>
  <si>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</si>
  <si>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</si>
  <si>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</si>
  <si>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</si>
  <si>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</si>
  <si>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</si>
  <si>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</si>
  <si>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</si>
  <si>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</si>
  <si>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</si>
  <si>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</si>
  <si>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</si>
  <si>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</si>
  <si>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</si>
  <si>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</si>
  <si>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</si>
  <si>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</si>
  <si>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</si>
  <si>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</si>
  <si>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</si>
  <si>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</si>
  <si>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</si>
  <si>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</si>
  <si>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</si>
  <si>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</si>
  <si>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</si>
  <si>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</si>
  <si>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</si>
  <si>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</si>
  <si>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</si>
  <si>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</si>
  <si>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</si>
  <si>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</si>
  <si>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</si>
  <si>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</si>
  <si>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</si>
  <si>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</si>
  <si>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</si>
  <si>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</si>
  <si>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</si>
  <si>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</si>
  <si>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</si>
  <si>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</si>
  <si>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</si>
  <si>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</si>
  <si>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</si>
  <si>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</si>
  <si>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</si>
  <si>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</si>
  <si>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</si>
  <si>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</si>
  <si>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</si>
  <si>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</si>
  <si>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</si>
  <si>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</si>
  <si>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</si>
  <si>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</si>
  <si>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</si>
  <si>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</si>
  <si>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</si>
  <si>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</si>
  <si>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</si>
  <si>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</si>
  <si>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</si>
  <si>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</si>
  <si>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</si>
  <si>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</si>
  <si>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</si>
  <si>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</si>
  <si>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</si>
  <si>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</si>
  <si>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</si>
  <si>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</si>
  <si>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</si>
  <si>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</si>
  <si>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</si>
  <si>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</si>
  <si>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</si>
  <si>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</si>
  <si>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</si>
  <si>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</si>
  <si>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</si>
  <si>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</si>
  <si>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</si>
  <si>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</si>
  <si>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</si>
  <si>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</si>
  <si>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</si>
  <si>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</si>
  <si>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</si>
  <si>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</si>
  <si>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</si>
  <si>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</si>
  <si>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</si>
  <si>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</si>
  <si>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</si>
  <si>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</si>
  <si>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</si>
  <si>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</si>
  <si>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</si>
  <si>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</si>
  <si>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</si>
  <si>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</si>
  <si>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</si>
  <si>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</si>
  <si>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</si>
  <si>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</si>
  <si>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</si>
  <si>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</si>
  <si>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</si>
  <si>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</si>
  <si>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</si>
  <si>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</si>
  <si>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</si>
  <si>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</si>
  <si>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</si>
  <si>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</si>
  <si>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</si>
  <si>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</si>
  <si>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</si>
  <si>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</si>
  <si>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</si>
  <si>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</si>
  <si>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</si>
  <si>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</si>
  <si>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</si>
  <si>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</si>
  <si>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</si>
  <si>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</si>
  <si>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</si>
  <si>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</si>
  <si>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</si>
  <si>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</si>
  <si>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</si>
  <si>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</si>
  <si>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</si>
  <si>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</si>
  <si>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</si>
  <si>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</si>
  <si>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</si>
  <si>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</si>
  <si>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</si>
  <si>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</si>
  <si>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</si>
  <si>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</si>
  <si>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</si>
  <si>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</si>
  <si>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</si>
  <si>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</si>
  <si>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</si>
  <si>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</si>
  <si>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</si>
  <si>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</si>
  <si>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</si>
  <si>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</si>
  <si>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</si>
  <si>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</si>
  <si>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</si>
  <si>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</si>
  <si>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</si>
  <si>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</si>
  <si>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</si>
  <si>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</si>
  <si>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</si>
  <si>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</si>
  <si>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</si>
  <si>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</si>
  <si>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</si>
  <si>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</si>
  <si>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</si>
  <si>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</si>
  <si>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</si>
  <si>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</si>
  <si>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</si>
  <si>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</si>
  <si>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</si>
  <si>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</si>
  <si>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</si>
  <si>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</si>
  <si>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</si>
  <si>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</si>
  <si>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</si>
  <si>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</si>
  <si>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</si>
  <si>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</si>
  <si>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</si>
  <si>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</si>
  <si>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</si>
  <si>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</si>
  <si>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</si>
  <si>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</si>
  <si>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</si>
  <si>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</si>
  <si>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</si>
  <si>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</si>
  <si>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</si>
  <si>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</si>
  <si>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</si>
  <si>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</si>
  <si>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</si>
  <si>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</si>
  <si>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</si>
  <si>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</si>
  <si>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</si>
  <si>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</si>
  <si>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</si>
  <si>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</si>
  <si>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</si>
  <si>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</si>
  <si>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</si>
  <si>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</si>
  <si>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</si>
  <si>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</si>
  <si>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</si>
  <si>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</si>
  <si>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</si>
  <si>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</si>
  <si>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</si>
  <si>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</si>
  <si>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</si>
  <si>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</si>
  <si>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</si>
  <si>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</si>
  <si>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</si>
  <si>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</si>
  <si>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</si>
  <si>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</si>
  <si>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</si>
  <si>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</si>
  <si>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</si>
  <si>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</si>
  <si>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</si>
  <si>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</si>
  <si>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</si>
  <si>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</si>
  <si>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</si>
  <si>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</si>
  <si>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</si>
  <si>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</si>
  <si>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</si>
  <si>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</si>
  <si>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</si>
  <si>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</si>
  <si>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</si>
  <si>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</si>
  <si>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</si>
  <si>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</si>
  <si>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</si>
  <si>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</si>
  <si>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</si>
  <si>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</si>
  <si>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</si>
  <si>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</si>
  <si>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</si>
  <si>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</si>
  <si>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</si>
  <si>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</si>
  <si>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</si>
  <si>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</si>
  <si>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</si>
  <si>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</si>
  <si>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</si>
  <si>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</si>
  <si>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</si>
  <si>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</si>
  <si>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</si>
  <si>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</si>
  <si>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</si>
  <si>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</si>
  <si>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</si>
  <si>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</si>
  <si>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</si>
  <si>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</si>
  <si>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</si>
  <si>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</si>
  <si>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</si>
  <si>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</si>
  <si>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</si>
  <si>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</si>
  <si>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</si>
  <si>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</si>
  <si>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</si>
  <si>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</si>
  <si>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</si>
  <si>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</si>
  <si>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</si>
  <si>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</si>
  <si>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</si>
  <si>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</si>
  <si>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</si>
  <si>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</si>
  <si>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</si>
  <si>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</si>
  <si>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</si>
  <si>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</si>
  <si>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</si>
  <si>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</si>
  <si>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</si>
  <si>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</si>
  <si>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</si>
  <si>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</si>
  <si>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</si>
  <si>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</si>
  <si>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</si>
  <si>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</si>
  <si>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</si>
  <si>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</si>
  <si>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</si>
  <si>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</si>
  <si>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</si>
  <si>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</si>
  <si>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</si>
  <si>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</si>
  <si>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</si>
  <si>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</si>
  <si>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</si>
  <si>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</si>
  <si>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</si>
  <si>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</si>
  <si>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</si>
  <si>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</si>
  <si>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</si>
  <si>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</si>
  <si>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</si>
  <si>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</si>
  <si>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</si>
  <si>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</si>
  <si>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</si>
  <si>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</si>
  <si>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</si>
  <si>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</si>
  <si>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</si>
  <si>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</si>
  <si>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</si>
  <si>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</si>
  <si>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</si>
  <si>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</si>
  <si>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</si>
  <si>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</si>
  <si>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</si>
  <si>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</si>
  <si>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</si>
  <si>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</si>
  <si>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</si>
  <si>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</si>
  <si>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</si>
  <si>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</si>
  <si>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</si>
  <si>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</si>
  <si>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</si>
  <si>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</si>
  <si>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</si>
  <si>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</si>
  <si>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</si>
  <si>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</si>
  <si>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</si>
  <si>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</si>
  <si>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</si>
  <si>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</si>
  <si>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</si>
  <si>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</si>
  <si>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</si>
  <si>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</si>
  <si>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</si>
  <si>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</si>
  <si>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</si>
  <si>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</si>
  <si>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</si>
  <si>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</si>
  <si>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</si>
  <si>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</si>
  <si>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</si>
  <si>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</si>
  <si>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</si>
  <si>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</si>
  <si>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</si>
  <si>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</si>
  <si>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</si>
  <si>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</si>
  <si>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</si>
  <si>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</si>
  <si>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</si>
  <si>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</si>
  <si>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</si>
  <si>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</si>
  <si>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</si>
  <si>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</si>
  <si>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</si>
  <si>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</si>
  <si>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</si>
  <si>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</si>
  <si>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</si>
  <si>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</si>
  <si>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</si>
  <si>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</si>
  <si>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</si>
  <si>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</si>
  <si>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</si>
  <si>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</si>
  <si>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</si>
  <si>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</si>
  <si>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</si>
  <si>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</si>
  <si>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</si>
  <si>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</si>
  <si>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</si>
  <si>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</si>
  <si>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</si>
  <si>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</si>
  <si>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</si>
  <si>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</si>
  <si>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</si>
  <si>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</si>
  <si>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</si>
  <si>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</si>
  <si>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</si>
  <si>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</si>
  <si>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</si>
  <si>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</si>
  <si>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</si>
  <si>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</si>
  <si>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</si>
  <si>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</si>
  <si>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</si>
  <si>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</si>
  <si>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</si>
  <si>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</si>
  <si>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</si>
  <si>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</si>
  <si>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</si>
  <si>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</si>
  <si>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</si>
  <si>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</si>
  <si>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</si>
  <si>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</si>
  <si>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</si>
  <si>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</si>
  <si>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</si>
  <si>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</si>
  <si>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</si>
  <si>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</si>
  <si>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</si>
  <si>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</si>
  <si>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</si>
  <si>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</si>
  <si>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</si>
  <si>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</si>
  <si>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</si>
  <si>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</si>
  <si>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</si>
  <si>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</si>
  <si>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</si>
  <si>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</si>
  <si>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</si>
  <si>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</si>
  <si>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</si>
  <si>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</si>
  <si>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</si>
  <si>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</si>
  <si>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</si>
  <si>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</si>
  <si>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</si>
  <si>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</si>
  <si>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</si>
  <si>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</si>
  <si>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</si>
  <si>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</si>
  <si>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</si>
  <si>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</si>
  <si>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</si>
  <si>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</si>
  <si>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</si>
  <si>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</si>
  <si>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</si>
  <si>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</si>
  <si>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</si>
  <si>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</si>
  <si>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</si>
  <si>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</si>
  <si>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</si>
  <si>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</si>
  <si>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</si>
  <si>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</si>
  <si>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</si>
  <si>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</si>
  <si>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</si>
  <si>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</si>
  <si>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</si>
  <si>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</si>
  <si>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</si>
  <si>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</si>
  <si>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</si>
  <si>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</si>
  <si>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</si>
  <si>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</si>
  <si>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</si>
  <si>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</si>
  <si>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</si>
  <si>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</si>
  <si>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</si>
  <si>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</si>
  <si>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</si>
  <si>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</si>
  <si>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</si>
  <si>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</si>
  <si>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</si>
  <si>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</si>
  <si>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</si>
  <si>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</si>
  <si>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</si>
  <si>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</si>
  <si>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</si>
  <si>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</si>
  <si>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</si>
  <si>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</si>
  <si>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</si>
  <si>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</si>
  <si>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</si>
  <si>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</si>
  <si>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</si>
  <si>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</si>
  <si>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</si>
  <si>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</si>
  <si>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</si>
  <si>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</si>
  <si>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</si>
  <si>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</si>
  <si>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</si>
  <si>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</si>
  <si>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</si>
  <si>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</si>
  <si>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</si>
  <si>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</si>
  <si>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</si>
  <si>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</si>
  <si>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</si>
  <si>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</si>
  <si>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</si>
  <si>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</si>
  <si>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</si>
  <si>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</si>
  <si>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</si>
  <si>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</si>
  <si>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</si>
  <si>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</si>
  <si>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</si>
  <si>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</si>
  <si>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</si>
  <si>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</si>
  <si>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</si>
  <si>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</si>
  <si>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</si>
  <si>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</si>
  <si>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</si>
  <si>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</si>
  <si>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</si>
  <si>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</si>
  <si>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</si>
  <si>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</si>
  <si>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</si>
  <si>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</si>
  <si>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</si>
  <si>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</si>
  <si>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</si>
  <si>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</si>
  <si>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</si>
  <si>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</si>
  <si>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</si>
  <si>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</si>
  <si>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</si>
  <si>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</si>
  <si>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</si>
  <si>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</si>
  <si>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</si>
  <si>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</si>
  <si>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</si>
  <si>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</si>
  <si>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</si>
  <si>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</si>
  <si>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</si>
  <si>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</si>
  <si>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</si>
  <si>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</si>
  <si>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</si>
  <si>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</si>
  <si>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</si>
  <si>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</si>
  <si>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</si>
  <si>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</si>
  <si>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</si>
  <si>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</si>
  <si>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</si>
  <si>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</si>
  <si>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</si>
  <si>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</si>
  <si>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</si>
  <si>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</si>
  <si>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</si>
  <si>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</si>
  <si>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</si>
  <si>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</si>
  <si>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</si>
  <si>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</si>
  <si>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</si>
  <si>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</si>
  <si>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</si>
  <si>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</si>
  <si>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</si>
  <si>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</si>
  <si>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</si>
  <si>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</si>
  <si>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</si>
  <si>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</si>
  <si>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</si>
  <si>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</si>
  <si>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</si>
  <si>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</si>
  <si>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</si>
  <si>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</si>
  <si>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</si>
  <si>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</si>
  <si>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</si>
  <si>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</si>
  <si>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</si>
  <si>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</si>
  <si>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</si>
  <si>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</si>
  <si>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</si>
  <si>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</si>
  <si>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</si>
  <si>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</si>
  <si>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</si>
  <si>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</si>
  <si>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</si>
  <si>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</si>
  <si>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</si>
  <si>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</si>
  <si>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</si>
  <si>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</si>
  <si>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</si>
  <si>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</si>
  <si>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</si>
  <si>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</si>
  <si>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</si>
  <si>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</si>
  <si>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</si>
  <si>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</si>
  <si>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</si>
  <si>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</si>
  <si>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</si>
  <si>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</si>
  <si>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</si>
  <si>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</si>
  <si>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</si>
  <si>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</si>
  <si>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</si>
  <si>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</si>
  <si>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</si>
  <si>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</si>
  <si>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</si>
  <si>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</si>
  <si>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</si>
  <si>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</si>
  <si>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</si>
  <si>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</si>
  <si>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</si>
  <si>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</si>
  <si>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</si>
  <si>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</si>
  <si>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</si>
  <si>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</si>
  <si>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</si>
  <si>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</si>
  <si>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</si>
  <si>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</si>
  <si>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</si>
  <si>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</si>
  <si>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</si>
  <si>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</si>
  <si>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</si>
  <si>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</si>
  <si>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</si>
  <si>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</si>
  <si>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</si>
  <si>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</si>
  <si>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</si>
  <si>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</si>
  <si>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</si>
  <si>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</si>
  <si>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</si>
  <si>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</si>
  <si>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</si>
  <si>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</si>
  <si>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</si>
  <si>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</si>
  <si>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</si>
  <si>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</si>
  <si>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</si>
  <si>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</si>
  <si>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</si>
  <si>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</si>
  <si>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</si>
  <si>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</si>
  <si>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</si>
  <si>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</si>
  <si>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</si>
  <si>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</si>
  <si>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</si>
  <si>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</si>
  <si>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</si>
  <si>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</si>
  <si>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</si>
  <si>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</si>
  <si>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</si>
  <si>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</si>
  <si>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</si>
  <si>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</si>
  <si>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</si>
  <si>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</si>
  <si>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</si>
  <si>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</si>
  <si>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</si>
  <si>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</si>
  <si>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</si>
  <si>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</si>
  <si>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</si>
  <si>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</si>
  <si>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</si>
  <si>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</si>
  <si>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</si>
  <si>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</si>
  <si>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</si>
  <si>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</si>
  <si>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</si>
  <si>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</si>
  <si>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</si>
  <si>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</si>
  <si>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</si>
  <si>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</si>
  <si>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</si>
  <si>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</si>
  <si>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</si>
  <si>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</si>
  <si>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</si>
  <si>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</si>
  <si>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</si>
  <si>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</si>
  <si>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</si>
  <si>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</si>
  <si>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</si>
  <si>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</si>
  <si>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</si>
  <si>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</si>
  <si>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</si>
  <si>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</si>
  <si>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</si>
  <si>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</si>
  <si>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</si>
  <si>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</si>
  <si>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</si>
  <si>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</si>
  <si>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</si>
  <si>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</si>
  <si>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</si>
  <si>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</si>
  <si>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</si>
  <si>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</si>
  <si>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</si>
  <si>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</si>
  <si>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</si>
  <si>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</si>
  <si>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</si>
  <si>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</si>
  <si>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</si>
  <si>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</si>
  <si>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</si>
  <si>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</si>
  <si>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</si>
  <si>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</si>
  <si>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</si>
  <si>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</si>
  <si>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</si>
  <si>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</si>
  <si>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</si>
  <si>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</si>
  <si>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</si>
  <si>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</si>
  <si>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</si>
  <si>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</si>
  <si>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</si>
  <si>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</si>
  <si>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</si>
  <si>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</si>
  <si>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</si>
  <si>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</si>
  <si>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</si>
  <si>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</si>
  <si>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</si>
  <si>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</si>
  <si>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</si>
  <si>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</si>
  <si>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</si>
  <si>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</si>
  <si>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</si>
  <si>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</si>
  <si>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</si>
  <si>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</si>
  <si>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</si>
  <si>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</si>
  <si>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</si>
  <si>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</si>
  <si>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</si>
  <si>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</si>
  <si>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</si>
  <si>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</si>
  <si>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</si>
  <si>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</si>
  <si>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</si>
  <si>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</si>
  <si>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</si>
  <si>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</si>
  <si>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</si>
  <si>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</si>
  <si>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</si>
  <si>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</si>
  <si>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</si>
  <si>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</si>
  <si>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</si>
  <si>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</si>
  <si>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</si>
  <si>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</si>
  <si>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</si>
  <si>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</si>
  <si>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</si>
  <si>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</si>
  <si>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</si>
  <si>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</si>
  <si>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</si>
  <si>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</si>
  <si>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</si>
  <si>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</si>
  <si>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</si>
  <si>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</si>
  <si>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</si>
  <si>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</si>
  <si>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</si>
  <si>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</si>
  <si>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</si>
  <si>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</si>
  <si>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</si>
  <si>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</si>
  <si>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</si>
  <si>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</si>
  <si>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</si>
  <si>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</si>
  <si>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</si>
  <si>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</si>
  <si>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</si>
  <si>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</si>
  <si>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</si>
  <si>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</si>
  <si>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</si>
  <si>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</si>
  <si>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</si>
  <si>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</si>
  <si>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</si>
  <si>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</si>
  <si>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</si>
  <si>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</si>
  <si>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</si>
  <si>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</si>
  <si>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</si>
  <si>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</si>
  <si>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</si>
  <si>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</si>
  <si>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</si>
  <si>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</si>
  <si>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</si>
  <si>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</si>
  <si>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</si>
  <si>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</si>
  <si>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</si>
  <si>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</si>
  <si>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</si>
  <si>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</si>
  <si>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</si>
  <si>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</si>
  <si>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</si>
  <si>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</si>
  <si>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</si>
  <si>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</si>
  <si>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</si>
  <si>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</si>
  <si>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</si>
  <si>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</si>
  <si>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</si>
  <si>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</si>
  <si>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</si>
  <si>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</si>
  <si>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</si>
  <si>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</si>
  <si>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</si>
  <si>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</si>
  <si>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</si>
  <si>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</si>
  <si>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</si>
  <si>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</si>
  <si>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</si>
  <si>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</si>
  <si>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</si>
  <si>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</si>
  <si>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</si>
  <si>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</si>
  <si>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</si>
  <si>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</si>
  <si>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</si>
  <si>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</si>
  <si>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</si>
  <si>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</si>
  <si>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</si>
  <si>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</si>
  <si>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</si>
  <si>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</si>
  <si>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</si>
  <si>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</si>
  <si>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</si>
  <si>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</si>
  <si>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</si>
  <si>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</si>
  <si>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</si>
  <si>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</si>
  <si>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</si>
  <si>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</si>
  <si>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</si>
  <si>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</si>
  <si>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</si>
  <si>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</si>
  <si>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</si>
  <si>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</si>
  <si>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</si>
  <si>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</si>
  <si>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</si>
  <si>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</si>
  <si>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</si>
  <si>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</si>
  <si>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</si>
  <si>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</si>
  <si>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</si>
  <si>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</si>
  <si>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</si>
  <si>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</si>
  <si>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</si>
  <si>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</si>
  <si>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</si>
  <si>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</si>
  <si>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</si>
  <si>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</si>
  <si>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</si>
  <si>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</si>
  <si>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</si>
  <si>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</si>
  <si>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</si>
  <si>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</si>
  <si>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</si>
  <si>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</si>
  <si>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</si>
  <si>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</si>
  <si>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</si>
  <si>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</si>
  <si>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</si>
  <si>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</si>
  <si>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</si>
  <si>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</si>
  <si>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</si>
  <si>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</si>
  <si>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</si>
  <si>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</si>
  <si>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</si>
  <si>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</si>
  <si>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</si>
  <si>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</si>
  <si>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</si>
  <si>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</si>
  <si>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</si>
  <si>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</si>
  <si>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</si>
  <si>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</si>
  <si>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</si>
  <si>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</si>
  <si>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</si>
  <si>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</si>
  <si>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</si>
  <si>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</si>
  <si>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</si>
  <si>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</si>
  <si>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</si>
  <si>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</si>
  <si>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</si>
  <si>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</si>
  <si>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</si>
  <si>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</si>
  <si>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</si>
  <si>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</si>
  <si>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</si>
  <si>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</si>
  <si>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</si>
  <si>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</si>
  <si>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</si>
  <si>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</si>
  <si>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</si>
  <si>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</si>
  <si>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</si>
  <si>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</si>
  <si>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</si>
  <si>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</si>
  <si>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</si>
  <si>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</si>
  <si>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</si>
  <si>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</si>
  <si>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</si>
  <si>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</si>
  <si>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</si>
  <si>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</si>
  <si>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</si>
  <si>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</si>
  <si>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</si>
  <si>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</si>
  <si>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</si>
  <si>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</si>
  <si>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</si>
  <si>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</si>
  <si>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</si>
  <si>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</si>
  <si>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</si>
  <si>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</si>
  <si>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</si>
  <si>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</si>
  <si>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</si>
  <si>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</si>
  <si>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</si>
  <si>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</si>
  <si>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</si>
  <si>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</si>
  <si>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</si>
  <si>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</si>
  <si>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</si>
  <si>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</si>
  <si>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</si>
  <si>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</si>
  <si>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</si>
  <si>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</si>
  <si>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</si>
  <si>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</si>
  <si>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</si>
  <si>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</si>
  <si>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</si>
  <si>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</si>
  <si>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</si>
  <si>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</si>
  <si>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</si>
  <si>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</si>
  <si>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</si>
  <si>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</si>
  <si>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</si>
  <si>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</si>
  <si>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</si>
  <si>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</si>
  <si>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</si>
  <si>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</si>
  <si>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</si>
  <si>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</si>
  <si>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</si>
  <si>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</si>
  <si>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</si>
  <si>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</si>
  <si>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</si>
  <si>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</si>
  <si>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</si>
  <si>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</si>
  <si>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</si>
  <si>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</si>
  <si>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</si>
  <si>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</si>
  <si>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</si>
  <si>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</si>
  <si>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</si>
  <si>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</si>
  <si>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</si>
  <si>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</si>
  <si>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</si>
  <si>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</si>
  <si>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</si>
  <si>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</si>
  <si>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</si>
  <si>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</si>
  <si>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</si>
  <si>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</si>
  <si>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</si>
  <si>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</si>
  <si>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</si>
  <si>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</si>
  <si>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</si>
  <si>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</si>
  <si>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</si>
  <si>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</si>
  <si>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</si>
  <si>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</si>
  <si>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</si>
  <si>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</si>
  <si>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</si>
  <si>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</si>
  <si>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</si>
  <si>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</si>
  <si>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</si>
  <si>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</si>
  <si>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</si>
  <si>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</si>
  <si>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</si>
  <si>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</si>
  <si>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</si>
  <si>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</si>
  <si>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</si>
  <si>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</si>
  <si>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</si>
  <si>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</si>
  <si>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</si>
  <si>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</si>
  <si>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</si>
  <si>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</si>
  <si>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</si>
  <si>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</si>
  <si>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</si>
  <si>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</si>
  <si>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</si>
  <si>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</si>
  <si>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</si>
  <si>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</si>
  <si>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</si>
  <si>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</si>
  <si>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</si>
  <si>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</si>
  <si>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</si>
  <si>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</si>
  <si>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</si>
  <si>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</si>
  <si>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</si>
  <si>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</si>
  <si>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</si>
  <si>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</si>
  <si>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</si>
  <si>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</si>
  <si>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</si>
  <si>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</si>
  <si>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</si>
  <si>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</si>
  <si>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</si>
  <si>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</si>
  <si>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</si>
  <si>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</si>
  <si>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</si>
  <si>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</si>
  <si>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</si>
  <si>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</si>
  <si>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</si>
  <si>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</si>
  <si>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</si>
  <si>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</si>
  <si>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</si>
  <si>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</si>
  <si>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</si>
  <si>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</si>
  <si>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</si>
  <si>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</si>
  <si>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</si>
  <si>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</si>
  <si>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</si>
  <si>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</si>
  <si>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</si>
  <si>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</si>
  <si>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</si>
  <si>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</si>
  <si>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</si>
  <si>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</si>
  <si>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</si>
  <si>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</si>
  <si>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</si>
  <si>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</si>
  <si>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</si>
  <si>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</si>
  <si>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</si>
  <si>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</si>
  <si>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</si>
  <si>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</si>
  <si>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</si>
  <si>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</si>
  <si>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</si>
  <si>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</si>
  <si>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</si>
  <si>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</si>
  <si>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</si>
  <si>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</si>
  <si>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</si>
  <si>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</si>
  <si>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</si>
  <si>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</si>
  <si>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</si>
  <si>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</si>
  <si>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</si>
  <si>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</si>
  <si>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</si>
  <si>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</si>
  <si>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</si>
  <si>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</si>
  <si>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</si>
  <si>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</si>
  <si>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</si>
  <si>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</si>
  <si>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</si>
  <si>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</si>
  <si>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</si>
  <si>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</si>
  <si>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</si>
  <si>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</si>
  <si>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</si>
  <si>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</si>
  <si>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</si>
  <si>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</si>
  <si>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</si>
  <si>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</si>
  <si>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</si>
  <si>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</si>
  <si>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</si>
  <si>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</si>
  <si>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</si>
  <si>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</si>
  <si>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</si>
  <si>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</si>
  <si>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</si>
  <si>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</si>
  <si>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</si>
  <si>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</si>
  <si>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</si>
  <si>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</si>
  <si>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</si>
  <si>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</si>
  <si>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</si>
  <si>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</si>
  <si>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</si>
  <si>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</si>
  <si>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</si>
  <si>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</si>
  <si>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</si>
  <si>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</si>
  <si>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</si>
  <si>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</si>
  <si>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</si>
  <si>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</si>
  <si>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</si>
  <si>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</si>
  <si>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</si>
  <si>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</si>
  <si>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</si>
  <si>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</si>
  <si>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</si>
  <si>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</si>
  <si>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</si>
  <si>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</si>
  <si>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</si>
  <si>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</si>
  <si>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</si>
  <si>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</si>
  <si>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</si>
  <si>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</si>
  <si>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</si>
  <si>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</si>
  <si>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</si>
  <si>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</si>
  <si>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</si>
  <si>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</si>
  <si>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</si>
  <si>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</si>
  <si>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</si>
  <si>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</si>
  <si>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</si>
  <si>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</si>
  <si>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</si>
  <si>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</si>
  <si>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</si>
  <si>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</si>
  <si>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</si>
  <si>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</si>
  <si>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</si>
  <si>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</si>
  <si>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</si>
  <si>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</si>
  <si>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</si>
  <si>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</si>
  <si>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</si>
  <si>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</si>
  <si>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</si>
  <si>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</si>
  <si>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</si>
  <si>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</si>
  <si>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</si>
  <si>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</si>
  <si>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</si>
  <si>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</si>
  <si>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</si>
  <si>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</si>
  <si>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</si>
  <si>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</si>
  <si>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</si>
  <si>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</si>
  <si>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</si>
  <si>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</si>
  <si>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</si>
  <si>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</si>
  <si>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</si>
  <si>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</si>
  <si>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</si>
  <si>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</si>
  <si>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</si>
  <si>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</si>
  <si>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</si>
  <si>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</si>
  <si>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</si>
  <si>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</si>
  <si>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</si>
  <si>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</si>
  <si>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</si>
  <si>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</si>
  <si>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</si>
  <si>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</si>
  <si>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</si>
  <si>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</si>
  <si>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</si>
  <si>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</si>
  <si>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</si>
  <si>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</si>
  <si>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</si>
  <si>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</si>
  <si>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</si>
  <si>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</si>
  <si>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</si>
  <si>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</si>
  <si>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</si>
  <si>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</si>
  <si>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</si>
  <si>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</si>
  <si>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</si>
  <si>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</si>
  <si>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</si>
  <si>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</si>
  <si>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</si>
  <si>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</si>
  <si>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</si>
  <si>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</si>
  <si>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</si>
  <si>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</si>
  <si>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</si>
  <si>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</si>
  <si>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</si>
  <si>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</si>
  <si>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</si>
  <si>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</si>
  <si>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</si>
  <si>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</si>
  <si>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</si>
  <si>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</si>
  <si>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</si>
  <si>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</si>
  <si>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</si>
  <si>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</si>
  <si>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</si>
  <si>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</si>
  <si>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</si>
  <si>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</si>
  <si>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</si>
  <si>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</si>
  <si>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</si>
  <si>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</si>
  <si>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</si>
  <si>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</si>
  <si>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</si>
  <si>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</si>
  <si>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</si>
  <si>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</si>
  <si>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</si>
  <si>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</si>
  <si>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</si>
  <si>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</si>
  <si>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</si>
  <si>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</si>
  <si>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</si>
  <si>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</si>
  <si>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</si>
  <si>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</si>
  <si>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</si>
  <si>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</si>
  <si>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</si>
  <si>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</si>
  <si>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</si>
  <si>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</si>
  <si>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</si>
  <si>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</si>
  <si>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</si>
  <si>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</si>
  <si>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</si>
  <si>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</si>
  <si>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</si>
  <si>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</si>
  <si>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</si>
  <si>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</si>
  <si>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</si>
  <si>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</si>
  <si>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</si>
  <si>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</si>
  <si>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</si>
  <si>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</si>
  <si>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</si>
  <si>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</si>
  <si>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</si>
  <si>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</si>
  <si>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</si>
  <si>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</si>
  <si>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</si>
  <si>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</si>
  <si>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</si>
  <si>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</si>
  <si>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</si>
  <si>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</si>
  <si>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</si>
  <si>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</si>
  <si>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</si>
  <si>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</si>
  <si>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</si>
  <si>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</si>
  <si>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</si>
  <si>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</si>
  <si>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</si>
  <si>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</si>
  <si>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</si>
  <si>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</si>
  <si>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</si>
  <si>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</si>
  <si>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</si>
  <si>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</si>
  <si>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</si>
  <si>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</si>
  <si>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</si>
  <si>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</si>
  <si>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</si>
  <si>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</si>
  <si>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</si>
  <si>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</si>
  <si>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</si>
  <si>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</si>
  <si>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</si>
  <si>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</si>
  <si>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</si>
  <si>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</si>
  <si>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</si>
  <si>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</si>
  <si>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</si>
  <si>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</si>
  <si>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</si>
  <si>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</si>
  <si>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</si>
  <si>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</si>
  <si>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</si>
  <si>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</si>
  <si>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</si>
  <si>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</si>
  <si>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</si>
  <si>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</si>
  <si>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</si>
  <si>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</si>
  <si>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</si>
  <si>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</si>
  <si>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</si>
  <si>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</si>
  <si>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</si>
  <si>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</si>
  <si>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</si>
  <si>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</si>
  <si>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</si>
  <si>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</si>
  <si>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</si>
  <si>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</si>
  <si>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</si>
  <si>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</si>
  <si>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</si>
  <si>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</si>
  <si>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</si>
  <si>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</si>
  <si>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</si>
  <si>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</si>
  <si>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</si>
  <si>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</si>
  <si>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</si>
  <si>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</si>
  <si>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</si>
  <si>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</si>
  <si>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</si>
  <si>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</si>
  <si>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</si>
  <si>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</si>
  <si>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</si>
  <si>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</si>
  <si>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</si>
  <si>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</si>
  <si>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</si>
  <si>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</si>
  <si>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</si>
  <si>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</si>
  <si>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</si>
  <si>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</si>
  <si>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</si>
  <si>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</si>
  <si>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</si>
  <si>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</si>
  <si>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</si>
  <si>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</si>
  <si>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</si>
  <si>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</si>
  <si>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</si>
  <si>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</si>
  <si>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</si>
  <si>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</si>
  <si>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</si>
  <si>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</si>
  <si>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</si>
  <si>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</si>
  <si>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</si>
  <si>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</si>
  <si>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</si>
  <si>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</si>
  <si>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</si>
  <si>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</si>
  <si>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</si>
  <si>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</si>
  <si>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</si>
  <si>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</si>
  <si>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</si>
  <si>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</si>
  <si>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</si>
  <si>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</si>
  <si>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</si>
  <si>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</si>
  <si>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</si>
  <si>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</si>
  <si>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</si>
  <si>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</si>
  <si>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</si>
  <si>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</si>
  <si>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</si>
  <si>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</si>
  <si>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</si>
  <si>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</si>
  <si>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</si>
  <si>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</si>
  <si>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</si>
  <si>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</si>
  <si>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</si>
  <si>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</si>
  <si>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</si>
  <si>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</si>
  <si>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</si>
  <si>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</si>
  <si>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</si>
  <si>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</si>
  <si>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</si>
  <si>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</si>
  <si>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</si>
  <si>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</si>
  <si>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</si>
  <si>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</si>
  <si>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</si>
  <si>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</si>
  <si>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</si>
  <si>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</si>
  <si>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</si>
  <si>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</si>
  <si>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</si>
  <si>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</si>
  <si>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</si>
  <si>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</si>
  <si>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</si>
  <si>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</si>
  <si>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</si>
  <si>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</si>
  <si>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</si>
  <si>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</si>
  <si>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</si>
  <si>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</si>
  <si>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</si>
  <si>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</si>
  <si>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</si>
  <si>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</si>
  <si>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</si>
  <si>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</si>
  <si>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</si>
  <si>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</si>
  <si>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</si>
  <si>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</si>
  <si>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</si>
  <si>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</si>
  <si>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</si>
  <si>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</si>
  <si>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</si>
  <si>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</si>
  <si>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</si>
  <si>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</si>
  <si>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</si>
  <si>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</si>
  <si>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</si>
  <si>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</si>
  <si>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</si>
  <si>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</si>
  <si>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</si>
  <si>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</si>
  <si>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</si>
  <si>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</si>
  <si>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</si>
  <si>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</si>
  <si>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</si>
  <si>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</si>
  <si>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</si>
  <si>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</si>
  <si>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</si>
  <si>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</si>
  <si>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</si>
  <si>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</si>
  <si>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</si>
  <si>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</si>
  <si>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</si>
  <si>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</si>
  <si>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</si>
  <si>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</si>
  <si>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</si>
  <si>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</si>
  <si>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</si>
  <si>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</si>
  <si>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</si>
  <si>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</si>
  <si>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</si>
  <si>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</si>
  <si>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</si>
  <si>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</si>
  <si>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</si>
  <si>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</si>
  <si>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</si>
  <si>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</si>
  <si>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</si>
  <si>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</si>
  <si>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</si>
  <si>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</si>
  <si>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</si>
  <si>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</si>
  <si>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</si>
  <si>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</si>
  <si>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</si>
  <si>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</si>
  <si>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</si>
  <si>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</si>
  <si>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</si>
  <si>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</si>
  <si>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</si>
  <si>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</si>
  <si>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</si>
  <si>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</si>
  <si>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</si>
  <si>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</si>
  <si>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</si>
  <si>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</si>
  <si>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</si>
  <si>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</si>
  <si>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</si>
  <si>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</si>
  <si>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</si>
  <si>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</si>
  <si>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</si>
  <si>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</si>
  <si>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</si>
  <si>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</si>
  <si>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</si>
  <si>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</si>
  <si>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</si>
  <si>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</si>
  <si>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</si>
  <si>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</si>
  <si>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</si>
  <si>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</si>
  <si>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</si>
  <si>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</si>
  <si>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</si>
  <si>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</si>
  <si>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</si>
  <si>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</si>
  <si>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</si>
  <si>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</si>
  <si>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</si>
  <si>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</si>
  <si>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</si>
  <si>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</si>
  <si>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</si>
  <si>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</si>
  <si>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</si>
  <si>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</si>
  <si>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</si>
  <si>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</si>
  <si>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</si>
  <si>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</si>
  <si>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</si>
  <si>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</si>
  <si>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</si>
  <si>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</si>
  <si>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</si>
  <si>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</si>
  <si>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</si>
  <si>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</si>
  <si>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</si>
  <si>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</si>
  <si>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</si>
  <si>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</si>
  <si>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</si>
  <si>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</si>
  <si>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</si>
  <si>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</si>
  <si>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</si>
  <si>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</si>
  <si>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</si>
  <si>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</si>
  <si>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</si>
  <si>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</si>
  <si>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</si>
  <si>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</si>
  <si>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</si>
  <si>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</si>
  <si>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</si>
  <si>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</si>
  <si>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</si>
  <si>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</si>
  <si>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</si>
  <si>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</si>
  <si>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</si>
  <si>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</si>
  <si>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</si>
  <si>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</si>
  <si>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</si>
  <si>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</si>
  <si>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</si>
  <si>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</si>
  <si>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</si>
  <si>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</si>
  <si>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</si>
  <si>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</si>
  <si>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</si>
  <si>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</si>
  <si>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</si>
  <si>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</si>
  <si>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</si>
  <si>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</si>
  <si>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</si>
  <si>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</si>
  <si>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</si>
  <si>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</si>
  <si>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</si>
  <si>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</si>
  <si>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</si>
  <si>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</si>
  <si>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</si>
  <si>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</si>
  <si>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</si>
  <si>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</si>
  <si>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</si>
  <si>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</si>
  <si>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</si>
  <si>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</si>
  <si>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</si>
  <si>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</si>
  <si>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</si>
  <si>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</si>
  <si>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</si>
  <si>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</si>
  <si>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</si>
  <si>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</si>
  <si>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</si>
  <si>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</si>
  <si>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</si>
  <si>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</si>
  <si>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</si>
  <si>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</si>
  <si>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</si>
  <si>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</si>
  <si>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</si>
  <si>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</si>
  <si>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</si>
  <si>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</si>
  <si>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</si>
  <si>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</si>
  <si>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</si>
  <si>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</si>
  <si>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</si>
  <si>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</si>
  <si>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</si>
  <si>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</si>
  <si>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</si>
  <si>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</si>
  <si>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</si>
  <si>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</si>
  <si>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</si>
  <si>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</si>
  <si>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</si>
  <si>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</si>
  <si>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</si>
  <si>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</si>
  <si>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</si>
  <si>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</si>
  <si>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</si>
  <si>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</si>
  <si>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</si>
  <si>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</si>
  <si>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</si>
  <si>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</si>
  <si>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</si>
  <si>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</si>
  <si>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</si>
  <si>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</si>
  <si>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</si>
  <si>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</si>
  <si>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</si>
  <si>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</si>
  <si>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</si>
  <si>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</si>
  <si>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</si>
  <si>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</si>
  <si>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</si>
  <si>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</si>
  <si>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</si>
  <si>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</si>
  <si>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</si>
  <si>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</si>
  <si>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</si>
  <si>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</si>
  <si>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</si>
  <si>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</si>
  <si>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</si>
  <si>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</si>
  <si>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</si>
  <si>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</si>
  <si>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</si>
  <si>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</si>
  <si>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</si>
  <si>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</si>
  <si>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</si>
  <si>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</si>
  <si>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</si>
  <si>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</si>
  <si>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</si>
  <si>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</si>
  <si>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</si>
  <si>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</si>
  <si>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</si>
  <si>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</si>
  <si>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</si>
  <si>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</si>
  <si>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</si>
  <si>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</si>
  <si>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</si>
  <si>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</si>
  <si>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</si>
  <si>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</si>
  <si>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</si>
  <si>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</si>
  <si>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</si>
  <si>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</si>
  <si>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</si>
  <si>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</si>
  <si>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</si>
  <si>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</si>
  <si>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</si>
  <si>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</si>
  <si>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</si>
  <si>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</si>
  <si>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</si>
  <si>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</si>
  <si>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</si>
  <si>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</si>
  <si>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</si>
  <si>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</si>
  <si>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</si>
  <si>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</si>
  <si>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</si>
  <si>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</si>
  <si>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</si>
  <si>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</si>
  <si>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</si>
  <si>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</si>
  <si>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</si>
  <si>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</si>
  <si>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</si>
  <si>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</si>
  <si>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</si>
  <si>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</si>
  <si>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</si>
  <si>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</si>
  <si>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</si>
  <si>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</si>
  <si>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</si>
  <si>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</si>
  <si>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</si>
  <si>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</si>
  <si>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</si>
  <si>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</si>
  <si>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</si>
  <si>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</si>
  <si>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</si>
  <si>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</si>
  <si>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</si>
  <si>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</si>
  <si>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</si>
  <si>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</si>
  <si>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</si>
  <si>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</si>
  <si>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</si>
  <si>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</si>
  <si>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</si>
  <si>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</si>
  <si>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</si>
  <si>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</si>
  <si>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</si>
  <si>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</si>
  <si>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</si>
  <si>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</si>
  <si>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</si>
  <si>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</si>
  <si>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</si>
  <si>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</si>
  <si>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</si>
  <si>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</si>
  <si>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</si>
  <si>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</si>
  <si>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</si>
  <si>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</si>
  <si>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</si>
  <si>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</si>
  <si>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</si>
  <si>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</si>
  <si>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</si>
  <si>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</si>
  <si>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</si>
  <si>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</si>
  <si>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</si>
  <si>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</si>
  <si>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</si>
  <si>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</si>
  <si>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</si>
  <si>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</si>
  <si>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</si>
  <si>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</si>
  <si>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</si>
  <si>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</si>
  <si>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</si>
  <si>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</si>
  <si>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</si>
  <si>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</si>
  <si>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</si>
  <si>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</si>
  <si>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</si>
  <si>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</si>
  <si>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</si>
  <si>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</si>
  <si>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</si>
  <si>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</si>
  <si>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</si>
  <si>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</si>
  <si>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</si>
  <si>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</si>
  <si>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</si>
  <si>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</si>
  <si>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</si>
  <si>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</si>
  <si>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</si>
  <si>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</si>
  <si>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</si>
  <si>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</si>
  <si>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</si>
  <si>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</si>
  <si>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</si>
  <si>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</si>
  <si>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</si>
  <si>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</si>
  <si>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</si>
  <si>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</si>
  <si>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</si>
  <si>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</si>
  <si>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</si>
  <si>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</si>
  <si>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</si>
  <si>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</si>
  <si>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</si>
  <si>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</si>
  <si>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</si>
  <si>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</si>
  <si>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</si>
  <si>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</si>
  <si>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</si>
  <si>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</si>
  <si>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</si>
  <si>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</si>
  <si>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</si>
  <si>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</si>
  <si>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Count of outcome</t>
  </si>
  <si>
    <t>Column Labels</t>
  </si>
  <si>
    <t>(All)</t>
  </si>
  <si>
    <t xml:space="preserve">Date Ended Conversion </t>
  </si>
  <si>
    <t xml:space="preserve">Date Created Conversion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</si>
  <si>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</si>
  <si>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</si>
  <si>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</si>
  <si>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</si>
  <si>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</si>
  <si>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</si>
  <si>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</si>
  <si>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</si>
  <si>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</si>
  <si>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</si>
  <si>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</si>
  <si>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</si>
  <si>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</si>
  <si>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</si>
  <si>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</si>
  <si>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</si>
  <si>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</si>
  <si>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</si>
  <si>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</si>
  <si>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Canceled</t>
  </si>
  <si>
    <t>Percentage Failed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</si>
  <si>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</si>
  <si>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</si>
  <si>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</si>
  <si>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</si>
  <si>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</si>
  <si>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</si>
  <si>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</si>
  <si>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</si>
  <si>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</si>
  <si>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</si>
  <si>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</si>
  <si>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</si>
  <si>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</si>
  <si>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Backers Count</t>
  </si>
  <si>
    <t>Mean of Backers</t>
  </si>
  <si>
    <t>Median of Backers</t>
  </si>
  <si>
    <t>Minimum number of Backers</t>
  </si>
  <si>
    <t>Maximum Number of Backers</t>
  </si>
  <si>
    <t>Variance of Number of Backers</t>
  </si>
  <si>
    <t>Standard Deviation of number of backers</t>
  </si>
  <si>
    <t>Standard Deviation of Number of Backers</t>
  </si>
  <si>
    <t>Minimum Number of 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</si>
</sst>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64" fontId="0" fillId="0" borderId="0" xfId="0" applyNumberFormat="1" applyAlignment="1">
      <alignment horizontal="left"/>
    </xf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theme="8" tint="-0.499984740745262"/>
      </font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theme="8" tint="-0.499984740745262"/>
      </font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0070C0"/>
        </patternFill>
      </fill>
    </dxf>
    <dxf>
      <font>
        <color theme="1"/>
      </font>
      <fill>
        <patternFill>
          <bgColor rgb="FFC0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theme="8" tint="-0.499984740745262"/>
      </font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 Final.xlsx]Pivot Table 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1'!$B$1:$B$2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1'!$A$3:$A$12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1'!$B$3:$B$12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41-8B40-8643-6EC18AEC4319}"/>
            </c:ext>
          </c:extLst>
        </c:ser>
        <c:ser>
          <c:idx val="1"/>
          <c:order val="1"/>
          <c:tx>
            <c:strRef>
              <c:f>'Pivot Table 1'!$C$1:$C$2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1'!$A$3:$A$12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1'!$C$3:$C$12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41-8B40-8643-6EC18AEC4319}"/>
            </c:ext>
          </c:extLst>
        </c:ser>
        <c:ser>
          <c:idx val="2"/>
          <c:order val="2"/>
          <c:tx>
            <c:strRef>
              <c:f>'Pivot Table 1'!$D$1:$D$2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1'!$A$3:$A$12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1'!$D$3:$D$12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E41-8B40-8643-6EC18AEC4319}"/>
            </c:ext>
          </c:extLst>
        </c:ser>
        <c:ser>
          <c:idx val="3"/>
          <c:order val="3"/>
          <c:tx>
            <c:strRef>
              <c:f>'Pivot Table 1'!$E$1:$E$2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1'!$A$3:$A$12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1'!$E$3:$E$12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E41-8B40-8643-6EC18AEC43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1022048"/>
        <c:axId val="641024048"/>
      </c:barChart>
      <c:catAx>
        <c:axId val="641022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024048"/>
        <c:crosses val="autoZero"/>
        <c:auto val="1"/>
        <c:lblAlgn val="ctr"/>
        <c:lblOffset val="100"/>
        <c:noMultiLvlLbl val="0"/>
      </c:catAx>
      <c:valAx>
        <c:axId val="64102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022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 Final.xlsx]Pivot Table 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D7-3149-93EC-8A395D4A9FE2}"/>
            </c:ext>
          </c:extLst>
        </c:ser>
        <c:ser>
          <c:idx val="1"/>
          <c:order val="1"/>
          <c:tx>
            <c:strRef>
              <c:f>'Pivot Table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D7-3149-93EC-8A395D4A9FE2}"/>
            </c:ext>
          </c:extLst>
        </c:ser>
        <c:ser>
          <c:idx val="2"/>
          <c:order val="2"/>
          <c:tx>
            <c:strRef>
              <c:f>'Pivot Table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D7-3149-93EC-8A395D4A9FE2}"/>
            </c:ext>
          </c:extLst>
        </c:ser>
        <c:ser>
          <c:idx val="3"/>
          <c:order val="3"/>
          <c:tx>
            <c:strRef>
              <c:f>'Pivot Table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D7-3149-93EC-8A395D4A9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4727248"/>
        <c:axId val="644728976"/>
      </c:barChart>
      <c:catAx>
        <c:axId val="644727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728976"/>
        <c:crosses val="autoZero"/>
        <c:auto val="1"/>
        <c:lblAlgn val="ctr"/>
        <c:lblOffset val="100"/>
        <c:noMultiLvlLbl val="0"/>
      </c:catAx>
      <c:valAx>
        <c:axId val="64472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72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 Final.xlsx]Pivot Table 3!PivotTable5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C6-4247-933C-4A414A9017F6}"/>
            </c:ext>
          </c:extLst>
        </c:ser>
        <c:ser>
          <c:idx val="1"/>
          <c:order val="1"/>
          <c:tx>
            <c:strRef>
              <c:f>'Pivot Table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C6-4247-933C-4A414A9017F6}"/>
            </c:ext>
          </c:extLst>
        </c:ser>
        <c:ser>
          <c:idx val="2"/>
          <c:order val="2"/>
          <c:tx>
            <c:strRef>
              <c:f>'Pivot Table 3'!$D$4:$D$5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C6-4247-933C-4A414A9017F6}"/>
            </c:ext>
          </c:extLst>
        </c:ser>
        <c:ser>
          <c:idx val="3"/>
          <c:order val="3"/>
          <c:tx>
            <c:strRef>
              <c:f>'Pivot Table 3'!$E$4:$E$5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C6-4247-933C-4A414A9017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7793344"/>
        <c:axId val="697795072"/>
      </c:lineChart>
      <c:catAx>
        <c:axId val="69779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795072"/>
        <c:crosses val="autoZero"/>
        <c:auto val="1"/>
        <c:lblAlgn val="ctr"/>
        <c:lblOffset val="100"/>
        <c:noMultiLvlLbl val="0"/>
      </c:catAx>
      <c:valAx>
        <c:axId val="69779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79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</a:t>
            </a:r>
            <a:r>
              <a:rPr lang="en-US" baseline="0"/>
              <a:t>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2D-5245-9AC4-CAEB184AB490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2D-5245-9AC4-CAEB184AB490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2D-5245-9AC4-CAEB184AB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1980064"/>
        <c:axId val="713834704"/>
      </c:lineChart>
      <c:catAx>
        <c:axId val="73198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834704"/>
        <c:crosses val="autoZero"/>
        <c:auto val="1"/>
        <c:lblAlgn val="ctr"/>
        <c:lblOffset val="100"/>
        <c:noMultiLvlLbl val="0"/>
      </c:catAx>
      <c:valAx>
        <c:axId val="71383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980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1</xdr:row>
      <xdr:rowOff>146050</xdr:rowOff>
    </xdr:from>
    <xdr:to>
      <xdr:col>11</xdr:col>
      <xdr:colOff>749300</xdr:colOff>
      <xdr:row>15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A96590-60BD-50D1-9C18-D3F4C4EBF2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311150</xdr:colOff>
      <xdr:row>3</xdr:row>
      <xdr:rowOff>6350</xdr:rowOff>
    </xdr:from>
    <xdr:to>
      <xdr:col>11</xdr:col>
      <xdr:colOff>755650</xdr:colOff>
      <xdr:row>16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3DF542-BB3F-5024-32EE-9F01A66BAD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31750</xdr:colOff>
      <xdr:row>1</xdr:row>
      <xdr:rowOff>82550</xdr:rowOff>
    </xdr:from>
    <xdr:to>
      <xdr:col>12</xdr:col>
      <xdr:colOff>146050</xdr:colOff>
      <xdr:row>14</xdr:row>
      <xdr:rowOff>184150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A6CF2A-2F84-7D9D-CFD6-3A350C4847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13</xdr:row>
      <xdr:rowOff>196850</xdr:rowOff>
    </xdr:from>
    <xdr:to>
      <xdr:col>2</xdr:col>
      <xdr:colOff>609600</xdr:colOff>
      <xdr:row>27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C8BE38-4CB1-8ED7-8460-0E20EC887E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101600</xdr:colOff>
      <xdr:row>8</xdr:row>
      <xdr:rowOff>177800</xdr:rowOff>
    </xdr:from>
    <xdr:to>
      <xdr:col>4</xdr:col>
      <xdr:colOff>787400</xdr:colOff>
      <xdr:row>20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8CA5065-F5CA-8B5F-6379-3E0854DC217F}"/>
            </a:ext>
          </a:extLst>
        </xdr:cNvPr>
        <xdr:cNvSpPr txBox="1"/>
      </xdr:nvSpPr>
      <xdr:spPr>
        <a:xfrm>
          <a:off x="2717800" y="1803400"/>
          <a:ext cx="3289300" cy="241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 would suggest</a:t>
          </a:r>
          <a:r>
            <a:rPr lang="en-US" sz="1100" baseline="0"/>
            <a:t> to use the Mean of Backers for the main measure of cetral tendancy for this data set. Since this is a long list of data, and a wide range of numbers, the average of all of the data points will measure the central tendancy most accurately. </a:t>
          </a:r>
        </a:p>
        <a:p>
          <a:r>
            <a:rPr lang="en-US" sz="1100" baseline="0"/>
            <a:t>There is more variance for the Number of Backers in the successful campaign. This would make sense because the range of numbers in the successful campaign is a wider range. Therefore leading to more variance of the number of backers. 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8</xdr:row>
      <xdr:rowOff>127000</xdr:rowOff>
    </xdr:from>
    <xdr:to>
      <xdr:col>4</xdr:col>
      <xdr:colOff>825500</xdr:colOff>
      <xdr:row>18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6CF247C-D321-B456-2ED9-D776C17E1937}"/>
            </a:ext>
          </a:extLst>
        </xdr:cNvPr>
        <xdr:cNvSpPr txBox="1"/>
      </xdr:nvSpPr>
      <xdr:spPr>
        <a:xfrm>
          <a:off x="2794000" y="1752600"/>
          <a:ext cx="3378200" cy="1943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 would suggest</a:t>
          </a:r>
          <a:r>
            <a:rPr lang="en-US" sz="1100" baseline="0"/>
            <a:t> to use the Mean of Backers for the main measure of cetral tendancy for this data set. Since this is a long list of data, and a wide range of numbers, the average of all of the data points will measure the central tendancy most accurately. </a:t>
          </a:r>
        </a:p>
        <a:p>
          <a:r>
            <a:rPr lang="en-US" sz="1100" baseline="0"/>
            <a:t>There is more variance for the Number of Backers in the successful campaign. This would make sense because the range of numbers in the successful campaign is a wider range. Therefore leading to more variance of the number of backers. </a:t>
          </a:r>
          <a:endParaRPr lang="en-US" sz="1100"/>
        </a:p>
        <a:p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 McDonald" refreshedDate="44990.718114583331" createdVersion="8" refreshedVersion="8" minRefreshableVersion="3" recordCount="1000" xr:uid="{48C301CC-4842-504B-94A8-687D94B943C1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2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 McDonald" refreshedDate="44990.726223958336" createdVersion="8" refreshedVersion="8" minRefreshableVersion="3" recordCount="1000" xr:uid="{CBCAA13F-1482-944C-B1E2-0D8CF6C27A5B}">
  <cacheSource type="worksheet">
    <worksheetSource name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2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 McDonald" refreshedDate="44990.742670833337" createdVersion="8" refreshedVersion="8" minRefreshableVersion="3" recordCount="1000" xr:uid="{0D46C64F-1447-264D-AA4F-DF3999D3300F}">
  <cacheSource type="worksheet">
    <worksheetSource name="crowdfunding_Set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2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 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 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b v="0"/>
    <b v="0"/>
    <x v="0"/>
    <x v="0"/>
    <s v="food trucks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n v="1408597200"/>
    <b v="0"/>
    <b v="1"/>
    <x v="1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n v="1384840800"/>
    <b v="0"/>
    <b v="0"/>
    <x v="2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n v="1568955600"/>
    <b v="0"/>
    <b v="0"/>
    <x v="1"/>
    <x v="1"/>
    <s v="rock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b v="0"/>
    <b v="0"/>
    <x v="3"/>
    <x v="3"/>
    <s v="plays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b v="0"/>
    <b v="0"/>
    <x v="3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n v="1505365200"/>
    <b v="0"/>
    <b v="0"/>
    <x v="4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b v="0"/>
    <b v="0"/>
    <x v="3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b v="0"/>
    <b v="0"/>
    <x v="3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b v="0"/>
    <b v="0"/>
    <x v="5"/>
    <x v="1"/>
    <s v="electric music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n v="1285909200"/>
    <b v="0"/>
    <b v="0"/>
    <x v="6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b v="0"/>
    <b v="1"/>
    <x v="3"/>
    <x v="3"/>
    <s v="plays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n v="1572411600"/>
    <b v="0"/>
    <b v="0"/>
    <x v="6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n v="1466658000"/>
    <b v="0"/>
    <b v="0"/>
    <x v="7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n v="1333342800"/>
    <b v="0"/>
    <b v="0"/>
    <x v="7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n v="1576303200"/>
    <b v="0"/>
    <b v="0"/>
    <x v="8"/>
    <x v="2"/>
    <s v="wearables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n v="1392271200"/>
    <b v="0"/>
    <b v="0"/>
    <x v="9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b v="0"/>
    <b v="0"/>
    <x v="10"/>
    <x v="4"/>
    <s v="animation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b v="0"/>
    <b v="0"/>
    <x v="3"/>
    <x v="3"/>
    <s v="plays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b v="0"/>
    <b v="1"/>
    <x v="3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b v="0"/>
    <b v="0"/>
    <x v="6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b v="0"/>
    <b v="0"/>
    <x v="3"/>
    <x v="3"/>
    <s v="plays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b v="0"/>
    <b v="0"/>
    <x v="3"/>
    <x v="3"/>
    <s v="plays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n v="1554699600"/>
    <b v="0"/>
    <b v="0"/>
    <x v="4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b v="0"/>
    <b v="0"/>
    <x v="8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b v="0"/>
    <b v="1"/>
    <x v="11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b v="0"/>
    <b v="0"/>
    <x v="3"/>
    <x v="3"/>
    <s v="plays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n v="1444539600"/>
    <b v="0"/>
    <b v="0"/>
    <x v="1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n v="1267682400"/>
    <b v="0"/>
    <b v="1"/>
    <x v="3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n v="1535518800"/>
    <b v="0"/>
    <b v="0"/>
    <x v="12"/>
    <x v="4"/>
    <s v="shorts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b v="0"/>
    <b v="0"/>
    <x v="10"/>
    <x v="4"/>
    <s v="animation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b v="0"/>
    <b v="0"/>
    <x v="11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b v="0"/>
    <b v="0"/>
    <x v="4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b v="0"/>
    <b v="0"/>
    <x v="3"/>
    <x v="3"/>
    <s v="plays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b v="0"/>
    <b v="0"/>
    <x v="4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b v="0"/>
    <b v="1"/>
    <x v="6"/>
    <x v="4"/>
    <s v="drama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n v="1300856400"/>
    <b v="0"/>
    <b v="0"/>
    <x v="3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b v="0"/>
    <b v="1"/>
    <x v="13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b v="0"/>
    <b v="0"/>
    <x v="14"/>
    <x v="7"/>
    <s v="photography books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n v="1362978000"/>
    <b v="0"/>
    <b v="0"/>
    <x v="3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b v="0"/>
    <b v="1"/>
    <x v="8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n v="1348981200"/>
    <b v="0"/>
    <b v="1"/>
    <x v="1"/>
    <x v="1"/>
    <s v="rock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b v="0"/>
    <b v="0"/>
    <x v="0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b v="0"/>
    <b v="0"/>
    <x v="15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b v="0"/>
    <b v="0"/>
    <x v="13"/>
    <x v="5"/>
    <s v="fiction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b v="0"/>
    <b v="1"/>
    <x v="3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n v="1280552400"/>
    <b v="0"/>
    <b v="0"/>
    <x v="1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b v="0"/>
    <b v="0"/>
    <x v="3"/>
    <x v="3"/>
    <s v="plays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b v="0"/>
    <b v="0"/>
    <x v="3"/>
    <x v="3"/>
    <s v="plays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n v="1575439200"/>
    <b v="0"/>
    <b v="0"/>
    <x v="1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b v="0"/>
    <b v="0"/>
    <x v="16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b v="0"/>
    <b v="1"/>
    <x v="8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b v="0"/>
    <b v="0"/>
    <x v="3"/>
    <x v="3"/>
    <s v="plays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b v="0"/>
    <b v="0"/>
    <x v="6"/>
    <x v="4"/>
    <s v="drama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b v="0"/>
    <b v="0"/>
    <x v="8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b v="0"/>
    <b v="0"/>
    <x v="17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b v="0"/>
    <b v="0"/>
    <x v="8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b v="0"/>
    <b v="0"/>
    <x v="11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n v="1443934800"/>
    <b v="0"/>
    <b v="0"/>
    <x v="3"/>
    <x v="3"/>
    <s v="plays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n v="1498539600"/>
    <b v="0"/>
    <b v="1"/>
    <x v="3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b v="0"/>
    <b v="0"/>
    <x v="3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b v="0"/>
    <b v="0"/>
    <x v="3"/>
    <x v="3"/>
    <s v="plays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b v="0"/>
    <b v="0"/>
    <x v="2"/>
    <x v="2"/>
    <s v="web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b v="0"/>
    <b v="0"/>
    <x v="3"/>
    <x v="3"/>
    <s v="plays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b v="0"/>
    <b v="1"/>
    <x v="2"/>
    <x v="2"/>
    <s v="web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b v="0"/>
    <b v="0"/>
    <x v="3"/>
    <x v="3"/>
    <s v="plays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b v="0"/>
    <b v="1"/>
    <x v="3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b v="0"/>
    <b v="1"/>
    <x v="8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b v="0"/>
    <b v="1"/>
    <x v="3"/>
    <x v="3"/>
    <s v="plays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b v="0"/>
    <b v="0"/>
    <x v="3"/>
    <x v="3"/>
    <s v="plays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n v="1292911200"/>
    <b v="0"/>
    <b v="1"/>
    <x v="3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b v="0"/>
    <b v="0"/>
    <x v="3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n v="1438837200"/>
    <b v="0"/>
    <b v="0"/>
    <x v="10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b v="0"/>
    <b v="0"/>
    <x v="17"/>
    <x v="1"/>
    <s v="jazz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b v="0"/>
    <b v="0"/>
    <x v="16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b v="0"/>
    <b v="0"/>
    <x v="14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n v="1426222800"/>
    <b v="1"/>
    <b v="1"/>
    <x v="3"/>
    <x v="3"/>
    <s v="plays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b v="0"/>
    <b v="1"/>
    <x v="10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b v="0"/>
    <b v="0"/>
    <x v="18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n v="1529557200"/>
    <b v="0"/>
    <b v="0"/>
    <x v="3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b v="0"/>
    <b v="0"/>
    <x v="11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n v="1513576800"/>
    <b v="0"/>
    <b v="0"/>
    <x v="1"/>
    <x v="1"/>
    <s v="rock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n v="1548309600"/>
    <b v="0"/>
    <b v="1"/>
    <x v="11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b v="0"/>
    <b v="0"/>
    <x v="5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b v="0"/>
    <b v="0"/>
    <x v="8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b v="0"/>
    <b v="0"/>
    <x v="7"/>
    <x v="1"/>
    <s v="indie rock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b v="1"/>
    <b v="0"/>
    <x v="3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n v="1300510800"/>
    <b v="0"/>
    <b v="1"/>
    <x v="1"/>
    <x v="1"/>
    <s v="rock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b v="0"/>
    <b v="0"/>
    <x v="18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b v="0"/>
    <b v="0"/>
    <x v="3"/>
    <x v="3"/>
    <s v="plays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b v="0"/>
    <b v="1"/>
    <x v="3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b v="0"/>
    <b v="0"/>
    <x v="18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b v="0"/>
    <b v="1"/>
    <x v="11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b v="0"/>
    <b v="1"/>
    <x v="3"/>
    <x v="3"/>
    <s v="plays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b v="0"/>
    <b v="0"/>
    <x v="2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n v="1571634000"/>
    <b v="0"/>
    <b v="0"/>
    <x v="4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b v="0"/>
    <b v="0"/>
    <x v="3"/>
    <x v="3"/>
    <s v="plays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n v="1439874000"/>
    <b v="0"/>
    <b v="0"/>
    <x v="0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b v="0"/>
    <b v="0"/>
    <x v="11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n v="1419400800"/>
    <b v="0"/>
    <b v="0"/>
    <x v="3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b v="0"/>
    <b v="0"/>
    <x v="3"/>
    <x v="3"/>
    <s v="plays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b v="0"/>
    <b v="1"/>
    <x v="5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b v="0"/>
    <b v="1"/>
    <x v="8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n v="1288674000"/>
    <b v="0"/>
    <b v="0"/>
    <x v="5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b v="0"/>
    <b v="0"/>
    <x v="7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n v="1366434000"/>
    <b v="0"/>
    <b v="0"/>
    <x v="2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b v="0"/>
    <b v="0"/>
    <x v="3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n v="1525928400"/>
    <b v="0"/>
    <b v="1"/>
    <x v="3"/>
    <x v="3"/>
    <s v="plays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b v="0"/>
    <b v="0"/>
    <x v="4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b v="0"/>
    <b v="0"/>
    <x v="19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b v="0"/>
    <b v="0"/>
    <x v="0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b v="0"/>
    <b v="0"/>
    <x v="15"/>
    <x v="5"/>
    <s v="radio &amp; podcasts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n v="1410152400"/>
    <b v="0"/>
    <b v="0"/>
    <x v="2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b v="0"/>
    <b v="0"/>
    <x v="0"/>
    <x v="0"/>
    <s v="food trucks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b v="0"/>
    <b v="1"/>
    <x v="8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n v="1513922400"/>
    <b v="0"/>
    <b v="0"/>
    <x v="13"/>
    <x v="5"/>
    <s v="fiction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b v="0"/>
    <b v="0"/>
    <x v="3"/>
    <x v="3"/>
    <s v="plays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b v="0"/>
    <b v="0"/>
    <x v="19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b v="0"/>
    <b v="0"/>
    <x v="14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b v="0"/>
    <b v="1"/>
    <x v="4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n v="1429592400"/>
    <b v="0"/>
    <b v="1"/>
    <x v="20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b v="0"/>
    <b v="0"/>
    <x v="11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n v="1419400800"/>
    <b v="0"/>
    <b v="0"/>
    <x v="13"/>
    <x v="5"/>
    <s v="fiction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b v="1"/>
    <b v="0"/>
    <x v="3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b v="0"/>
    <b v="0"/>
    <x v="14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b v="0"/>
    <b v="0"/>
    <x v="3"/>
    <x v="3"/>
    <s v="plays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b v="0"/>
    <b v="1"/>
    <x v="3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n v="1273899600"/>
    <b v="0"/>
    <b v="0"/>
    <x v="3"/>
    <x v="3"/>
    <s v="plays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n v="1284008400"/>
    <b v="0"/>
    <b v="0"/>
    <x v="1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n v="1425103200"/>
    <b v="0"/>
    <b v="0"/>
    <x v="0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b v="0"/>
    <b v="0"/>
    <x v="6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b v="0"/>
    <b v="0"/>
    <x v="2"/>
    <x v="2"/>
    <s v="web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b v="0"/>
    <b v="1"/>
    <x v="3"/>
    <x v="3"/>
    <s v="plays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b v="0"/>
    <b v="0"/>
    <x v="21"/>
    <x v="1"/>
    <s v="world music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b v="0"/>
    <b v="1"/>
    <x v="4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n v="1363064400"/>
    <b v="0"/>
    <b v="1"/>
    <x v="3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b v="0"/>
    <b v="1"/>
    <x v="6"/>
    <x v="4"/>
    <s v="drama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b v="0"/>
    <b v="0"/>
    <x v="9"/>
    <x v="5"/>
    <s v="nonfiction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b v="0"/>
    <b v="0"/>
    <x v="20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b v="0"/>
    <b v="1"/>
    <x v="8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b v="0"/>
    <b v="0"/>
    <x v="4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b v="0"/>
    <b v="0"/>
    <x v="2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n v="1337230800"/>
    <b v="0"/>
    <b v="0"/>
    <x v="2"/>
    <x v="2"/>
    <s v="web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n v="1279429200"/>
    <b v="0"/>
    <b v="0"/>
    <x v="7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b v="0"/>
    <b v="0"/>
    <x v="3"/>
    <x v="3"/>
    <s v="plays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n v="1410498000"/>
    <b v="0"/>
    <b v="0"/>
    <x v="8"/>
    <x v="2"/>
    <s v="wearables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b v="0"/>
    <b v="0"/>
    <x v="3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b v="0"/>
    <b v="1"/>
    <x v="3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b v="0"/>
    <b v="0"/>
    <x v="8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b v="0"/>
    <b v="0"/>
    <x v="7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b v="0"/>
    <b v="0"/>
    <x v="1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b v="0"/>
    <b v="0"/>
    <x v="5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b v="0"/>
    <b v="0"/>
    <x v="7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b v="0"/>
    <b v="0"/>
    <x v="3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n v="1465016400"/>
    <b v="0"/>
    <b v="1"/>
    <x v="7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b v="0"/>
    <b v="0"/>
    <x v="3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b v="0"/>
    <b v="0"/>
    <x v="1"/>
    <x v="1"/>
    <s v="rock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b v="0"/>
    <b v="0"/>
    <x v="14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b v="0"/>
    <b v="0"/>
    <x v="1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b v="0"/>
    <b v="1"/>
    <x v="3"/>
    <x v="3"/>
    <s v="plays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n v="1557723600"/>
    <b v="0"/>
    <b v="0"/>
    <x v="8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b v="0"/>
    <b v="1"/>
    <x v="2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b v="0"/>
    <b v="0"/>
    <x v="1"/>
    <x v="1"/>
    <s v="rock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n v="1512712800"/>
    <b v="0"/>
    <b v="1"/>
    <x v="14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n v="1507525200"/>
    <b v="0"/>
    <b v="0"/>
    <x v="3"/>
    <x v="3"/>
    <s v="plays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b v="0"/>
    <b v="0"/>
    <x v="2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b v="0"/>
    <b v="0"/>
    <x v="14"/>
    <x v="7"/>
    <s v="photography books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n v="1371704400"/>
    <b v="0"/>
    <b v="0"/>
    <x v="3"/>
    <x v="3"/>
    <s v="plays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b v="0"/>
    <b v="1"/>
    <x v="7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b v="0"/>
    <b v="1"/>
    <x v="12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b v="0"/>
    <b v="0"/>
    <x v="7"/>
    <x v="1"/>
    <s v="indie rock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b v="0"/>
    <b v="0"/>
    <x v="18"/>
    <x v="5"/>
    <s v="translations"/>
  </r>
  <r>
    <n v="172"/>
    <s v="Nixon Inc"/>
    <s v="Centralized national firmware"/>
    <n v="800"/>
    <n v="663"/>
    <n v="82.875"/>
    <x v="0"/>
    <n v="26"/>
    <n v="25.5"/>
    <s v="US"/>
    <s v="USD"/>
    <n v="1405746000"/>
    <n v="1407042000"/>
    <b v="0"/>
    <b v="1"/>
    <x v="4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b v="0"/>
    <b v="0"/>
    <x v="3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n v="1444107600"/>
    <b v="0"/>
    <b v="1"/>
    <x v="8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n v="1474261200"/>
    <b v="0"/>
    <b v="0"/>
    <x v="3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b v="0"/>
    <b v="0"/>
    <x v="3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b v="0"/>
    <b v="0"/>
    <x v="3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b v="0"/>
    <b v="0"/>
    <x v="0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n v="1363582800"/>
    <b v="0"/>
    <b v="1"/>
    <x v="3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b v="0"/>
    <b v="0"/>
    <x v="8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n v="1508648400"/>
    <b v="0"/>
    <b v="0"/>
    <x v="2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b v="0"/>
    <b v="0"/>
    <x v="3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n v="1285131600"/>
    <b v="0"/>
    <b v="0"/>
    <x v="1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b v="0"/>
    <b v="0"/>
    <x v="3"/>
    <x v="3"/>
    <s v="plays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n v="1527138000"/>
    <b v="0"/>
    <b v="0"/>
    <x v="19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b v="0"/>
    <b v="0"/>
    <x v="3"/>
    <x v="3"/>
    <s v="plays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b v="0"/>
    <b v="1"/>
    <x v="12"/>
    <x v="4"/>
    <s v="shorts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b v="0"/>
    <b v="0"/>
    <x v="3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b v="0"/>
    <b v="0"/>
    <x v="3"/>
    <x v="3"/>
    <s v="plays"/>
  </r>
  <r>
    <n v="190"/>
    <s v="Cook LLC"/>
    <s v="Up-sized dynamic throughput"/>
    <n v="3700"/>
    <n v="2538"/>
    <n v="68.594594594594597"/>
    <x v="0"/>
    <n v="24"/>
    <n v="105.75"/>
    <s v="US"/>
    <s v="USD"/>
    <n v="1370322000"/>
    <n v="1370408400"/>
    <b v="0"/>
    <b v="1"/>
    <x v="3"/>
    <x v="3"/>
    <s v="plays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n v="1552626000"/>
    <b v="0"/>
    <b v="0"/>
    <x v="3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b v="0"/>
    <b v="0"/>
    <x v="1"/>
    <x v="1"/>
    <s v="rock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b v="1"/>
    <b v="0"/>
    <x v="7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b v="0"/>
    <b v="0"/>
    <x v="16"/>
    <x v="1"/>
    <s v="metal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b v="0"/>
    <b v="0"/>
    <x v="5"/>
    <x v="1"/>
    <s v="electric music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n v="1474520400"/>
    <b v="0"/>
    <b v="0"/>
    <x v="8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b v="0"/>
    <b v="0"/>
    <x v="6"/>
    <x v="4"/>
    <s v="drama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b v="0"/>
    <b v="0"/>
    <x v="5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b v="0"/>
    <b v="0"/>
    <x v="1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b v="0"/>
    <b v="0"/>
    <x v="3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b v="0"/>
    <b v="0"/>
    <x v="2"/>
    <x v="2"/>
    <s v="web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n v="1317877200"/>
    <b v="0"/>
    <b v="0"/>
    <x v="0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b v="0"/>
    <b v="0"/>
    <x v="3"/>
    <x v="3"/>
    <s v="plays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b v="0"/>
    <b v="0"/>
    <x v="17"/>
    <x v="1"/>
    <s v="jazz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b v="1"/>
    <b v="0"/>
    <x v="3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b v="0"/>
    <b v="0"/>
    <x v="13"/>
    <x v="5"/>
    <s v="fiction"/>
  </r>
  <r>
    <n v="207"/>
    <s v="Carney-Anderson"/>
    <s v="Digitized 5thgeneration knowledgebase"/>
    <n v="1000"/>
    <n v="4257"/>
    <n v="425.7"/>
    <x v="1"/>
    <n v="43"/>
    <n v="99"/>
    <s v="US"/>
    <s v="USD"/>
    <n v="1535432400"/>
    <n v="1537160400"/>
    <b v="0"/>
    <b v="1"/>
    <x v="1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b v="0"/>
    <b v="0"/>
    <x v="4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b v="0"/>
    <b v="0"/>
    <x v="4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n v="1490850000"/>
    <b v="0"/>
    <b v="0"/>
    <x v="22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b v="0"/>
    <b v="0"/>
    <x v="3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b v="0"/>
    <b v="0"/>
    <x v="3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b v="0"/>
    <b v="1"/>
    <x v="7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b v="0"/>
    <b v="0"/>
    <x v="1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n v="1550210400"/>
    <b v="0"/>
    <b v="0"/>
    <x v="3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n v="1322114400"/>
    <b v="0"/>
    <b v="0"/>
    <x v="3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b v="0"/>
    <b v="0"/>
    <x v="22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b v="0"/>
    <b v="1"/>
    <x v="12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n v="1346130000"/>
    <b v="0"/>
    <b v="0"/>
    <x v="10"/>
    <x v="4"/>
    <s v="animation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b v="1"/>
    <b v="0"/>
    <x v="3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b v="1"/>
    <b v="0"/>
    <x v="0"/>
    <x v="0"/>
    <s v="food trucks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n v="1412312400"/>
    <b v="0"/>
    <b v="0"/>
    <x v="14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b v="0"/>
    <b v="0"/>
    <x v="3"/>
    <x v="3"/>
    <s v="plays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b v="0"/>
    <b v="0"/>
    <x v="22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b v="1"/>
    <b v="0"/>
    <x v="1"/>
    <x v="1"/>
    <s v="rock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b v="0"/>
    <b v="0"/>
    <x v="14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b v="0"/>
    <b v="0"/>
    <x v="20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n v="1474779600"/>
    <b v="0"/>
    <b v="0"/>
    <x v="10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b v="0"/>
    <b v="1"/>
    <x v="20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b v="0"/>
    <b v="0"/>
    <x v="11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b v="0"/>
    <b v="0"/>
    <x v="3"/>
    <x v="3"/>
    <s v="plays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b v="0"/>
    <b v="0"/>
    <x v="3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b v="0"/>
    <b v="0"/>
    <x v="10"/>
    <x v="4"/>
    <s v="animation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b v="0"/>
    <b v="1"/>
    <x v="11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b v="0"/>
    <b v="0"/>
    <x v="10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b v="0"/>
    <b v="1"/>
    <x v="1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b v="0"/>
    <b v="0"/>
    <x v="10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b v="0"/>
    <b v="1"/>
    <x v="3"/>
    <x v="3"/>
    <s v="plays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b v="0"/>
    <b v="0"/>
    <x v="8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b v="0"/>
    <b v="0"/>
    <x v="3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b v="0"/>
    <b v="1"/>
    <x v="9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n v="1495256400"/>
    <b v="0"/>
    <b v="1"/>
    <x v="1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b v="0"/>
    <b v="0"/>
    <x v="3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n v="1409806800"/>
    <b v="0"/>
    <b v="0"/>
    <x v="3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n v="1396933200"/>
    <b v="0"/>
    <b v="0"/>
    <x v="3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n v="1376024400"/>
    <b v="0"/>
    <b v="0"/>
    <x v="2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b v="0"/>
    <b v="1"/>
    <x v="13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n v="1420437600"/>
    <b v="0"/>
    <b v="0"/>
    <x v="20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b v="0"/>
    <b v="0"/>
    <x v="18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b v="0"/>
    <b v="0"/>
    <x v="1"/>
    <x v="1"/>
    <s v="rock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n v="1355205600"/>
    <b v="0"/>
    <b v="0"/>
    <x v="3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b v="0"/>
    <b v="0"/>
    <x v="3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b v="0"/>
    <b v="0"/>
    <x v="6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b v="0"/>
    <b v="0"/>
    <x v="9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b v="0"/>
    <b v="1"/>
    <x v="1"/>
    <x v="1"/>
    <s v="rock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b v="0"/>
    <b v="0"/>
    <x v="1"/>
    <x v="1"/>
    <s v="rock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n v="1363669200"/>
    <b v="0"/>
    <b v="0"/>
    <x v="3"/>
    <x v="3"/>
    <s v="plays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b v="0"/>
    <b v="1"/>
    <x v="3"/>
    <x v="3"/>
    <s v="plays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b v="1"/>
    <b v="0"/>
    <x v="14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n v="1349845200"/>
    <b v="0"/>
    <b v="0"/>
    <x v="1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n v="1283058000"/>
    <b v="0"/>
    <b v="1"/>
    <x v="1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b v="0"/>
    <b v="1"/>
    <x v="7"/>
    <x v="1"/>
    <s v="indie rock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b v="0"/>
    <b v="0"/>
    <x v="14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b v="0"/>
    <b v="0"/>
    <x v="3"/>
    <x v="3"/>
    <s v="plays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b v="0"/>
    <b v="0"/>
    <x v="3"/>
    <x v="3"/>
    <s v="plays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b v="0"/>
    <b v="1"/>
    <x v="17"/>
    <x v="1"/>
    <s v="jazz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n v="1352440800"/>
    <b v="0"/>
    <b v="0"/>
    <x v="3"/>
    <x v="3"/>
    <s v="plays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b v="0"/>
    <b v="0"/>
    <x v="4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b v="0"/>
    <b v="0"/>
    <x v="19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n v="1291442400"/>
    <b v="0"/>
    <b v="0"/>
    <x v="11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b v="0"/>
    <b v="0"/>
    <x v="14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n v="1564894800"/>
    <b v="0"/>
    <b v="1"/>
    <x v="3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b v="0"/>
    <b v="0"/>
    <x v="3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b v="0"/>
    <b v="0"/>
    <x v="3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b v="0"/>
    <b v="0"/>
    <x v="18"/>
    <x v="5"/>
    <s v="translations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n v="1335243600"/>
    <b v="0"/>
    <b v="1"/>
    <x v="11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n v="1279688400"/>
    <b v="0"/>
    <b v="0"/>
    <x v="3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b v="0"/>
    <b v="0"/>
    <x v="2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n v="1536210000"/>
    <b v="0"/>
    <b v="0"/>
    <x v="3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b v="0"/>
    <b v="0"/>
    <x v="10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b v="0"/>
    <b v="1"/>
    <x v="3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n v="1480744800"/>
    <b v="0"/>
    <b v="1"/>
    <x v="19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b v="0"/>
    <b v="0"/>
    <x v="1"/>
    <x v="1"/>
    <s v="rock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b v="0"/>
    <b v="0"/>
    <x v="2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b v="0"/>
    <b v="0"/>
    <x v="3"/>
    <x v="3"/>
    <s v="plays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b v="0"/>
    <b v="0"/>
    <x v="3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b v="0"/>
    <b v="0"/>
    <x v="5"/>
    <x v="1"/>
    <s v="electric music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b v="0"/>
    <b v="1"/>
    <x v="16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b v="0"/>
    <b v="0"/>
    <x v="3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b v="0"/>
    <b v="1"/>
    <x v="4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b v="1"/>
    <b v="0"/>
    <x v="2"/>
    <x v="2"/>
    <s v="web"/>
  </r>
  <r>
    <n v="292"/>
    <s v="Ho-Harris"/>
    <s v="Versatile cohesive encoding"/>
    <n v="7300"/>
    <n v="717"/>
    <n v="9.8219178082191778"/>
    <x v="0"/>
    <n v="10"/>
    <n v="71.7"/>
    <s v="US"/>
    <s v="USD"/>
    <n v="1331874000"/>
    <n v="1333429200"/>
    <b v="0"/>
    <b v="0"/>
    <x v="0"/>
    <x v="0"/>
    <s v="food trucks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n v="1287032400"/>
    <b v="0"/>
    <b v="0"/>
    <x v="3"/>
    <x v="3"/>
    <s v="plays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b v="0"/>
    <b v="0"/>
    <x v="3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b v="0"/>
    <b v="0"/>
    <x v="3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b v="0"/>
    <b v="0"/>
    <x v="3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b v="0"/>
    <b v="1"/>
    <x v="3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b v="0"/>
    <b v="1"/>
    <x v="1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b v="0"/>
    <b v="0"/>
    <x v="0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n v="1504155600"/>
    <b v="0"/>
    <b v="1"/>
    <x v="9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b v="0"/>
    <b v="0"/>
    <x v="4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n v="1537074000"/>
    <b v="0"/>
    <b v="0"/>
    <x v="3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b v="0"/>
    <b v="0"/>
    <x v="7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n v="1474088400"/>
    <b v="0"/>
    <b v="0"/>
    <x v="4"/>
    <x v="4"/>
    <s v="documentary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b v="0"/>
    <b v="0"/>
    <x v="3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n v="1500267600"/>
    <b v="0"/>
    <b v="1"/>
    <x v="3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b v="0"/>
    <b v="1"/>
    <x v="13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b v="0"/>
    <b v="0"/>
    <x v="3"/>
    <x v="3"/>
    <s v="plays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b v="0"/>
    <b v="1"/>
    <x v="7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b v="0"/>
    <b v="0"/>
    <x v="11"/>
    <x v="6"/>
    <s v="video games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b v="0"/>
    <b v="0"/>
    <x v="3"/>
    <x v="3"/>
    <s v="plays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b v="0"/>
    <b v="0"/>
    <x v="3"/>
    <x v="3"/>
    <s v="plays"/>
  </r>
  <r>
    <n v="313"/>
    <s v="Miller-Irwin"/>
    <s v="Secured maximized policy"/>
    <n v="2200"/>
    <n v="8697"/>
    <n v="395.31818181818181"/>
    <x v="1"/>
    <n v="223"/>
    <n v="39"/>
    <s v="US"/>
    <s v="USD"/>
    <n v="1330322400"/>
    <n v="1330495200"/>
    <b v="0"/>
    <b v="0"/>
    <x v="1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b v="0"/>
    <b v="1"/>
    <x v="4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b v="0"/>
    <b v="0"/>
    <x v="3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b v="0"/>
    <b v="1"/>
    <x v="0"/>
    <x v="0"/>
    <s v="food trucks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n v="1495861200"/>
    <b v="0"/>
    <b v="0"/>
    <x v="3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n v="1392530400"/>
    <b v="0"/>
    <b v="0"/>
    <x v="1"/>
    <x v="1"/>
    <s v="rock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n v="1283662800"/>
    <b v="0"/>
    <b v="0"/>
    <x v="2"/>
    <x v="2"/>
    <s v="web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b v="0"/>
    <b v="0"/>
    <x v="13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n v="1302325200"/>
    <b v="0"/>
    <b v="0"/>
    <x v="12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n v="1291788000"/>
    <b v="0"/>
    <b v="0"/>
    <x v="3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b v="0"/>
    <b v="0"/>
    <x v="4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b v="0"/>
    <b v="1"/>
    <x v="3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n v="1531112400"/>
    <b v="0"/>
    <b v="1"/>
    <x v="3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b v="0"/>
    <b v="0"/>
    <x v="10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b v="0"/>
    <b v="1"/>
    <x v="3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b v="0"/>
    <b v="0"/>
    <x v="1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b v="0"/>
    <b v="0"/>
    <x v="11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b v="0"/>
    <b v="0"/>
    <x v="4"/>
    <x v="4"/>
    <s v="documentary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b v="0"/>
    <b v="0"/>
    <x v="0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n v="1364533200"/>
    <b v="0"/>
    <b v="0"/>
    <x v="8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b v="0"/>
    <b v="0"/>
    <x v="3"/>
    <x v="3"/>
    <s v="plays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b v="0"/>
    <b v="0"/>
    <x v="1"/>
    <x v="1"/>
    <s v="rock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n v="1574920800"/>
    <b v="0"/>
    <b v="0"/>
    <x v="1"/>
    <x v="1"/>
    <s v="rock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n v="1292479200"/>
    <b v="0"/>
    <b v="1"/>
    <x v="1"/>
    <x v="1"/>
    <s v="rock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b v="0"/>
    <b v="0"/>
    <x v="3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n v="1320382800"/>
    <b v="0"/>
    <b v="0"/>
    <x v="3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b v="0"/>
    <b v="0"/>
    <x v="3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b v="0"/>
    <b v="0"/>
    <x v="14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b v="0"/>
    <b v="0"/>
    <x v="7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b v="0"/>
    <b v="0"/>
    <x v="3"/>
    <x v="3"/>
    <s v="plays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b v="0"/>
    <b v="0"/>
    <x v="3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b v="0"/>
    <b v="0"/>
    <x v="11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n v="1436504400"/>
    <b v="0"/>
    <b v="0"/>
    <x v="6"/>
    <x v="4"/>
    <s v="drama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b v="0"/>
    <b v="1"/>
    <x v="7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b v="0"/>
    <b v="0"/>
    <x v="2"/>
    <x v="2"/>
    <s v="web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b v="0"/>
    <b v="0"/>
    <x v="0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n v="1502600400"/>
    <b v="0"/>
    <b v="0"/>
    <x v="3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n v="1433653200"/>
    <b v="0"/>
    <b v="1"/>
    <x v="17"/>
    <x v="1"/>
    <s v="jazz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b v="0"/>
    <b v="0"/>
    <x v="1"/>
    <x v="1"/>
    <s v="rock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n v="1447567200"/>
    <b v="0"/>
    <b v="0"/>
    <x v="3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b v="0"/>
    <b v="0"/>
    <x v="3"/>
    <x v="3"/>
    <s v="plays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n v="1378789200"/>
    <b v="0"/>
    <b v="0"/>
    <x v="4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b v="0"/>
    <b v="0"/>
    <x v="8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b v="0"/>
    <b v="0"/>
    <x v="3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b v="0"/>
    <b v="0"/>
    <x v="11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b v="1"/>
    <b v="0"/>
    <x v="14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b v="0"/>
    <b v="0"/>
    <x v="10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b v="0"/>
    <b v="1"/>
    <x v="3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b v="0"/>
    <b v="0"/>
    <x v="3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b v="0"/>
    <b v="0"/>
    <x v="1"/>
    <x v="1"/>
    <s v="rock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n v="1325052000"/>
    <b v="0"/>
    <b v="0"/>
    <x v="1"/>
    <x v="1"/>
    <s v="rock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n v="1522818000"/>
    <b v="0"/>
    <b v="0"/>
    <x v="7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b v="0"/>
    <b v="0"/>
    <x v="3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b v="0"/>
    <b v="1"/>
    <x v="3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b v="0"/>
    <b v="1"/>
    <x v="3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b v="0"/>
    <b v="1"/>
    <x v="4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n v="1363237200"/>
    <b v="0"/>
    <b v="1"/>
    <x v="19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b v="0"/>
    <b v="0"/>
    <x v="3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b v="0"/>
    <b v="0"/>
    <x v="3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n v="1422424800"/>
    <b v="0"/>
    <b v="1"/>
    <x v="4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b v="0"/>
    <b v="0"/>
    <x v="3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n v="1547618400"/>
    <b v="0"/>
    <b v="1"/>
    <x v="4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b v="0"/>
    <b v="0"/>
    <x v="7"/>
    <x v="1"/>
    <s v="indie rock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n v="1405141200"/>
    <b v="0"/>
    <b v="0"/>
    <x v="1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b v="0"/>
    <b v="0"/>
    <x v="3"/>
    <x v="3"/>
    <s v="plays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b v="0"/>
    <b v="0"/>
    <x v="4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b v="0"/>
    <b v="0"/>
    <x v="3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b v="0"/>
    <b v="0"/>
    <x v="3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b v="0"/>
    <b v="0"/>
    <x v="3"/>
    <x v="3"/>
    <s v="plays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b v="0"/>
    <b v="0"/>
    <x v="14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b v="0"/>
    <b v="1"/>
    <x v="0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b v="1"/>
    <b v="1"/>
    <x v="4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b v="0"/>
    <b v="0"/>
    <x v="9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b v="0"/>
    <b v="0"/>
    <x v="3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n v="1339909200"/>
    <b v="0"/>
    <b v="0"/>
    <x v="8"/>
    <x v="2"/>
    <s v="wearables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n v="1325829600"/>
    <b v="0"/>
    <b v="0"/>
    <x v="7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b v="0"/>
    <b v="0"/>
    <x v="3"/>
    <x v="3"/>
    <s v="plays"/>
  </r>
  <r>
    <n v="390"/>
    <s v="Davis-Allen"/>
    <s v="Digitized eco-centric core"/>
    <n v="2400"/>
    <n v="4477"/>
    <n v="186.54166666666669"/>
    <x v="1"/>
    <n v="50"/>
    <n v="89.54"/>
    <s v="US"/>
    <s v="USD"/>
    <n v="1379048400"/>
    <n v="1380344400"/>
    <b v="0"/>
    <b v="0"/>
    <x v="14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b v="0"/>
    <b v="0"/>
    <x v="9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n v="1294466400"/>
    <b v="0"/>
    <b v="0"/>
    <x v="8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n v="1500354000"/>
    <b v="0"/>
    <b v="0"/>
    <x v="17"/>
    <x v="1"/>
    <s v="jazz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n v="1375938000"/>
    <b v="0"/>
    <b v="1"/>
    <x v="4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b v="1"/>
    <b v="0"/>
    <x v="3"/>
    <x v="3"/>
    <s v="plays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b v="0"/>
    <b v="0"/>
    <x v="6"/>
    <x v="4"/>
    <s v="drama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b v="0"/>
    <b v="0"/>
    <x v="1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b v="0"/>
    <b v="1"/>
    <x v="10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b v="0"/>
    <b v="0"/>
    <x v="7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b v="0"/>
    <b v="1"/>
    <x v="14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b v="0"/>
    <b v="0"/>
    <x v="3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b v="0"/>
    <b v="1"/>
    <x v="12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b v="0"/>
    <b v="1"/>
    <x v="3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b v="0"/>
    <b v="0"/>
    <x v="3"/>
    <x v="3"/>
    <s v="plays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b v="0"/>
    <b v="0"/>
    <x v="3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b v="1"/>
    <b v="0"/>
    <x v="4"/>
    <x v="4"/>
    <s v="documentary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b v="0"/>
    <b v="0"/>
    <x v="3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b v="0"/>
    <b v="0"/>
    <x v="4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b v="0"/>
    <b v="0"/>
    <x v="1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b v="0"/>
    <b v="0"/>
    <x v="20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b v="0"/>
    <b v="0"/>
    <x v="3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b v="0"/>
    <b v="0"/>
    <x v="13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b v="0"/>
    <b v="0"/>
    <x v="10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b v="0"/>
    <b v="1"/>
    <x v="0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b v="0"/>
    <b v="0"/>
    <x v="3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b v="0"/>
    <b v="1"/>
    <x v="4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b v="0"/>
    <b v="0"/>
    <x v="3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b v="0"/>
    <b v="0"/>
    <x v="4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n v="1325052000"/>
    <b v="0"/>
    <b v="0"/>
    <x v="2"/>
    <x v="2"/>
    <s v="web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b v="0"/>
    <b v="0"/>
    <x v="3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n v="1501304400"/>
    <b v="0"/>
    <b v="1"/>
    <x v="8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b v="0"/>
    <b v="1"/>
    <x v="3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b v="0"/>
    <b v="1"/>
    <x v="0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b v="0"/>
    <b v="0"/>
    <x v="7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n v="1438578000"/>
    <b v="0"/>
    <b v="0"/>
    <x v="14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b v="0"/>
    <b v="0"/>
    <x v="3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n v="1413349200"/>
    <b v="0"/>
    <b v="1"/>
    <x v="3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b v="0"/>
    <b v="0"/>
    <x v="10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b v="0"/>
    <b v="1"/>
    <x v="14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b v="0"/>
    <b v="0"/>
    <x v="3"/>
    <x v="3"/>
    <s v="plays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n v="1531112400"/>
    <b v="1"/>
    <b v="0"/>
    <x v="3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n v="1400734800"/>
    <b v="0"/>
    <b v="0"/>
    <x v="3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n v="1386741600"/>
    <b v="0"/>
    <b v="1"/>
    <x v="4"/>
    <x v="4"/>
    <s v="documentary"/>
  </r>
  <r>
    <n v="434"/>
    <s v="Floyd-Sims"/>
    <s v="Cloned transitional hierarchy"/>
    <n v="5400"/>
    <n v="903"/>
    <n v="16.722222222222221"/>
    <x v="3"/>
    <n v="10"/>
    <n v="90.3"/>
    <s v="CA"/>
    <s v="CAD"/>
    <n v="1480572000"/>
    <n v="1481781600"/>
    <b v="1"/>
    <b v="0"/>
    <x v="3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n v="1419660000"/>
    <b v="0"/>
    <b v="1"/>
    <x v="3"/>
    <x v="3"/>
    <s v="plays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b v="0"/>
    <b v="0"/>
    <x v="17"/>
    <x v="1"/>
    <s v="jazz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b v="0"/>
    <b v="1"/>
    <x v="10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b v="0"/>
    <b v="0"/>
    <x v="3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b v="0"/>
    <b v="0"/>
    <x v="22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b v="0"/>
    <b v="0"/>
    <x v="19"/>
    <x v="4"/>
    <s v="television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n v="1337835600"/>
    <b v="0"/>
    <b v="0"/>
    <x v="8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b v="0"/>
    <b v="0"/>
    <x v="3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b v="0"/>
    <b v="0"/>
    <x v="3"/>
    <x v="3"/>
    <s v="plays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b v="0"/>
    <b v="1"/>
    <x v="7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n v="1293170400"/>
    <b v="0"/>
    <b v="1"/>
    <x v="3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b v="0"/>
    <b v="0"/>
    <x v="8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b v="0"/>
    <b v="0"/>
    <x v="19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b v="0"/>
    <b v="1"/>
    <x v="11"/>
    <x v="6"/>
    <s v="video games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n v="1553317200"/>
    <b v="0"/>
    <b v="0"/>
    <x v="11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b v="0"/>
    <b v="0"/>
    <x v="10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n v="1503118800"/>
    <b v="0"/>
    <b v="0"/>
    <x v="1"/>
    <x v="1"/>
    <s v="rock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b v="0"/>
    <b v="0"/>
    <x v="6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b v="0"/>
    <b v="0"/>
    <x v="22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n v="1385445600"/>
    <b v="0"/>
    <b v="1"/>
    <x v="6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b v="0"/>
    <b v="0"/>
    <x v="3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b v="0"/>
    <b v="1"/>
    <x v="7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n v="1476594000"/>
    <b v="0"/>
    <b v="0"/>
    <x v="3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b v="0"/>
    <b v="0"/>
    <x v="3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b v="0"/>
    <b v="0"/>
    <x v="4"/>
    <x v="4"/>
    <s v="documentary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n v="1281589200"/>
    <b v="0"/>
    <b v="0"/>
    <x v="3"/>
    <x v="3"/>
    <s v="plays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b v="0"/>
    <b v="0"/>
    <x v="6"/>
    <x v="4"/>
    <s v="drama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n v="1362808800"/>
    <b v="0"/>
    <b v="0"/>
    <x v="20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b v="0"/>
    <b v="0"/>
    <x v="10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b v="0"/>
    <b v="0"/>
    <x v="3"/>
    <x v="3"/>
    <s v="plays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b v="0"/>
    <b v="0"/>
    <x v="18"/>
    <x v="5"/>
    <s v="translations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n v="1370581200"/>
    <b v="0"/>
    <b v="1"/>
    <x v="8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n v="1448863200"/>
    <b v="0"/>
    <b v="1"/>
    <x v="2"/>
    <x v="2"/>
    <s v="web"/>
  </r>
  <r>
    <n v="468"/>
    <s v="Hughes Inc"/>
    <s v="Streamlined neutral analyzer"/>
    <n v="4000"/>
    <n v="1620"/>
    <n v="40.5"/>
    <x v="0"/>
    <n v="16"/>
    <n v="101.25"/>
    <s v="US"/>
    <s v="USD"/>
    <n v="1555218000"/>
    <n v="1556600400"/>
    <b v="0"/>
    <b v="0"/>
    <x v="3"/>
    <x v="3"/>
    <s v="plays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n v="1432098000"/>
    <b v="0"/>
    <b v="0"/>
    <x v="6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b v="0"/>
    <b v="0"/>
    <x v="8"/>
    <x v="2"/>
    <s v="wearables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n v="1335934800"/>
    <b v="0"/>
    <b v="1"/>
    <x v="0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b v="0"/>
    <b v="0"/>
    <x v="1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n v="1530075600"/>
    <b v="0"/>
    <b v="0"/>
    <x v="5"/>
    <x v="1"/>
    <s v="electric music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n v="1418796000"/>
    <b v="0"/>
    <b v="0"/>
    <x v="19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n v="1372482000"/>
    <b v="0"/>
    <b v="1"/>
    <x v="18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n v="1534395600"/>
    <b v="0"/>
    <b v="0"/>
    <x v="13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n v="1311397200"/>
    <b v="0"/>
    <b v="0"/>
    <x v="22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b v="0"/>
    <b v="0"/>
    <x v="8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b v="0"/>
    <b v="0"/>
    <x v="0"/>
    <x v="0"/>
    <s v="food trucks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n v="1269061200"/>
    <b v="0"/>
    <b v="1"/>
    <x v="14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b v="0"/>
    <b v="1"/>
    <x v="3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b v="0"/>
    <b v="1"/>
    <x v="13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b v="0"/>
    <b v="0"/>
    <x v="3"/>
    <x v="3"/>
    <s v="plays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b v="0"/>
    <b v="1"/>
    <x v="0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b v="0"/>
    <b v="0"/>
    <x v="3"/>
    <x v="3"/>
    <s v="plays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b v="0"/>
    <b v="1"/>
    <x v="18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b v="0"/>
    <b v="0"/>
    <x v="3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b v="0"/>
    <b v="0"/>
    <x v="3"/>
    <x v="3"/>
    <s v="plays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n v="1282366800"/>
    <b v="0"/>
    <b v="0"/>
    <x v="8"/>
    <x v="2"/>
    <s v="wearables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b v="0"/>
    <b v="0"/>
    <x v="23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n v="1374901200"/>
    <b v="0"/>
    <b v="1"/>
    <x v="0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n v="1278910800"/>
    <b v="1"/>
    <b v="1"/>
    <x v="12"/>
    <x v="4"/>
    <s v="shorts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n v="1562907600"/>
    <b v="0"/>
    <b v="0"/>
    <x v="14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b v="0"/>
    <b v="0"/>
    <x v="8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n v="1402722000"/>
    <b v="0"/>
    <b v="0"/>
    <x v="3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b v="0"/>
    <b v="0"/>
    <x v="10"/>
    <x v="4"/>
    <s v="animation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n v="1482213600"/>
    <b v="0"/>
    <b v="1"/>
    <x v="8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b v="0"/>
    <b v="0"/>
    <x v="2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b v="0"/>
    <b v="1"/>
    <x v="4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n v="1367384400"/>
    <n v="1369803600"/>
    <b v="0"/>
    <b v="1"/>
    <x v="3"/>
    <x v="3"/>
    <s v="plays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n v="1363237200"/>
    <b v="0"/>
    <b v="0"/>
    <x v="4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b v="0"/>
    <b v="1"/>
    <x v="11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n v="1437454800"/>
    <b v="0"/>
    <b v="0"/>
    <x v="6"/>
    <x v="4"/>
    <s v="drama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n v="1432011600"/>
    <b v="0"/>
    <b v="0"/>
    <x v="1"/>
    <x v="1"/>
    <s v="rock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n v="1366347600"/>
    <b v="0"/>
    <b v="1"/>
    <x v="15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n v="1512885600"/>
    <b v="0"/>
    <b v="1"/>
    <x v="3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n v="1369717200"/>
    <b v="0"/>
    <b v="1"/>
    <x v="2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b v="0"/>
    <b v="0"/>
    <x v="3"/>
    <x v="3"/>
    <s v="plays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n v="1337058000"/>
    <b v="0"/>
    <b v="0"/>
    <x v="3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n v="1529816400"/>
    <b v="0"/>
    <b v="0"/>
    <x v="6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b v="0"/>
    <b v="0"/>
    <x v="3"/>
    <x v="3"/>
    <s v="plays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b v="0"/>
    <b v="1"/>
    <x v="11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n v="1284181200"/>
    <b v="0"/>
    <b v="0"/>
    <x v="19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n v="1386741600"/>
    <b v="0"/>
    <b v="1"/>
    <x v="1"/>
    <x v="1"/>
    <s v="rock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b v="0"/>
    <b v="1"/>
    <x v="3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b v="0"/>
    <b v="0"/>
    <x v="9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n v="1494392400"/>
    <b v="0"/>
    <b v="0"/>
    <x v="0"/>
    <x v="0"/>
    <s v="food trucks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b v="0"/>
    <b v="1"/>
    <x v="10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n v="1421906400"/>
    <b v="0"/>
    <b v="1"/>
    <x v="1"/>
    <x v="1"/>
    <s v="rock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b v="0"/>
    <b v="0"/>
    <x v="3"/>
    <x v="3"/>
    <s v="plays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b v="0"/>
    <b v="1"/>
    <x v="6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b v="0"/>
    <b v="0"/>
    <x v="12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n v="1268114400"/>
    <b v="0"/>
    <b v="0"/>
    <x v="12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n v="1273381200"/>
    <b v="0"/>
    <b v="0"/>
    <x v="3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b v="0"/>
    <b v="0"/>
    <x v="8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b v="0"/>
    <b v="1"/>
    <x v="3"/>
    <x v="3"/>
    <s v="plays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b v="0"/>
    <b v="0"/>
    <x v="10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n v="1389074400"/>
    <b v="0"/>
    <b v="0"/>
    <x v="7"/>
    <x v="1"/>
    <s v="indie rock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n v="1402117200"/>
    <b v="0"/>
    <b v="0"/>
    <x v="11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b v="0"/>
    <b v="1"/>
    <x v="13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n v="1388988000"/>
    <b v="0"/>
    <b v="0"/>
    <x v="11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n v="1516946400"/>
    <b v="0"/>
    <b v="0"/>
    <x v="3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n v="1377752400"/>
    <b v="0"/>
    <b v="0"/>
    <x v="7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b v="0"/>
    <b v="1"/>
    <x v="6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n v="1528606800"/>
    <b v="0"/>
    <b v="1"/>
    <x v="3"/>
    <x v="3"/>
    <s v="plays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b v="0"/>
    <b v="0"/>
    <x v="13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n v="1537592400"/>
    <b v="1"/>
    <b v="1"/>
    <x v="4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b v="0"/>
    <b v="0"/>
    <x v="20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n v="1562475600"/>
    <b v="0"/>
    <b v="1"/>
    <x v="0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b v="0"/>
    <b v="0"/>
    <x v="14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b v="0"/>
    <b v="0"/>
    <x v="20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b v="0"/>
    <b v="0"/>
    <x v="7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b v="0"/>
    <b v="0"/>
    <x v="11"/>
    <x v="6"/>
    <s v="video games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b v="0"/>
    <b v="0"/>
    <x v="1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b v="0"/>
    <b v="0"/>
    <x v="3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n v="1537419600"/>
    <b v="0"/>
    <b v="1"/>
    <x v="3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b v="0"/>
    <b v="0"/>
    <x v="6"/>
    <x v="4"/>
    <s v="drama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b v="0"/>
    <b v="0"/>
    <x v="3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b v="0"/>
    <b v="0"/>
    <x v="8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b v="0"/>
    <b v="0"/>
    <x v="7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b v="0"/>
    <b v="1"/>
    <x v="2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n v="1480312800"/>
    <b v="0"/>
    <b v="0"/>
    <x v="3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b v="0"/>
    <b v="0"/>
    <x v="1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n v="1482645600"/>
    <b v="0"/>
    <b v="0"/>
    <x v="7"/>
    <x v="1"/>
    <s v="indie rock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b v="0"/>
    <b v="0"/>
    <x v="1"/>
    <x v="1"/>
    <s v="rock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n v="1315890000"/>
    <b v="0"/>
    <b v="1"/>
    <x v="18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b v="0"/>
    <b v="1"/>
    <x v="22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b v="0"/>
    <b v="0"/>
    <x v="3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n v="1470718800"/>
    <b v="0"/>
    <b v="0"/>
    <x v="3"/>
    <x v="3"/>
    <s v="plays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n v="1325052000"/>
    <b v="0"/>
    <b v="0"/>
    <x v="10"/>
    <x v="4"/>
    <s v="animation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n v="1319000400"/>
    <b v="0"/>
    <b v="0"/>
    <x v="3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n v="1552539600"/>
    <b v="0"/>
    <b v="0"/>
    <x v="1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b v="0"/>
    <b v="0"/>
    <x v="4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b v="0"/>
    <b v="0"/>
    <x v="3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b v="0"/>
    <b v="0"/>
    <x v="3"/>
    <x v="3"/>
    <s v="plays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b v="0"/>
    <b v="1"/>
    <x v="5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b v="0"/>
    <b v="0"/>
    <x v="1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b v="0"/>
    <b v="0"/>
    <x v="3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b v="0"/>
    <b v="0"/>
    <x v="10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b v="0"/>
    <b v="1"/>
    <x v="1"/>
    <x v="1"/>
    <s v="rock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b v="0"/>
    <b v="0"/>
    <x v="12"/>
    <x v="4"/>
    <s v="shorts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n v="1444798800"/>
    <b v="0"/>
    <b v="1"/>
    <x v="1"/>
    <x v="1"/>
    <s v="rock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b v="0"/>
    <b v="0"/>
    <x v="23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b v="0"/>
    <b v="1"/>
    <x v="0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b v="0"/>
    <b v="1"/>
    <x v="3"/>
    <x v="3"/>
    <s v="plays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b v="0"/>
    <b v="0"/>
    <x v="3"/>
    <x v="3"/>
    <s v="plays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b v="0"/>
    <b v="0"/>
    <x v="17"/>
    <x v="1"/>
    <s v="jazz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b v="0"/>
    <b v="0"/>
    <x v="22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n v="1313730000"/>
    <b v="0"/>
    <b v="0"/>
    <x v="17"/>
    <x v="1"/>
    <s v="jazz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n v="1394085600"/>
    <b v="0"/>
    <b v="0"/>
    <x v="3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b v="0"/>
    <b v="0"/>
    <x v="2"/>
    <x v="2"/>
    <s v="web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b v="0"/>
    <b v="1"/>
    <x v="11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b v="0"/>
    <b v="0"/>
    <x v="4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n v="1336539600"/>
    <b v="0"/>
    <b v="0"/>
    <x v="2"/>
    <x v="2"/>
    <s v="web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b v="0"/>
    <b v="0"/>
    <x v="18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b v="0"/>
    <b v="0"/>
    <x v="1"/>
    <x v="1"/>
    <s v="rock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b v="0"/>
    <b v="1"/>
    <x v="0"/>
    <x v="0"/>
    <s v="food trucks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b v="0"/>
    <b v="0"/>
    <x v="3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n v="1436677200"/>
    <b v="0"/>
    <b v="0"/>
    <x v="4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b v="0"/>
    <b v="0"/>
    <x v="15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b v="0"/>
    <b v="0"/>
    <x v="11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b v="0"/>
    <b v="0"/>
    <x v="3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b v="0"/>
    <b v="0"/>
    <x v="10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n v="1467262800"/>
    <b v="0"/>
    <b v="1"/>
    <x v="3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b v="0"/>
    <b v="1"/>
    <x v="3"/>
    <x v="3"/>
    <s v="plays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b v="0"/>
    <b v="1"/>
    <x v="6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n v="1575525600"/>
    <b v="0"/>
    <b v="0"/>
    <x v="3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b v="0"/>
    <b v="0"/>
    <x v="1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n v="1424412000"/>
    <b v="0"/>
    <b v="0"/>
    <x v="4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b v="0"/>
    <b v="0"/>
    <x v="0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b v="1"/>
    <b v="0"/>
    <x v="8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b v="0"/>
    <b v="0"/>
    <x v="3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n v="1557896400"/>
    <b v="0"/>
    <b v="0"/>
    <x v="3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b v="0"/>
    <b v="0"/>
    <x v="3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b v="0"/>
    <b v="0"/>
    <x v="9"/>
    <x v="5"/>
    <s v="nonfiction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b v="0"/>
    <b v="0"/>
    <x v="1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b v="0"/>
    <b v="0"/>
    <x v="0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n v="1552197600"/>
    <b v="0"/>
    <b v="1"/>
    <x v="17"/>
    <x v="1"/>
    <s v="jazz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n v="1549087200"/>
    <b v="0"/>
    <b v="0"/>
    <x v="22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n v="1356847200"/>
    <b v="0"/>
    <b v="0"/>
    <x v="3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n v="1375765200"/>
    <b v="0"/>
    <b v="0"/>
    <x v="3"/>
    <x v="3"/>
    <s v="plays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b v="0"/>
    <b v="0"/>
    <x v="5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b v="0"/>
    <b v="0"/>
    <x v="3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b v="0"/>
    <b v="0"/>
    <x v="3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n v="1462770000"/>
    <b v="0"/>
    <b v="0"/>
    <x v="3"/>
    <x v="3"/>
    <s v="plays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b v="0"/>
    <b v="1"/>
    <x v="7"/>
    <x v="1"/>
    <s v="indie rock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b v="0"/>
    <b v="0"/>
    <x v="3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n v="1369285200"/>
    <b v="0"/>
    <b v="0"/>
    <x v="9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b v="1"/>
    <b v="1"/>
    <x v="3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b v="0"/>
    <b v="0"/>
    <x v="14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b v="0"/>
    <b v="0"/>
    <x v="3"/>
    <x v="3"/>
    <s v="plays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n v="1526014800"/>
    <b v="0"/>
    <b v="0"/>
    <x v="7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n v="1437454800"/>
    <b v="0"/>
    <b v="0"/>
    <x v="3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b v="0"/>
    <b v="0"/>
    <x v="14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b v="0"/>
    <b v="0"/>
    <x v="3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n v="1286427600"/>
    <b v="0"/>
    <b v="1"/>
    <x v="3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b v="1"/>
    <b v="0"/>
    <x v="0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b v="0"/>
    <b v="0"/>
    <x v="7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n v="1467954000"/>
    <b v="0"/>
    <b v="1"/>
    <x v="3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b v="0"/>
    <b v="1"/>
    <x v="3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b v="0"/>
    <b v="0"/>
    <x v="3"/>
    <x v="3"/>
    <s v="plays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n v="1416463200"/>
    <b v="0"/>
    <b v="0"/>
    <x v="3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b v="0"/>
    <b v="0"/>
    <x v="10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n v="1491627600"/>
    <b v="0"/>
    <b v="0"/>
    <x v="19"/>
    <x v="4"/>
    <s v="television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b v="0"/>
    <b v="0"/>
    <x v="19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b v="0"/>
    <b v="1"/>
    <x v="10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b v="0"/>
    <b v="0"/>
    <x v="3"/>
    <x v="3"/>
    <s v="plays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b v="0"/>
    <b v="1"/>
    <x v="3"/>
    <x v="3"/>
    <s v="plays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b v="0"/>
    <b v="1"/>
    <x v="6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b v="0"/>
    <b v="0"/>
    <x v="3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b v="0"/>
    <b v="0"/>
    <x v="3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b v="0"/>
    <b v="0"/>
    <x v="8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b v="0"/>
    <b v="0"/>
    <x v="3"/>
    <x v="3"/>
    <s v="plays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b v="0"/>
    <b v="0"/>
    <x v="3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b v="0"/>
    <b v="1"/>
    <x v="1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n v="1364101200"/>
    <b v="0"/>
    <b v="0"/>
    <x v="11"/>
    <x v="6"/>
    <s v="video games"/>
  </r>
  <r>
    <n v="647"/>
    <s v="Jordan-Wolfe"/>
    <s v="Inverse multimedia Graphic Interface"/>
    <n v="4500"/>
    <n v="1863"/>
    <n v="41.4"/>
    <x v="0"/>
    <n v="18"/>
    <n v="103.5"/>
    <s v="US"/>
    <s v="USD"/>
    <n v="1523250000"/>
    <n v="1525323600"/>
    <b v="0"/>
    <b v="0"/>
    <x v="18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n v="1500872400"/>
    <b v="1"/>
    <b v="0"/>
    <x v="0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n v="1288501200"/>
    <b v="1"/>
    <b v="1"/>
    <x v="3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b v="0"/>
    <b v="0"/>
    <x v="17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b v="0"/>
    <b v="0"/>
    <x v="12"/>
    <x v="4"/>
    <s v="shorts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n v="1474088400"/>
    <b v="0"/>
    <b v="0"/>
    <x v="2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n v="1460264400"/>
    <b v="0"/>
    <b v="0"/>
    <x v="2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n v="1440824400"/>
    <b v="0"/>
    <b v="0"/>
    <x v="16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b v="1"/>
    <b v="0"/>
    <x v="14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b v="0"/>
    <b v="0"/>
    <x v="0"/>
    <x v="0"/>
    <s v="food trucks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n v="1515736800"/>
    <b v="0"/>
    <b v="0"/>
    <x v="22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b v="0"/>
    <b v="0"/>
    <x v="1"/>
    <x v="1"/>
    <s v="rock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n v="1296194400"/>
    <b v="0"/>
    <b v="0"/>
    <x v="4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b v="1"/>
    <b v="0"/>
    <x v="3"/>
    <x v="3"/>
    <s v="plays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n v="1335502800"/>
    <b v="0"/>
    <b v="0"/>
    <x v="17"/>
    <x v="1"/>
    <s v="jazz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b v="0"/>
    <b v="0"/>
    <x v="3"/>
    <x v="3"/>
    <s v="plays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b v="0"/>
    <b v="0"/>
    <x v="3"/>
    <x v="3"/>
    <s v="plays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b v="0"/>
    <b v="0"/>
    <x v="17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b v="0"/>
    <b v="1"/>
    <x v="4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b v="0"/>
    <b v="1"/>
    <x v="3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b v="0"/>
    <b v="0"/>
    <x v="23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b v="0"/>
    <b v="0"/>
    <x v="3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b v="0"/>
    <b v="0"/>
    <x v="3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b v="0"/>
    <b v="0"/>
    <x v="7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n v="1280898000"/>
    <b v="0"/>
    <b v="1"/>
    <x v="3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b v="0"/>
    <b v="0"/>
    <x v="3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b v="0"/>
    <b v="0"/>
    <x v="7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n v="1317790800"/>
    <b v="0"/>
    <b v="0"/>
    <x v="14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b v="0"/>
    <b v="0"/>
    <x v="23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b v="0"/>
    <b v="0"/>
    <x v="14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b v="0"/>
    <b v="0"/>
    <x v="13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b v="0"/>
    <b v="0"/>
    <x v="6"/>
    <x v="4"/>
    <s v="drama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n v="1571806800"/>
    <b v="0"/>
    <b v="1"/>
    <x v="0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b v="0"/>
    <b v="1"/>
    <x v="20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b v="0"/>
    <b v="0"/>
    <x v="3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b v="0"/>
    <b v="0"/>
    <x v="3"/>
    <x v="3"/>
    <s v="plays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b v="0"/>
    <b v="0"/>
    <x v="3"/>
    <x v="3"/>
    <s v="plays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b v="0"/>
    <b v="0"/>
    <x v="9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b v="0"/>
    <b v="0"/>
    <x v="3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b v="0"/>
    <b v="0"/>
    <x v="8"/>
    <x v="2"/>
    <s v="wearables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b v="0"/>
    <b v="0"/>
    <x v="3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b v="0"/>
    <b v="1"/>
    <x v="19"/>
    <x v="4"/>
    <s v="television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n v="1384063200"/>
    <b v="0"/>
    <b v="0"/>
    <x v="2"/>
    <x v="2"/>
    <s v="web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n v="1322892000"/>
    <b v="0"/>
    <b v="1"/>
    <x v="4"/>
    <x v="4"/>
    <s v="documentary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b v="1"/>
    <b v="1"/>
    <x v="4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n v="1564203600"/>
    <b v="0"/>
    <b v="0"/>
    <x v="1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b v="0"/>
    <b v="0"/>
    <x v="3"/>
    <x v="3"/>
    <s v="plays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b v="0"/>
    <b v="0"/>
    <x v="3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b v="1"/>
    <b v="0"/>
    <x v="1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n v="1429592400"/>
    <b v="0"/>
    <b v="1"/>
    <x v="3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b v="0"/>
    <b v="0"/>
    <x v="5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n v="1323324000"/>
    <b v="0"/>
    <b v="0"/>
    <x v="8"/>
    <x v="2"/>
    <s v="wearables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b v="0"/>
    <b v="0"/>
    <x v="6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b v="0"/>
    <b v="0"/>
    <x v="8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b v="1"/>
    <b v="0"/>
    <x v="3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n v="1374901200"/>
    <b v="0"/>
    <b v="0"/>
    <x v="8"/>
    <x v="2"/>
    <s v="wearables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b v="1"/>
    <b v="1"/>
    <x v="18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n v="1468904400"/>
    <b v="0"/>
    <b v="0"/>
    <x v="10"/>
    <x v="4"/>
    <s v="animation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b v="0"/>
    <b v="0"/>
    <x v="9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n v="1547445600"/>
    <b v="0"/>
    <b v="1"/>
    <x v="2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b v="0"/>
    <b v="0"/>
    <x v="6"/>
    <x v="4"/>
    <s v="drama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b v="0"/>
    <b v="0"/>
    <x v="3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b v="0"/>
    <b v="0"/>
    <x v="3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b v="0"/>
    <b v="1"/>
    <x v="3"/>
    <x v="3"/>
    <s v="plays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n v="1453788000"/>
    <b v="1"/>
    <b v="1"/>
    <x v="3"/>
    <x v="3"/>
    <s v="plays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b v="0"/>
    <b v="0"/>
    <x v="3"/>
    <x v="3"/>
    <s v="plays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b v="0"/>
    <b v="0"/>
    <x v="15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b v="0"/>
    <b v="0"/>
    <x v="1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b v="0"/>
    <b v="0"/>
    <x v="20"/>
    <x v="6"/>
    <s v="mobile games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b v="0"/>
    <b v="1"/>
    <x v="3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b v="0"/>
    <b v="0"/>
    <x v="4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b v="0"/>
    <b v="0"/>
    <x v="8"/>
    <x v="2"/>
    <s v="wearables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b v="0"/>
    <b v="0"/>
    <x v="13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b v="0"/>
    <b v="1"/>
    <x v="3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n v="1523336400"/>
    <b v="0"/>
    <b v="0"/>
    <x v="1"/>
    <x v="1"/>
    <s v="rock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b v="0"/>
    <b v="0"/>
    <x v="4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n v="1458709200"/>
    <b v="0"/>
    <b v="0"/>
    <x v="3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n v="1414126800"/>
    <b v="0"/>
    <b v="1"/>
    <x v="3"/>
    <x v="3"/>
    <s v="plays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b v="0"/>
    <b v="0"/>
    <x v="20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b v="0"/>
    <b v="1"/>
    <x v="3"/>
    <x v="3"/>
    <s v="plays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b v="0"/>
    <b v="0"/>
    <x v="2"/>
    <x v="2"/>
    <s v="web"/>
  </r>
  <r>
    <n v="728"/>
    <s v="Stewart Inc"/>
    <s v="Versatile mission-critical knowledgebase"/>
    <n v="4200"/>
    <n v="735"/>
    <n v="17.5"/>
    <x v="0"/>
    <n v="10"/>
    <n v="73.5"/>
    <s v="US"/>
    <s v="USD"/>
    <n v="1464152400"/>
    <n v="1465102800"/>
    <b v="0"/>
    <b v="0"/>
    <x v="3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b v="0"/>
    <b v="0"/>
    <x v="6"/>
    <x v="4"/>
    <s v="drama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n v="1432875600"/>
    <b v="0"/>
    <b v="0"/>
    <x v="8"/>
    <x v="2"/>
    <s v="wearables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b v="0"/>
    <b v="0"/>
    <x v="2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b v="0"/>
    <b v="1"/>
    <x v="1"/>
    <x v="1"/>
    <s v="rock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b v="0"/>
    <b v="0"/>
    <x v="16"/>
    <x v="1"/>
    <s v="metal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n v="1486620000"/>
    <b v="0"/>
    <b v="1"/>
    <x v="3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b v="0"/>
    <b v="0"/>
    <x v="14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b v="0"/>
    <b v="0"/>
    <x v="9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b v="0"/>
    <b v="0"/>
    <x v="7"/>
    <x v="1"/>
    <s v="indie rock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b v="0"/>
    <b v="1"/>
    <x v="3"/>
    <x v="3"/>
    <s v="plays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n v="1341032400"/>
    <b v="0"/>
    <b v="0"/>
    <x v="7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b v="0"/>
    <b v="0"/>
    <x v="3"/>
    <x v="3"/>
    <s v="plays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n v="1274677200"/>
    <b v="0"/>
    <b v="0"/>
    <x v="3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n v="1267509600"/>
    <b v="0"/>
    <b v="0"/>
    <x v="5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b v="0"/>
    <b v="1"/>
    <x v="3"/>
    <x v="3"/>
    <s v="plays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n v="1534050000"/>
    <b v="0"/>
    <b v="1"/>
    <x v="3"/>
    <x v="3"/>
    <s v="plays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b v="0"/>
    <b v="0"/>
    <x v="8"/>
    <x v="2"/>
    <s v="wearables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b v="0"/>
    <b v="0"/>
    <x v="2"/>
    <x v="2"/>
    <s v="web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b v="0"/>
    <b v="0"/>
    <x v="3"/>
    <x v="3"/>
    <s v="plays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b v="0"/>
    <b v="1"/>
    <x v="10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n v="1413781200"/>
    <b v="0"/>
    <b v="1"/>
    <x v="8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b v="0"/>
    <b v="0"/>
    <x v="5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b v="1"/>
    <b v="1"/>
    <x v="9"/>
    <x v="5"/>
    <s v="nonfiction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b v="0"/>
    <b v="1"/>
    <x v="3"/>
    <x v="3"/>
    <s v="plays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b v="0"/>
    <b v="0"/>
    <x v="14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b v="0"/>
    <b v="0"/>
    <x v="3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b v="0"/>
    <b v="1"/>
    <x v="3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b v="0"/>
    <b v="0"/>
    <x v="3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b v="0"/>
    <b v="0"/>
    <x v="6"/>
    <x v="4"/>
    <s v="drama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n v="1414904400"/>
    <b v="0"/>
    <b v="0"/>
    <x v="1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b v="0"/>
    <b v="0"/>
    <x v="5"/>
    <x v="1"/>
    <s v="electric music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b v="0"/>
    <b v="1"/>
    <x v="11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b v="0"/>
    <b v="0"/>
    <x v="1"/>
    <x v="1"/>
    <s v="rock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n v="1355032800"/>
    <b v="0"/>
    <b v="0"/>
    <x v="17"/>
    <x v="1"/>
    <s v="jazz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n v="1339477200"/>
    <b v="0"/>
    <b v="1"/>
    <x v="3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n v="1305954000"/>
    <b v="0"/>
    <b v="0"/>
    <x v="1"/>
    <x v="1"/>
    <s v="rock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b v="1"/>
    <b v="1"/>
    <x v="7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n v="1537419600"/>
    <b v="0"/>
    <b v="0"/>
    <x v="22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n v="1447999200"/>
    <b v="0"/>
    <b v="0"/>
    <x v="18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b v="0"/>
    <b v="0"/>
    <x v="3"/>
    <x v="3"/>
    <s v="plays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b v="0"/>
    <b v="0"/>
    <x v="11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b v="0"/>
    <b v="1"/>
    <x v="3"/>
    <x v="3"/>
    <s v="plays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b v="0"/>
    <b v="0"/>
    <x v="3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b v="0"/>
    <b v="0"/>
    <x v="7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b v="0"/>
    <b v="0"/>
    <x v="3"/>
    <x v="3"/>
    <s v="plays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n v="1467522000"/>
    <b v="0"/>
    <b v="0"/>
    <x v="2"/>
    <x v="2"/>
    <s v="web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b v="0"/>
    <b v="0"/>
    <x v="1"/>
    <x v="1"/>
    <s v="rock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b v="0"/>
    <b v="0"/>
    <x v="3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b v="0"/>
    <b v="0"/>
    <x v="3"/>
    <x v="3"/>
    <s v="plays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b v="0"/>
    <b v="0"/>
    <x v="10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b v="0"/>
    <b v="1"/>
    <x v="3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b v="0"/>
    <b v="1"/>
    <x v="6"/>
    <x v="4"/>
    <s v="drama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n v="1292911200"/>
    <b v="0"/>
    <b v="0"/>
    <x v="3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n v="1301374800"/>
    <b v="0"/>
    <b v="1"/>
    <x v="10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b v="0"/>
    <b v="0"/>
    <x v="1"/>
    <x v="1"/>
    <s v="rock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n v="1458190800"/>
    <b v="0"/>
    <b v="0"/>
    <x v="2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b v="0"/>
    <b v="1"/>
    <x v="10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b v="0"/>
    <b v="1"/>
    <x v="17"/>
    <x v="1"/>
    <s v="jazz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b v="0"/>
    <b v="0"/>
    <x v="1"/>
    <x v="1"/>
    <s v="rock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b v="0"/>
    <b v="0"/>
    <x v="10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b v="0"/>
    <b v="0"/>
    <x v="3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b v="0"/>
    <b v="0"/>
    <x v="3"/>
    <x v="3"/>
    <s v="plays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n v="1482818400"/>
    <b v="0"/>
    <b v="0"/>
    <x v="0"/>
    <x v="0"/>
    <s v="food trucks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b v="0"/>
    <b v="1"/>
    <x v="3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b v="0"/>
    <b v="0"/>
    <x v="9"/>
    <x v="5"/>
    <s v="nonfiction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b v="0"/>
    <b v="0"/>
    <x v="1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b v="0"/>
    <b v="0"/>
    <x v="6"/>
    <x v="4"/>
    <s v="drama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n v="1408078800"/>
    <b v="0"/>
    <b v="1"/>
    <x v="20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n v="1548136800"/>
    <b v="0"/>
    <b v="0"/>
    <x v="2"/>
    <x v="2"/>
    <s v="web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b v="0"/>
    <b v="1"/>
    <x v="3"/>
    <x v="3"/>
    <s v="plays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b v="0"/>
    <b v="0"/>
    <x v="3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b v="0"/>
    <b v="0"/>
    <x v="1"/>
    <x v="1"/>
    <s v="rock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n v="1579672800"/>
    <b v="0"/>
    <b v="1"/>
    <x v="14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b v="0"/>
    <b v="0"/>
    <x v="14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b v="0"/>
    <b v="0"/>
    <x v="3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b v="0"/>
    <b v="0"/>
    <x v="1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n v="1420437600"/>
    <b v="0"/>
    <b v="0"/>
    <x v="4"/>
    <x v="4"/>
    <s v="documentary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b v="0"/>
    <b v="1"/>
    <x v="6"/>
    <x v="4"/>
    <s v="drama"/>
  </r>
  <r>
    <n v="807"/>
    <s v="Walker-Taylor"/>
    <s v="Automated uniform concept"/>
    <n v="700"/>
    <n v="1848"/>
    <n v="264"/>
    <x v="1"/>
    <n v="43"/>
    <n v="42.97674418604651"/>
    <s v="US"/>
    <s v="USD"/>
    <n v="1571115600"/>
    <n v="1574920800"/>
    <b v="0"/>
    <b v="1"/>
    <x v="3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n v="1464930000"/>
    <b v="0"/>
    <b v="0"/>
    <x v="0"/>
    <x v="0"/>
    <s v="food trucks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n v="1345006800"/>
    <b v="0"/>
    <b v="0"/>
    <x v="4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b v="0"/>
    <b v="1"/>
    <x v="3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n v="1452492000"/>
    <b v="0"/>
    <b v="1"/>
    <x v="11"/>
    <x v="6"/>
    <s v="video games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n v="1524286800"/>
    <b v="0"/>
    <b v="0"/>
    <x v="9"/>
    <x v="5"/>
    <s v="nonfiction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n v="1346907600"/>
    <b v="0"/>
    <b v="0"/>
    <x v="11"/>
    <x v="6"/>
    <s v="video games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n v="1464498000"/>
    <b v="0"/>
    <b v="1"/>
    <x v="1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n v="1514181600"/>
    <b v="0"/>
    <b v="0"/>
    <x v="1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b v="1"/>
    <b v="1"/>
    <x v="3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b v="0"/>
    <b v="1"/>
    <x v="9"/>
    <x v="5"/>
    <s v="nonfiction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b v="0"/>
    <b v="1"/>
    <x v="3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b v="1"/>
    <b v="0"/>
    <x v="11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b v="0"/>
    <b v="1"/>
    <x v="1"/>
    <x v="1"/>
    <s v="rock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b v="0"/>
    <b v="0"/>
    <x v="4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n v="1395032400"/>
    <b v="0"/>
    <b v="0"/>
    <x v="1"/>
    <x v="1"/>
    <s v="rock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b v="1"/>
    <b v="1"/>
    <x v="1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b v="0"/>
    <b v="1"/>
    <x v="9"/>
    <x v="5"/>
    <s v="nonfiction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b v="0"/>
    <b v="0"/>
    <x v="12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b v="0"/>
    <b v="1"/>
    <x v="3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b v="0"/>
    <b v="1"/>
    <x v="6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b v="0"/>
    <b v="0"/>
    <x v="3"/>
    <x v="3"/>
    <s v="plays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b v="0"/>
    <b v="0"/>
    <x v="3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b v="0"/>
    <b v="0"/>
    <x v="3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b v="0"/>
    <b v="0"/>
    <x v="14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b v="1"/>
    <b v="0"/>
    <x v="18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b v="0"/>
    <b v="0"/>
    <x v="18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b v="0"/>
    <b v="0"/>
    <x v="3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b v="0"/>
    <b v="0"/>
    <x v="2"/>
    <x v="2"/>
    <s v="web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b v="0"/>
    <b v="0"/>
    <x v="7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b v="0"/>
    <b v="0"/>
    <x v="17"/>
    <x v="1"/>
    <s v="jazz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b v="0"/>
    <b v="0"/>
    <x v="3"/>
    <x v="3"/>
    <s v="plays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b v="0"/>
    <b v="1"/>
    <x v="4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b v="0"/>
    <b v="1"/>
    <x v="3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b v="0"/>
    <b v="0"/>
    <x v="2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b v="0"/>
    <b v="0"/>
    <x v="8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n v="1535778000"/>
    <b v="0"/>
    <b v="0"/>
    <x v="14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n v="1327471200"/>
    <b v="0"/>
    <b v="0"/>
    <x v="4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b v="0"/>
    <b v="0"/>
    <x v="2"/>
    <x v="2"/>
    <s v="web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n v="1535259600"/>
    <b v="1"/>
    <b v="1"/>
    <x v="2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b v="0"/>
    <b v="0"/>
    <x v="0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b v="0"/>
    <b v="0"/>
    <x v="6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b v="0"/>
    <b v="1"/>
    <x v="7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b v="1"/>
    <b v="0"/>
    <x v="1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n v="1338786000"/>
    <b v="0"/>
    <b v="0"/>
    <x v="5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b v="0"/>
    <b v="1"/>
    <x v="11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b v="0"/>
    <b v="1"/>
    <x v="7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b v="0"/>
    <b v="0"/>
    <x v="13"/>
    <x v="5"/>
    <s v="fiction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n v="1311051600"/>
    <b v="0"/>
    <b v="0"/>
    <x v="3"/>
    <x v="3"/>
    <s v="plays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b v="0"/>
    <b v="0"/>
    <x v="0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n v="1330408800"/>
    <b v="1"/>
    <b v="0"/>
    <x v="12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b v="1"/>
    <b v="0"/>
    <x v="0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b v="0"/>
    <b v="1"/>
    <x v="3"/>
    <x v="3"/>
    <s v="plays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b v="0"/>
    <b v="1"/>
    <x v="8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n v="1269838800"/>
    <b v="0"/>
    <b v="0"/>
    <x v="3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n v="1312520400"/>
    <b v="0"/>
    <b v="0"/>
    <x v="3"/>
    <x v="3"/>
    <s v="plays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b v="0"/>
    <b v="1"/>
    <x v="19"/>
    <x v="4"/>
    <s v="television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b v="0"/>
    <b v="0"/>
    <x v="12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b v="0"/>
    <b v="0"/>
    <x v="3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b v="0"/>
    <b v="0"/>
    <x v="14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b v="0"/>
    <b v="0"/>
    <x v="0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b v="0"/>
    <b v="0"/>
    <x v="3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b v="0"/>
    <b v="0"/>
    <x v="6"/>
    <x v="4"/>
    <s v="drama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b v="0"/>
    <b v="0"/>
    <x v="3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b v="0"/>
    <b v="1"/>
    <x v="3"/>
    <x v="3"/>
    <s v="plays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b v="0"/>
    <b v="0"/>
    <x v="22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b v="0"/>
    <b v="0"/>
    <x v="14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b v="0"/>
    <b v="1"/>
    <x v="14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b v="0"/>
    <b v="0"/>
    <x v="1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b v="0"/>
    <b v="0"/>
    <x v="14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b v="0"/>
    <b v="0"/>
    <x v="0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b v="0"/>
    <b v="0"/>
    <x v="16"/>
    <x v="1"/>
    <s v="metal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b v="0"/>
    <b v="0"/>
    <x v="9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b v="0"/>
    <b v="0"/>
    <x v="5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b v="0"/>
    <b v="1"/>
    <x v="3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b v="0"/>
    <b v="0"/>
    <x v="3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n v="1277874000"/>
    <b v="0"/>
    <b v="0"/>
    <x v="12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n v="1399352400"/>
    <b v="0"/>
    <b v="1"/>
    <x v="3"/>
    <x v="3"/>
    <s v="plays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b v="0"/>
    <b v="0"/>
    <x v="3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b v="0"/>
    <b v="0"/>
    <x v="7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n v="1441170000"/>
    <b v="0"/>
    <b v="1"/>
    <x v="3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b v="0"/>
    <b v="0"/>
    <x v="3"/>
    <x v="3"/>
    <s v="plays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n v="1395205200"/>
    <b v="0"/>
    <b v="1"/>
    <x v="5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n v="1561438800"/>
    <b v="0"/>
    <b v="0"/>
    <x v="7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n v="1326693600"/>
    <b v="0"/>
    <b v="0"/>
    <x v="4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n v="1277960400"/>
    <b v="0"/>
    <b v="0"/>
    <x v="18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b v="0"/>
    <b v="1"/>
    <x v="4"/>
    <x v="4"/>
    <s v="documentary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n v="1376110800"/>
    <b v="0"/>
    <b v="1"/>
    <x v="19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b v="0"/>
    <b v="0"/>
    <x v="3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b v="0"/>
    <b v="1"/>
    <x v="0"/>
    <x v="0"/>
    <s v="food trucks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b v="0"/>
    <b v="0"/>
    <x v="3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n v="1576994400"/>
    <b v="0"/>
    <b v="0"/>
    <x v="4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b v="0"/>
    <b v="0"/>
    <x v="17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b v="0"/>
    <b v="1"/>
    <x v="2"/>
    <x v="2"/>
    <s v="web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n v="1534654800"/>
    <b v="0"/>
    <b v="1"/>
    <x v="1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n v="1457762400"/>
    <b v="0"/>
    <b v="0"/>
    <x v="2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n v="1337490000"/>
    <b v="0"/>
    <b v="1"/>
    <x v="9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n v="1349672400"/>
    <b v="0"/>
    <b v="0"/>
    <x v="15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b v="0"/>
    <b v="0"/>
    <x v="3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b v="1"/>
    <b v="1"/>
    <x v="4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b v="0"/>
    <b v="0"/>
    <x v="3"/>
    <x v="3"/>
    <s v="plays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b v="0"/>
    <b v="0"/>
    <x v="11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b v="0"/>
    <b v="1"/>
    <x v="3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n v="1421992800"/>
    <b v="0"/>
    <b v="0"/>
    <x v="3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b v="1"/>
    <b v="0"/>
    <x v="2"/>
    <x v="2"/>
    <s v="web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b v="1"/>
    <b v="0"/>
    <x v="6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b v="0"/>
    <b v="0"/>
    <x v="6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b v="0"/>
    <b v="0"/>
    <x v="3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b v="0"/>
    <b v="0"/>
    <x v="19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b v="0"/>
    <b v="0"/>
    <x v="14"/>
    <x v="7"/>
    <s v="photography books"/>
  </r>
  <r>
    <n v="917"/>
    <s v="Cooper Inc"/>
    <s v="Polarized discrete product"/>
    <n v="3600"/>
    <n v="2097"/>
    <n v="58.25"/>
    <x v="2"/>
    <n v="27"/>
    <n v="77.666666666666671"/>
    <s v="GB"/>
    <s v="GBP"/>
    <n v="1309237200"/>
    <n v="1311310800"/>
    <b v="0"/>
    <b v="1"/>
    <x v="12"/>
    <x v="4"/>
    <s v="shorts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b v="0"/>
    <b v="0"/>
    <x v="15"/>
    <x v="5"/>
    <s v="radio &amp; podcasts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n v="1510725600"/>
    <b v="0"/>
    <b v="1"/>
    <x v="3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b v="1"/>
    <b v="0"/>
    <x v="10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b v="0"/>
    <b v="0"/>
    <x v="2"/>
    <x v="2"/>
    <s v="web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b v="0"/>
    <b v="1"/>
    <x v="21"/>
    <x v="1"/>
    <s v="world music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n v="1279170000"/>
    <b v="0"/>
    <b v="0"/>
    <x v="3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b v="0"/>
    <b v="0"/>
    <x v="3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n v="1507093200"/>
    <b v="0"/>
    <b v="0"/>
    <x v="3"/>
    <x v="3"/>
    <s v="plays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b v="0"/>
    <b v="0"/>
    <x v="0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b v="0"/>
    <b v="0"/>
    <x v="3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b v="0"/>
    <b v="0"/>
    <x v="2"/>
    <x v="2"/>
    <s v="web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n v="1494997200"/>
    <b v="0"/>
    <b v="0"/>
    <x v="3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n v="1425448800"/>
    <b v="0"/>
    <b v="1"/>
    <x v="3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n v="1404104400"/>
    <b v="0"/>
    <b v="1"/>
    <x v="3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b v="0"/>
    <b v="0"/>
    <x v="1"/>
    <x v="1"/>
    <s v="rock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n v="1366520400"/>
    <b v="0"/>
    <b v="0"/>
    <x v="3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b v="0"/>
    <b v="0"/>
    <x v="3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b v="0"/>
    <b v="0"/>
    <x v="3"/>
    <x v="3"/>
    <s v="plays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b v="1"/>
    <b v="0"/>
    <x v="3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b v="0"/>
    <b v="0"/>
    <x v="4"/>
    <x v="4"/>
    <s v="documentary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n v="1531890000"/>
    <b v="0"/>
    <b v="1"/>
    <x v="13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b v="0"/>
    <b v="1"/>
    <x v="11"/>
    <x v="6"/>
    <s v="video games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n v="1356242400"/>
    <b v="0"/>
    <b v="0"/>
    <x v="2"/>
    <x v="2"/>
    <s v="web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b v="1"/>
    <b v="0"/>
    <x v="3"/>
    <x v="3"/>
    <s v="plays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b v="0"/>
    <b v="0"/>
    <x v="3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b v="0"/>
    <b v="0"/>
    <x v="0"/>
    <x v="0"/>
    <s v="food trucks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b v="0"/>
    <b v="0"/>
    <x v="14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b v="1"/>
    <b v="0"/>
    <x v="14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b v="0"/>
    <b v="0"/>
    <x v="3"/>
    <x v="3"/>
    <s v="plays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b v="0"/>
    <b v="0"/>
    <x v="3"/>
    <x v="3"/>
    <s v="plays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b v="1"/>
    <b v="1"/>
    <x v="4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b v="0"/>
    <b v="0"/>
    <x v="2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b v="0"/>
    <b v="1"/>
    <x v="3"/>
    <x v="3"/>
    <s v="plays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b v="0"/>
    <b v="1"/>
    <x v="1"/>
    <x v="1"/>
    <s v="rock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b v="0"/>
    <b v="0"/>
    <x v="4"/>
    <x v="4"/>
    <s v="documentary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b v="0"/>
    <b v="1"/>
    <x v="22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n v="1350363600"/>
    <b v="0"/>
    <b v="0"/>
    <x v="2"/>
    <x v="2"/>
    <s v="web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b v="0"/>
    <b v="0"/>
    <x v="3"/>
    <x v="3"/>
    <s v="plays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b v="0"/>
    <b v="0"/>
    <x v="22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b v="0"/>
    <b v="0"/>
    <x v="3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b v="0"/>
    <b v="0"/>
    <x v="10"/>
    <x v="4"/>
    <s v="animation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b v="0"/>
    <b v="0"/>
    <x v="18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b v="0"/>
    <b v="0"/>
    <x v="2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b v="0"/>
    <b v="0"/>
    <x v="18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b v="0"/>
    <b v="0"/>
    <x v="0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b v="0"/>
    <b v="1"/>
    <x v="14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b v="0"/>
    <b v="0"/>
    <x v="3"/>
    <x v="3"/>
    <s v="plays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b v="0"/>
    <b v="0"/>
    <x v="1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b v="0"/>
    <b v="0"/>
    <x v="3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n v="1336885200"/>
    <b v="0"/>
    <b v="0"/>
    <x v="21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n v="1295157600"/>
    <b v="0"/>
    <b v="0"/>
    <x v="0"/>
    <x v="0"/>
    <s v="food trucks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b v="0"/>
    <b v="0"/>
    <x v="3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n v="1305003600"/>
    <b v="0"/>
    <b v="0"/>
    <x v="3"/>
    <x v="3"/>
    <s v="plays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b v="0"/>
    <b v="0"/>
    <x v="19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n v="1402462800"/>
    <b v="0"/>
    <b v="1"/>
    <x v="2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b v="0"/>
    <b v="1"/>
    <x v="3"/>
    <x v="3"/>
    <s v="plays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b v="0"/>
    <b v="0"/>
    <x v="7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b v="0"/>
    <b v="1"/>
    <x v="3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b v="0"/>
    <b v="1"/>
    <x v="3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b v="0"/>
    <b v="0"/>
    <x v="0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b v="0"/>
    <b v="0"/>
    <x v="11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b v="0"/>
    <b v="0"/>
    <x v="3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b v="1"/>
    <b v="0"/>
    <x v="9"/>
    <x v="5"/>
    <s v="nonfiction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b v="0"/>
    <b v="0"/>
    <x v="2"/>
    <x v="2"/>
    <s v="web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b v="0"/>
    <b v="1"/>
    <x v="4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b v="0"/>
    <b v="0"/>
    <x v="4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n v="1570165200"/>
    <b v="0"/>
    <b v="0"/>
    <x v="3"/>
    <x v="3"/>
    <s v="plays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n v="1388556000"/>
    <b v="0"/>
    <b v="1"/>
    <x v="1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b v="0"/>
    <b v="0"/>
    <x v="1"/>
    <x v="1"/>
    <s v="rock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n v="1494478800"/>
    <b v="0"/>
    <b v="0"/>
    <x v="4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b v="0"/>
    <b v="0"/>
    <x v="15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n v="1555822800"/>
    <b v="0"/>
    <b v="0"/>
    <x v="18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b v="0"/>
    <b v="1"/>
    <x v="6"/>
    <x v="4"/>
    <s v="drama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b v="0"/>
    <b v="1"/>
    <x v="1"/>
    <x v="1"/>
    <s v="rock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b v="0"/>
    <b v="1"/>
    <x v="6"/>
    <x v="4"/>
    <s v="drama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b v="0"/>
    <b v="1"/>
    <x v="14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n v="1414040400"/>
    <b v="0"/>
    <b v="1"/>
    <x v="18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n v="1543816800"/>
    <b v="0"/>
    <b v="1"/>
    <x v="0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b v="0"/>
    <b v="0"/>
    <x v="3"/>
    <x v="3"/>
    <s v="plays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n v="1390629600"/>
    <b v="0"/>
    <b v="0"/>
    <x v="3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n v="1267077600"/>
    <b v="0"/>
    <b v="1"/>
    <x v="7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b v="0"/>
    <b v="0"/>
    <x v="0"/>
    <x v="0"/>
    <s v="food truck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b v="0"/>
    <b v="0"/>
    <s v="food/food trucks"/>
    <x v="0"/>
    <s v="food trucks"/>
    <x v="0"/>
    <d v="2015-12-15T06:00:00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n v="1408597200"/>
    <b v="0"/>
    <b v="1"/>
    <s v="music/rock"/>
    <x v="1"/>
    <s v="rock"/>
    <x v="1"/>
    <d v="2014-08-21T05:00:00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n v="1384840800"/>
    <b v="0"/>
    <b v="0"/>
    <s v="technology/web"/>
    <x v="2"/>
    <s v="web"/>
    <x v="2"/>
    <d v="2013-11-19T06:00:00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n v="1568955600"/>
    <b v="0"/>
    <b v="0"/>
    <s v="music/rock"/>
    <x v="1"/>
    <s v="rock"/>
    <x v="3"/>
    <d v="2019-09-20T05:00:00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b v="0"/>
    <b v="0"/>
    <s v="theater/plays"/>
    <x v="3"/>
    <s v="plays"/>
    <x v="4"/>
    <d v="2019-01-24T06:00:00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b v="0"/>
    <b v="0"/>
    <s v="theater/plays"/>
    <x v="3"/>
    <s v="plays"/>
    <x v="5"/>
    <d v="2012-09-08T05:00:00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n v="1505365200"/>
    <b v="0"/>
    <b v="0"/>
    <s v="film &amp; video/documentary"/>
    <x v="4"/>
    <s v="documentary"/>
    <x v="6"/>
    <d v="2017-09-14T05:00:00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b v="0"/>
    <b v="0"/>
    <s v="theater/plays"/>
    <x v="3"/>
    <s v="plays"/>
    <x v="7"/>
    <d v="2015-08-15T05:00:00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b v="0"/>
    <b v="0"/>
    <s v="theater/plays"/>
    <x v="3"/>
    <s v="plays"/>
    <x v="8"/>
    <d v="2010-08-11T05:00:00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b v="0"/>
    <b v="0"/>
    <s v="music/electric music"/>
    <x v="1"/>
    <s v="electric music"/>
    <x v="9"/>
    <d v="2013-11-07T06:00:00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n v="1285909200"/>
    <b v="0"/>
    <b v="0"/>
    <s v="film &amp; video/drama"/>
    <x v="4"/>
    <s v="drama"/>
    <x v="10"/>
    <d v="2010-10-01T05:00:00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b v="0"/>
    <b v="1"/>
    <s v="theater/plays"/>
    <x v="3"/>
    <s v="plays"/>
    <x v="11"/>
    <d v="2010-09-27T05:00:00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n v="1572411600"/>
    <b v="0"/>
    <b v="0"/>
    <s v="film &amp; video/drama"/>
    <x v="4"/>
    <s v="drama"/>
    <x v="12"/>
    <d v="2019-10-30T05:00:00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n v="1466658000"/>
    <b v="0"/>
    <b v="0"/>
    <s v="music/indie rock"/>
    <x v="1"/>
    <s v="indie rock"/>
    <x v="13"/>
    <d v="2016-06-23T05:00:00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n v="1333342800"/>
    <b v="0"/>
    <b v="0"/>
    <s v="music/indie rock"/>
    <x v="1"/>
    <s v="indie rock"/>
    <x v="14"/>
    <d v="2012-04-02T05:00:00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n v="1576303200"/>
    <b v="0"/>
    <b v="0"/>
    <s v="technology/wearables"/>
    <x v="2"/>
    <s v="wearables"/>
    <x v="15"/>
    <d v="2019-12-14T06:00:00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n v="1392271200"/>
    <b v="0"/>
    <b v="0"/>
    <s v="publishing/nonfiction"/>
    <x v="5"/>
    <s v="nonfiction"/>
    <x v="16"/>
    <d v="2014-02-13T06:00:00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b v="0"/>
    <b v="0"/>
    <s v="film &amp; video/animation"/>
    <x v="4"/>
    <s v="animation"/>
    <x v="17"/>
    <d v="2011-01-13T06:00:00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b v="0"/>
    <b v="0"/>
    <s v="theater/plays"/>
    <x v="3"/>
    <s v="plays"/>
    <x v="18"/>
    <d v="2018-09-16T05:00:00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b v="0"/>
    <b v="1"/>
    <s v="theater/plays"/>
    <x v="3"/>
    <s v="plays"/>
    <x v="19"/>
    <d v="2019-03-25T05:00:00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b v="0"/>
    <b v="0"/>
    <s v="film &amp; video/drama"/>
    <x v="4"/>
    <s v="drama"/>
    <x v="20"/>
    <d v="2014-07-28T05:00:00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b v="0"/>
    <b v="0"/>
    <s v="theater/plays"/>
    <x v="3"/>
    <s v="plays"/>
    <x v="21"/>
    <d v="2011-09-18T05:00:00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b v="0"/>
    <b v="0"/>
    <s v="theater/plays"/>
    <x v="3"/>
    <s v="plays"/>
    <x v="22"/>
    <d v="2018-04-18T05:00:00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n v="1554699600"/>
    <b v="0"/>
    <b v="0"/>
    <s v="film &amp; video/documentary"/>
    <x v="4"/>
    <s v="documentary"/>
    <x v="23"/>
    <d v="2019-04-08T05:00:00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b v="0"/>
    <b v="0"/>
    <s v="technology/wearables"/>
    <x v="2"/>
    <s v="wearables"/>
    <x v="24"/>
    <d v="2014-06-23T05:00:00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b v="0"/>
    <b v="1"/>
    <s v="games/video games"/>
    <x v="6"/>
    <s v="video games"/>
    <x v="25"/>
    <d v="2011-06-07T05:00:00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b v="0"/>
    <b v="0"/>
    <s v="theater/plays"/>
    <x v="3"/>
    <s v="plays"/>
    <x v="26"/>
    <d v="2018-08-27T05:00:00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n v="1444539600"/>
    <b v="0"/>
    <b v="0"/>
    <s v="music/rock"/>
    <x v="1"/>
    <s v="rock"/>
    <x v="27"/>
    <d v="2015-10-11T05:00:00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n v="1267682400"/>
    <b v="0"/>
    <b v="1"/>
    <s v="theater/plays"/>
    <x v="3"/>
    <s v="plays"/>
    <x v="28"/>
    <d v="2010-03-04T06:00:00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n v="1535518800"/>
    <b v="0"/>
    <b v="0"/>
    <s v="film &amp; video/shorts"/>
    <x v="4"/>
    <s v="shorts"/>
    <x v="29"/>
    <d v="2018-08-29T05:00:00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b v="0"/>
    <b v="0"/>
    <s v="film &amp; video/animation"/>
    <x v="4"/>
    <s v="animation"/>
    <x v="30"/>
    <d v="2019-05-29T05:00:00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b v="0"/>
    <b v="0"/>
    <s v="games/video games"/>
    <x v="6"/>
    <s v="video games"/>
    <x v="31"/>
    <d v="2016-02-02T06:00:00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b v="0"/>
    <b v="0"/>
    <s v="film &amp; video/documentary"/>
    <x v="4"/>
    <s v="documentary"/>
    <x v="32"/>
    <d v="2018-02-06T06:00:00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b v="0"/>
    <b v="0"/>
    <s v="theater/plays"/>
    <x v="3"/>
    <s v="plays"/>
    <x v="33"/>
    <d v="2014-11-11T06:00:00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b v="0"/>
    <b v="0"/>
    <s v="film &amp; video/documentary"/>
    <x v="4"/>
    <s v="documentary"/>
    <x v="34"/>
    <d v="2017-03-28T05:00:00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b v="0"/>
    <b v="1"/>
    <s v="film &amp; video/drama"/>
    <x v="4"/>
    <s v="drama"/>
    <x v="35"/>
    <d v="2019-03-02T06:00:00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n v="1300856400"/>
    <b v="0"/>
    <b v="0"/>
    <s v="theater/plays"/>
    <x v="3"/>
    <s v="plays"/>
    <x v="36"/>
    <d v="2011-03-23T05:00:00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b v="0"/>
    <b v="1"/>
    <s v="publishing/fiction"/>
    <x v="5"/>
    <s v="fiction"/>
    <x v="37"/>
    <d v="2019-11-08T06:00:00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b v="0"/>
    <b v="0"/>
    <s v="photography/photography books"/>
    <x v="7"/>
    <s v="photography books"/>
    <x v="38"/>
    <d v="2010-10-23T05:00:00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n v="1362978000"/>
    <b v="0"/>
    <b v="0"/>
    <s v="theater/plays"/>
    <x v="3"/>
    <s v="plays"/>
    <x v="39"/>
    <d v="2013-03-11T05:00:00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b v="0"/>
    <b v="1"/>
    <s v="technology/wearables"/>
    <x v="2"/>
    <s v="wearables"/>
    <x v="40"/>
    <d v="2010-06-24T05:00:00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n v="1348981200"/>
    <b v="0"/>
    <b v="1"/>
    <s v="music/rock"/>
    <x v="1"/>
    <s v="rock"/>
    <x v="41"/>
    <d v="2012-09-30T05:00:00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b v="0"/>
    <b v="0"/>
    <s v="food/food trucks"/>
    <x v="0"/>
    <s v="food trucks"/>
    <x v="42"/>
    <d v="2011-07-13T05:00:00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b v="0"/>
    <b v="0"/>
    <s v="publishing/radio &amp; podcasts"/>
    <x v="5"/>
    <s v="radio &amp; podcasts"/>
    <x v="43"/>
    <d v="2014-08-09T05:00:00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b v="0"/>
    <b v="0"/>
    <s v="publishing/fiction"/>
    <x v="5"/>
    <s v="fiction"/>
    <x v="44"/>
    <d v="2019-03-18T05:00:00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b v="0"/>
    <b v="1"/>
    <s v="theater/plays"/>
    <x v="3"/>
    <s v="plays"/>
    <x v="45"/>
    <d v="2016-11-17T06:00:00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n v="1280552400"/>
    <b v="0"/>
    <b v="0"/>
    <s v="music/rock"/>
    <x v="1"/>
    <s v="rock"/>
    <x v="46"/>
    <d v="2010-07-31T05:00:00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b v="0"/>
    <b v="0"/>
    <s v="theater/plays"/>
    <x v="3"/>
    <s v="plays"/>
    <x v="47"/>
    <d v="2014-04-28T05:00:00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b v="0"/>
    <b v="0"/>
    <s v="theater/plays"/>
    <x v="3"/>
    <s v="plays"/>
    <x v="48"/>
    <d v="2015-07-07T05:00:00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n v="1575439200"/>
    <b v="0"/>
    <b v="0"/>
    <s v="music/rock"/>
    <x v="1"/>
    <s v="rock"/>
    <x v="49"/>
    <d v="2019-12-04T06:00:00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b v="0"/>
    <b v="0"/>
    <s v="music/metal"/>
    <x v="1"/>
    <s v="metal"/>
    <x v="50"/>
    <d v="2013-08-29T05:00:00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b v="0"/>
    <b v="1"/>
    <s v="technology/wearables"/>
    <x v="2"/>
    <s v="wearables"/>
    <x v="51"/>
    <d v="2012-04-12T05:00:00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b v="0"/>
    <b v="0"/>
    <s v="theater/plays"/>
    <x v="3"/>
    <s v="plays"/>
    <x v="52"/>
    <d v="2010-09-19T05:00:00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b v="0"/>
    <b v="0"/>
    <s v="film &amp; video/drama"/>
    <x v="4"/>
    <s v="drama"/>
    <x v="53"/>
    <d v="2014-06-28T05:00:00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b v="0"/>
    <b v="0"/>
    <s v="technology/wearables"/>
    <x v="2"/>
    <s v="wearables"/>
    <x v="54"/>
    <d v="2018-03-17T05:00:00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b v="0"/>
    <b v="0"/>
    <s v="music/jazz"/>
    <x v="1"/>
    <s v="jazz"/>
    <x v="55"/>
    <d v="2018-08-04T05:00:00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b v="0"/>
    <b v="0"/>
    <s v="technology/wearables"/>
    <x v="2"/>
    <s v="wearables"/>
    <x v="56"/>
    <d v="2015-01-17T06:00:00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b v="0"/>
    <b v="0"/>
    <s v="games/video games"/>
    <x v="6"/>
    <s v="video games"/>
    <x v="57"/>
    <d v="2017-09-13T05:00:00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n v="1443934800"/>
    <b v="0"/>
    <b v="0"/>
    <s v="theater/plays"/>
    <x v="3"/>
    <s v="plays"/>
    <x v="58"/>
    <d v="2015-10-04T05:00:00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n v="1498539600"/>
    <b v="0"/>
    <b v="1"/>
    <s v="theater/plays"/>
    <x v="3"/>
    <s v="plays"/>
    <x v="59"/>
    <d v="2017-06-27T05:00:00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b v="0"/>
    <b v="0"/>
    <s v="theater/plays"/>
    <x v="3"/>
    <s v="plays"/>
    <x v="60"/>
    <d v="2012-07-20T05:00:00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b v="0"/>
    <b v="0"/>
    <s v="theater/plays"/>
    <x v="3"/>
    <s v="plays"/>
    <x v="61"/>
    <d v="2011-04-02T05:00:00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b v="0"/>
    <b v="0"/>
    <s v="technology/web"/>
    <x v="2"/>
    <s v="web"/>
    <x v="62"/>
    <d v="2015-06-06T05:00:00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b v="0"/>
    <b v="0"/>
    <s v="theater/plays"/>
    <x v="3"/>
    <s v="plays"/>
    <x v="63"/>
    <d v="2017-05-04T05:00:00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b v="0"/>
    <b v="1"/>
    <s v="technology/web"/>
    <x v="2"/>
    <s v="web"/>
    <x v="64"/>
    <d v="2018-07-17T05:00:00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b v="0"/>
    <b v="0"/>
    <s v="theater/plays"/>
    <x v="3"/>
    <s v="plays"/>
    <x v="65"/>
    <d v="2011-02-03T06:00:00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b v="0"/>
    <b v="1"/>
    <s v="theater/plays"/>
    <x v="3"/>
    <s v="plays"/>
    <x v="66"/>
    <d v="2015-04-13T05:00:00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b v="0"/>
    <b v="1"/>
    <s v="technology/wearables"/>
    <x v="2"/>
    <s v="wearables"/>
    <x v="67"/>
    <d v="2010-01-30T06:00:00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b v="0"/>
    <b v="1"/>
    <s v="theater/plays"/>
    <x v="3"/>
    <s v="plays"/>
    <x v="68"/>
    <d v="2017-09-12T05:00:00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b v="0"/>
    <b v="0"/>
    <s v="theater/plays"/>
    <x v="3"/>
    <s v="plays"/>
    <x v="69"/>
    <d v="2011-01-22T06:00:00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n v="1292911200"/>
    <b v="0"/>
    <b v="1"/>
    <s v="theater/plays"/>
    <x v="3"/>
    <s v="plays"/>
    <x v="70"/>
    <d v="2010-12-21T06:00:00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b v="0"/>
    <b v="0"/>
    <s v="theater/plays"/>
    <x v="3"/>
    <s v="plays"/>
    <x v="71"/>
    <d v="2019-12-04T06:00:00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n v="1438837200"/>
    <b v="0"/>
    <b v="0"/>
    <s v="film &amp; video/animation"/>
    <x v="4"/>
    <s v="animation"/>
    <x v="72"/>
    <d v="2015-08-06T05:00:00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b v="0"/>
    <b v="0"/>
    <s v="music/jazz"/>
    <x v="1"/>
    <s v="jazz"/>
    <x v="73"/>
    <d v="2016-11-30T06:00:00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b v="0"/>
    <b v="0"/>
    <s v="music/metal"/>
    <x v="1"/>
    <s v="metal"/>
    <x v="74"/>
    <d v="2016-03-28T05:00:00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b v="0"/>
    <b v="0"/>
    <s v="photography/photography books"/>
    <x v="7"/>
    <s v="photography books"/>
    <x v="75"/>
    <d v="2018-07-23T05:00:00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n v="1426222800"/>
    <b v="1"/>
    <b v="1"/>
    <s v="theater/plays"/>
    <x v="3"/>
    <s v="plays"/>
    <x v="76"/>
    <d v="2015-03-13T05:00:00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b v="0"/>
    <b v="1"/>
    <s v="film &amp; video/animation"/>
    <x v="4"/>
    <s v="animation"/>
    <x v="77"/>
    <d v="2010-10-11T05:00:00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b v="0"/>
    <b v="0"/>
    <s v="publishing/translations"/>
    <x v="5"/>
    <s v="translations"/>
    <x v="78"/>
    <d v="2018-04-17T05:00:00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n v="1529557200"/>
    <b v="0"/>
    <b v="0"/>
    <s v="theater/plays"/>
    <x v="3"/>
    <s v="plays"/>
    <x v="79"/>
    <d v="2018-06-21T05:00:00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b v="0"/>
    <b v="0"/>
    <s v="games/video games"/>
    <x v="6"/>
    <s v="video games"/>
    <x v="80"/>
    <d v="2017-09-28T05:00:00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n v="1513576800"/>
    <b v="0"/>
    <b v="0"/>
    <s v="music/rock"/>
    <x v="1"/>
    <s v="rock"/>
    <x v="81"/>
    <d v="2017-12-18T06:00:00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n v="1548309600"/>
    <b v="0"/>
    <b v="1"/>
    <s v="games/video games"/>
    <x v="6"/>
    <s v="video games"/>
    <x v="82"/>
    <d v="2019-01-24T06:00:00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b v="0"/>
    <b v="0"/>
    <s v="music/electric music"/>
    <x v="1"/>
    <s v="electric music"/>
    <x v="83"/>
    <d v="2016-08-19T05:00:00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b v="0"/>
    <b v="0"/>
    <s v="technology/wearables"/>
    <x v="2"/>
    <s v="wearables"/>
    <x v="84"/>
    <d v="2012-08-07T05:00:00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b v="0"/>
    <b v="0"/>
    <s v="music/indie rock"/>
    <x v="1"/>
    <s v="indie rock"/>
    <x v="85"/>
    <d v="2011-09-19T05:00:00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b v="1"/>
    <b v="0"/>
    <s v="theater/plays"/>
    <x v="3"/>
    <s v="plays"/>
    <x v="86"/>
    <d v="2015-05-17T05:00:00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n v="1300510800"/>
    <b v="0"/>
    <b v="1"/>
    <s v="music/rock"/>
    <x v="1"/>
    <s v="rock"/>
    <x v="87"/>
    <d v="2011-03-19T05:00:00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b v="0"/>
    <b v="0"/>
    <s v="publishing/translations"/>
    <x v="5"/>
    <s v="translations"/>
    <x v="88"/>
    <d v="2015-05-08T05:00:00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b v="0"/>
    <b v="0"/>
    <s v="theater/plays"/>
    <x v="3"/>
    <s v="plays"/>
    <x v="89"/>
    <d v="2010-04-17T05:00:00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b v="0"/>
    <b v="1"/>
    <s v="theater/plays"/>
    <x v="3"/>
    <s v="plays"/>
    <x v="90"/>
    <d v="2016-02-25T06:00:00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b v="0"/>
    <b v="0"/>
    <s v="publishing/translations"/>
    <x v="5"/>
    <s v="translations"/>
    <x v="91"/>
    <d v="2016-09-03T05:00:00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b v="0"/>
    <b v="1"/>
    <s v="games/video games"/>
    <x v="6"/>
    <s v="video games"/>
    <x v="92"/>
    <d v="2010-06-24T05:00:00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b v="0"/>
    <b v="1"/>
    <s v="theater/plays"/>
    <x v="3"/>
    <s v="plays"/>
    <x v="93"/>
    <d v="2012-10-24T05:00:00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b v="0"/>
    <b v="0"/>
    <s v="technology/web"/>
    <x v="2"/>
    <s v="web"/>
    <x v="94"/>
    <d v="2019-04-18T05:00:00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n v="1571634000"/>
    <b v="0"/>
    <b v="0"/>
    <s v="film &amp; video/documentary"/>
    <x v="4"/>
    <s v="documentary"/>
    <x v="95"/>
    <d v="2019-10-21T05:00:00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b v="0"/>
    <b v="0"/>
    <s v="theater/plays"/>
    <x v="3"/>
    <s v="plays"/>
    <x v="96"/>
    <d v="2011-03-23T05:00:00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n v="1439874000"/>
    <b v="0"/>
    <b v="0"/>
    <s v="food/food trucks"/>
    <x v="0"/>
    <s v="food trucks"/>
    <x v="48"/>
    <d v="2015-08-18T05:00:00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b v="0"/>
    <b v="0"/>
    <s v="games/video games"/>
    <x v="6"/>
    <s v="video games"/>
    <x v="97"/>
    <d v="2015-07-31T05:00:00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n v="1419400800"/>
    <b v="0"/>
    <b v="0"/>
    <s v="theater/plays"/>
    <x v="3"/>
    <s v="plays"/>
    <x v="98"/>
    <d v="2014-12-24T06:00:00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b v="0"/>
    <b v="0"/>
    <s v="theater/plays"/>
    <x v="3"/>
    <s v="plays"/>
    <x v="99"/>
    <d v="2011-11-06T05:00:00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b v="0"/>
    <b v="1"/>
    <s v="music/electric music"/>
    <x v="1"/>
    <s v="electric music"/>
    <x v="100"/>
    <d v="2015-02-28T06:00:00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b v="0"/>
    <b v="1"/>
    <s v="technology/wearables"/>
    <x v="2"/>
    <s v="wearables"/>
    <x v="101"/>
    <d v="2018-05-21T05:00:00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n v="1288674000"/>
    <b v="0"/>
    <b v="0"/>
    <s v="music/electric music"/>
    <x v="1"/>
    <s v="electric music"/>
    <x v="102"/>
    <d v="2010-11-02T05:00:00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b v="0"/>
    <b v="0"/>
    <s v="music/indie rock"/>
    <x v="1"/>
    <s v="indie rock"/>
    <x v="103"/>
    <d v="2017-05-24T05:00:00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n v="1366434000"/>
    <b v="0"/>
    <b v="0"/>
    <s v="technology/web"/>
    <x v="2"/>
    <s v="web"/>
    <x v="104"/>
    <d v="2013-04-20T05:00:00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b v="0"/>
    <b v="0"/>
    <s v="theater/plays"/>
    <x v="3"/>
    <s v="plays"/>
    <x v="105"/>
    <d v="2019-09-13T05:00:00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n v="1525928400"/>
    <b v="0"/>
    <b v="1"/>
    <s v="theater/plays"/>
    <x v="3"/>
    <s v="plays"/>
    <x v="106"/>
    <d v="2018-05-10T05:00:00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b v="0"/>
    <b v="0"/>
    <s v="film &amp; video/documentary"/>
    <x v="4"/>
    <s v="documentary"/>
    <x v="107"/>
    <d v="2012-05-13T05:00:00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b v="0"/>
    <b v="0"/>
    <s v="film &amp; video/television"/>
    <x v="4"/>
    <s v="television"/>
    <x v="108"/>
    <d v="2014-01-14T06:00:00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b v="0"/>
    <b v="0"/>
    <s v="food/food trucks"/>
    <x v="0"/>
    <s v="food trucks"/>
    <x v="109"/>
    <d v="2018-09-30T05:00:00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b v="0"/>
    <b v="0"/>
    <s v="publishing/radio &amp; podcasts"/>
    <x v="5"/>
    <s v="radio &amp; podcasts"/>
    <x v="110"/>
    <d v="2012-09-28T05:00:00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n v="1410152400"/>
    <b v="0"/>
    <b v="0"/>
    <s v="technology/web"/>
    <x v="2"/>
    <s v="web"/>
    <x v="111"/>
    <d v="2014-09-08T05:00:00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b v="0"/>
    <b v="0"/>
    <s v="food/food trucks"/>
    <x v="0"/>
    <s v="food trucks"/>
    <x v="112"/>
    <d v="2017-09-19T05:00:00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b v="0"/>
    <b v="1"/>
    <s v="technology/wearables"/>
    <x v="2"/>
    <s v="wearables"/>
    <x v="113"/>
    <d v="2019-04-10T05:00:00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n v="1513922400"/>
    <b v="0"/>
    <b v="0"/>
    <s v="publishing/fiction"/>
    <x v="5"/>
    <s v="fiction"/>
    <x v="114"/>
    <d v="2017-12-22T06:00:00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b v="0"/>
    <b v="0"/>
    <s v="theater/plays"/>
    <x v="3"/>
    <s v="plays"/>
    <x v="115"/>
    <d v="2015-09-19T05:00:00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b v="0"/>
    <b v="0"/>
    <s v="film &amp; video/television"/>
    <x v="4"/>
    <s v="television"/>
    <x v="116"/>
    <d v="2011-09-28T05:00:00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b v="0"/>
    <b v="0"/>
    <s v="photography/photography books"/>
    <x v="7"/>
    <s v="photography books"/>
    <x v="117"/>
    <d v="2014-02-01T06:00:00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b v="0"/>
    <b v="1"/>
    <s v="film &amp; video/documentary"/>
    <x v="4"/>
    <s v="documentary"/>
    <x v="118"/>
    <d v="2014-07-03T05:00:00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n v="1429592400"/>
    <b v="0"/>
    <b v="1"/>
    <s v="games/mobile games"/>
    <x v="6"/>
    <s v="mobile games"/>
    <x v="119"/>
    <d v="2015-04-21T05:00:00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b v="0"/>
    <b v="0"/>
    <s v="games/video games"/>
    <x v="6"/>
    <s v="video games"/>
    <x v="33"/>
    <d v="2014-10-18T05:00:00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n v="1419400800"/>
    <b v="0"/>
    <b v="0"/>
    <s v="publishing/fiction"/>
    <x v="5"/>
    <s v="fiction"/>
    <x v="120"/>
    <d v="2014-12-24T06:00:00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b v="1"/>
    <b v="0"/>
    <s v="theater/plays"/>
    <x v="3"/>
    <s v="plays"/>
    <x v="121"/>
    <d v="2015-11-27T06:00:00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b v="0"/>
    <b v="0"/>
    <s v="photography/photography books"/>
    <x v="7"/>
    <s v="photography books"/>
    <x v="122"/>
    <d v="2019-07-05T05:00:00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b v="0"/>
    <b v="0"/>
    <s v="theater/plays"/>
    <x v="3"/>
    <s v="plays"/>
    <x v="123"/>
    <d v="2018-09-23T05:00:00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b v="0"/>
    <b v="1"/>
    <s v="theater/plays"/>
    <x v="3"/>
    <s v="plays"/>
    <x v="124"/>
    <d v="2016-09-11T05:00:00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n v="1273899600"/>
    <b v="0"/>
    <b v="0"/>
    <s v="theater/plays"/>
    <x v="3"/>
    <s v="plays"/>
    <x v="125"/>
    <d v="2010-05-15T05:00:00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n v="1284008400"/>
    <b v="0"/>
    <b v="0"/>
    <s v="music/rock"/>
    <x v="1"/>
    <s v="rock"/>
    <x v="126"/>
    <d v="2010-09-09T05:00:00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n v="1425103200"/>
    <b v="0"/>
    <b v="0"/>
    <s v="food/food trucks"/>
    <x v="0"/>
    <s v="food trucks"/>
    <x v="127"/>
    <d v="2015-02-28T06:00:00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b v="0"/>
    <b v="0"/>
    <s v="film &amp; video/drama"/>
    <x v="4"/>
    <s v="drama"/>
    <x v="128"/>
    <d v="2011-11-11T06:00:00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b v="0"/>
    <b v="0"/>
    <s v="technology/web"/>
    <x v="2"/>
    <s v="web"/>
    <x v="129"/>
    <d v="2013-12-12T06:00:00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b v="0"/>
    <b v="1"/>
    <s v="theater/plays"/>
    <x v="3"/>
    <s v="plays"/>
    <x v="130"/>
    <d v="2018-01-28T06:00:00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b v="0"/>
    <b v="0"/>
    <s v="music/world music"/>
    <x v="1"/>
    <s v="world music"/>
    <x v="131"/>
    <d v="2011-09-03T05:00:00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b v="0"/>
    <b v="1"/>
    <s v="film &amp; video/documentary"/>
    <x v="4"/>
    <s v="documentary"/>
    <x v="132"/>
    <d v="2011-08-07T05:00:00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n v="1363064400"/>
    <b v="0"/>
    <b v="1"/>
    <s v="theater/plays"/>
    <x v="3"/>
    <s v="plays"/>
    <x v="133"/>
    <d v="2013-03-12T05:00:00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b v="0"/>
    <b v="1"/>
    <s v="film &amp; video/drama"/>
    <x v="4"/>
    <s v="drama"/>
    <x v="134"/>
    <d v="2014-06-19T05:00:00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b v="0"/>
    <b v="0"/>
    <s v="publishing/nonfiction"/>
    <x v="5"/>
    <s v="nonfiction"/>
    <x v="135"/>
    <d v="2010-10-12T05:00:00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b v="0"/>
    <b v="0"/>
    <s v="games/mobile games"/>
    <x v="6"/>
    <s v="mobile games"/>
    <x v="136"/>
    <d v="2012-10-04T05:00:00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b v="0"/>
    <b v="1"/>
    <s v="technology/wearables"/>
    <x v="2"/>
    <s v="wearables"/>
    <x v="137"/>
    <d v="2015-05-07T05:00:00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b v="0"/>
    <b v="0"/>
    <s v="film &amp; video/documentary"/>
    <x v="4"/>
    <s v="documentary"/>
    <x v="138"/>
    <d v="2018-03-02T06:00:00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b v="0"/>
    <b v="0"/>
    <s v="technology/web"/>
    <x v="2"/>
    <s v="web"/>
    <x v="139"/>
    <d v="2015-06-18T05:00:00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n v="1337230800"/>
    <b v="0"/>
    <b v="0"/>
    <s v="technology/web"/>
    <x v="2"/>
    <s v="web"/>
    <x v="107"/>
    <d v="2012-05-17T05:00:00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n v="1279429200"/>
    <b v="0"/>
    <b v="0"/>
    <s v="music/indie rock"/>
    <x v="1"/>
    <s v="indie rock"/>
    <x v="140"/>
    <d v="2010-07-18T05:00:00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b v="0"/>
    <b v="0"/>
    <s v="theater/plays"/>
    <x v="3"/>
    <s v="plays"/>
    <x v="141"/>
    <d v="2019-06-25T05:00:00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n v="1410498000"/>
    <b v="0"/>
    <b v="0"/>
    <s v="technology/wearables"/>
    <x v="2"/>
    <s v="wearables"/>
    <x v="142"/>
    <d v="2014-09-12T05:00:00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b v="0"/>
    <b v="0"/>
    <s v="theater/plays"/>
    <x v="3"/>
    <s v="plays"/>
    <x v="143"/>
    <d v="2011-11-28T06:00:00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b v="0"/>
    <b v="1"/>
    <s v="theater/plays"/>
    <x v="3"/>
    <s v="plays"/>
    <x v="144"/>
    <d v="2016-06-19T05:00:00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b v="0"/>
    <b v="0"/>
    <s v="technology/wearables"/>
    <x v="2"/>
    <s v="wearables"/>
    <x v="145"/>
    <d v="2017-08-03T05:00:00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b v="0"/>
    <b v="0"/>
    <s v="music/indie rock"/>
    <x v="1"/>
    <s v="indie rock"/>
    <x v="146"/>
    <d v="2013-02-22T06:00:00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b v="0"/>
    <b v="0"/>
    <s v="music/rock"/>
    <x v="1"/>
    <s v="rock"/>
    <x v="147"/>
    <d v="2018-12-17T06:00:00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b v="0"/>
    <b v="0"/>
    <s v="music/electric music"/>
    <x v="1"/>
    <s v="electric music"/>
    <x v="148"/>
    <d v="2014-07-30T05:00:00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b v="0"/>
    <b v="0"/>
    <s v="music/indie rock"/>
    <x v="1"/>
    <s v="indie rock"/>
    <x v="149"/>
    <d v="2017-02-24T06:00:00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b v="0"/>
    <b v="0"/>
    <s v="theater/plays"/>
    <x v="3"/>
    <s v="plays"/>
    <x v="150"/>
    <d v="2012-10-25T05:00:00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n v="1465016400"/>
    <b v="0"/>
    <b v="1"/>
    <s v="music/indie rock"/>
    <x v="1"/>
    <s v="indie rock"/>
    <x v="151"/>
    <d v="2016-06-04T05:00:00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b v="0"/>
    <b v="0"/>
    <s v="theater/plays"/>
    <x v="3"/>
    <s v="plays"/>
    <x v="152"/>
    <d v="2010-04-09T05:00:00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b v="0"/>
    <b v="0"/>
    <s v="music/rock"/>
    <x v="1"/>
    <s v="rock"/>
    <x v="153"/>
    <d v="2019-10-29T05:00:00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b v="0"/>
    <b v="0"/>
    <s v="photography/photography books"/>
    <x v="7"/>
    <s v="photography books"/>
    <x v="154"/>
    <d v="2014-01-11T06:00:00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b v="0"/>
    <b v="0"/>
    <s v="music/rock"/>
    <x v="1"/>
    <s v="rock"/>
    <x v="155"/>
    <d v="2015-12-09T06:00:00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b v="0"/>
    <b v="1"/>
    <s v="theater/plays"/>
    <x v="3"/>
    <s v="plays"/>
    <x v="156"/>
    <d v="2019-04-14T05:00:00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n v="1557723600"/>
    <b v="0"/>
    <b v="0"/>
    <s v="technology/wearables"/>
    <x v="2"/>
    <s v="wearables"/>
    <x v="157"/>
    <d v="2019-05-13T05:00:00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b v="0"/>
    <b v="1"/>
    <s v="technology/web"/>
    <x v="2"/>
    <s v="web"/>
    <x v="158"/>
    <d v="2015-09-29T05:00:00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b v="0"/>
    <b v="0"/>
    <s v="music/rock"/>
    <x v="1"/>
    <s v="rock"/>
    <x v="159"/>
    <d v="2019-01-07T06:00:00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n v="1512712800"/>
    <b v="0"/>
    <b v="1"/>
    <s v="photography/photography books"/>
    <x v="7"/>
    <s v="photography books"/>
    <x v="160"/>
    <d v="2017-12-08T06:00:00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n v="1507525200"/>
    <b v="0"/>
    <b v="0"/>
    <s v="theater/plays"/>
    <x v="3"/>
    <s v="plays"/>
    <x v="161"/>
    <d v="2017-10-09T05:00:00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b v="0"/>
    <b v="0"/>
    <s v="technology/web"/>
    <x v="2"/>
    <s v="web"/>
    <x v="162"/>
    <d v="2017-09-02T05:00:00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b v="0"/>
    <b v="0"/>
    <s v="photography/photography books"/>
    <x v="7"/>
    <s v="photography books"/>
    <x v="163"/>
    <d v="2010-12-26T06:00:00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n v="1371704400"/>
    <b v="0"/>
    <b v="0"/>
    <s v="theater/plays"/>
    <x v="3"/>
    <s v="plays"/>
    <x v="164"/>
    <d v="2013-06-20T05:00:00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b v="0"/>
    <b v="1"/>
    <s v="music/indie rock"/>
    <x v="1"/>
    <s v="indie rock"/>
    <x v="165"/>
    <d v="2019-03-17T05:00:00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b v="0"/>
    <b v="1"/>
    <s v="film &amp; video/shorts"/>
    <x v="4"/>
    <s v="shorts"/>
    <x v="166"/>
    <d v="2012-07-15T05:00:00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b v="0"/>
    <b v="0"/>
    <s v="music/indie rock"/>
    <x v="1"/>
    <s v="indie rock"/>
    <x v="167"/>
    <d v="2017-08-10T05:00:00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b v="0"/>
    <b v="0"/>
    <s v="publishing/translations"/>
    <x v="5"/>
    <s v="translations"/>
    <x v="168"/>
    <d v="2014-04-11T05:00:00"/>
  </r>
  <r>
    <n v="172"/>
    <s v="Nixon Inc"/>
    <s v="Centralized national firmware"/>
    <n v="800"/>
    <n v="663"/>
    <n v="82.875"/>
    <x v="0"/>
    <n v="26"/>
    <n v="25.5"/>
    <s v="US"/>
    <s v="USD"/>
    <n v="1405746000"/>
    <n v="1407042000"/>
    <b v="0"/>
    <b v="1"/>
    <s v="film &amp; video/documentary"/>
    <x v="4"/>
    <s v="documentary"/>
    <x v="169"/>
    <d v="2014-08-03T05:00:00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b v="0"/>
    <b v="0"/>
    <s v="theater/plays"/>
    <x v="3"/>
    <s v="plays"/>
    <x v="170"/>
    <d v="2013-05-24T05:00:00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n v="1444107600"/>
    <b v="0"/>
    <b v="1"/>
    <s v="technology/wearables"/>
    <x v="2"/>
    <s v="wearables"/>
    <x v="171"/>
    <d v="2015-10-06T05:00:00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n v="1474261200"/>
    <b v="0"/>
    <b v="0"/>
    <s v="theater/plays"/>
    <x v="3"/>
    <s v="plays"/>
    <x v="172"/>
    <d v="2016-09-19T05:00:00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b v="0"/>
    <b v="0"/>
    <s v="theater/plays"/>
    <x v="3"/>
    <s v="plays"/>
    <x v="173"/>
    <d v="2016-09-12T05:00:00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b v="0"/>
    <b v="0"/>
    <s v="theater/plays"/>
    <x v="3"/>
    <s v="plays"/>
    <x v="174"/>
    <d v="2010-12-10T06:00:00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b v="0"/>
    <b v="0"/>
    <s v="food/food trucks"/>
    <x v="0"/>
    <s v="food trucks"/>
    <x v="175"/>
    <d v="2017-09-30T05:00:00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n v="1363582800"/>
    <b v="0"/>
    <b v="1"/>
    <s v="theater/plays"/>
    <x v="3"/>
    <s v="plays"/>
    <x v="176"/>
    <d v="2013-03-18T05:00:00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b v="0"/>
    <b v="0"/>
    <s v="technology/wearables"/>
    <x v="2"/>
    <s v="wearables"/>
    <x v="177"/>
    <d v="2010-03-27T05:00:00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n v="1508648400"/>
    <b v="0"/>
    <b v="0"/>
    <s v="technology/web"/>
    <x v="2"/>
    <s v="web"/>
    <x v="178"/>
    <d v="2017-10-22T05:00:00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b v="0"/>
    <b v="0"/>
    <s v="theater/plays"/>
    <x v="3"/>
    <s v="plays"/>
    <x v="179"/>
    <d v="2019-07-01T05:00:00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n v="1285131600"/>
    <b v="0"/>
    <b v="0"/>
    <s v="music/rock"/>
    <x v="1"/>
    <s v="rock"/>
    <x v="180"/>
    <d v="2010-09-22T05:00:00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b v="0"/>
    <b v="0"/>
    <s v="theater/plays"/>
    <x v="3"/>
    <s v="plays"/>
    <x v="181"/>
    <d v="2019-05-04T05:00:00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n v="1527138000"/>
    <b v="0"/>
    <b v="0"/>
    <s v="film &amp; video/television"/>
    <x v="4"/>
    <s v="television"/>
    <x v="182"/>
    <d v="2018-05-24T05:00:00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b v="0"/>
    <b v="0"/>
    <s v="theater/plays"/>
    <x v="3"/>
    <s v="plays"/>
    <x v="183"/>
    <d v="2014-06-07T05:00:00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b v="0"/>
    <b v="1"/>
    <s v="film &amp; video/shorts"/>
    <x v="4"/>
    <s v="shorts"/>
    <x v="184"/>
    <d v="2013-03-23T05:00:00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b v="0"/>
    <b v="0"/>
    <s v="theater/plays"/>
    <x v="3"/>
    <s v="plays"/>
    <x v="185"/>
    <d v="2014-12-03T06:00:00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b v="0"/>
    <b v="0"/>
    <s v="theater/plays"/>
    <x v="3"/>
    <s v="plays"/>
    <x v="186"/>
    <d v="2016-03-04T06:00:00"/>
  </r>
  <r>
    <n v="190"/>
    <s v="Cook LLC"/>
    <s v="Up-sized dynamic throughput"/>
    <n v="3700"/>
    <n v="2538"/>
    <n v="68.594594594594597"/>
    <x v="0"/>
    <n v="24"/>
    <n v="105.75"/>
    <s v="US"/>
    <s v="USD"/>
    <n v="1370322000"/>
    <n v="1370408400"/>
    <b v="0"/>
    <b v="1"/>
    <s v="theater/plays"/>
    <x v="3"/>
    <s v="plays"/>
    <x v="187"/>
    <d v="2013-06-05T05:00:00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n v="1552626000"/>
    <b v="0"/>
    <b v="0"/>
    <s v="theater/plays"/>
    <x v="3"/>
    <s v="plays"/>
    <x v="188"/>
    <d v="2019-03-15T05:00:00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b v="0"/>
    <b v="0"/>
    <s v="music/rock"/>
    <x v="1"/>
    <s v="rock"/>
    <x v="189"/>
    <d v="2014-07-01T05:00:00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b v="1"/>
    <b v="0"/>
    <s v="music/indie rock"/>
    <x v="1"/>
    <s v="indie rock"/>
    <x v="190"/>
    <d v="2018-04-12T05:00:00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b v="0"/>
    <b v="0"/>
    <s v="music/metal"/>
    <x v="1"/>
    <s v="metal"/>
    <x v="191"/>
    <d v="2015-09-30T05:00:00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b v="0"/>
    <b v="0"/>
    <s v="music/electric music"/>
    <x v="1"/>
    <s v="electric music"/>
    <x v="192"/>
    <d v="2018-08-05T05:00:00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n v="1474520400"/>
    <b v="0"/>
    <b v="0"/>
    <s v="technology/wearables"/>
    <x v="2"/>
    <s v="wearables"/>
    <x v="173"/>
    <d v="2016-09-22T05:00:00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b v="0"/>
    <b v="0"/>
    <s v="film &amp; video/drama"/>
    <x v="4"/>
    <s v="drama"/>
    <x v="193"/>
    <d v="2017-07-07T05:00:00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b v="0"/>
    <b v="0"/>
    <s v="music/electric music"/>
    <x v="1"/>
    <s v="electric music"/>
    <x v="194"/>
    <d v="2010-09-04T05:00:00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b v="0"/>
    <b v="0"/>
    <s v="music/rock"/>
    <x v="1"/>
    <s v="rock"/>
    <x v="195"/>
    <d v="2015-07-11T05:00:00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b v="0"/>
    <b v="0"/>
    <s v="theater/plays"/>
    <x v="3"/>
    <s v="plays"/>
    <x v="152"/>
    <d v="2010-04-05T05:00:00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b v="0"/>
    <b v="0"/>
    <s v="technology/web"/>
    <x v="2"/>
    <s v="web"/>
    <x v="196"/>
    <d v="2014-08-12T05:00:00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n v="1317877200"/>
    <b v="0"/>
    <b v="0"/>
    <s v="food/food trucks"/>
    <x v="0"/>
    <s v="food trucks"/>
    <x v="197"/>
    <d v="2011-10-06T05:00:00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b v="0"/>
    <b v="0"/>
    <s v="theater/plays"/>
    <x v="3"/>
    <s v="plays"/>
    <x v="198"/>
    <d v="2017-01-19T06:00:00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b v="0"/>
    <b v="0"/>
    <s v="music/jazz"/>
    <x v="1"/>
    <s v="jazz"/>
    <x v="199"/>
    <d v="2011-04-13T05:00:00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b v="1"/>
    <b v="0"/>
    <s v="theater/plays"/>
    <x v="3"/>
    <s v="plays"/>
    <x v="200"/>
    <d v="2018-10-29T05:00:00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b v="0"/>
    <b v="0"/>
    <s v="publishing/fiction"/>
    <x v="5"/>
    <s v="fiction"/>
    <x v="201"/>
    <d v="2010-03-08T06:00:00"/>
  </r>
  <r>
    <n v="207"/>
    <s v="Carney-Anderson"/>
    <s v="Digitized 5thgeneration knowledgebase"/>
    <n v="1000"/>
    <n v="4257"/>
    <n v="425.7"/>
    <x v="1"/>
    <n v="43"/>
    <n v="99"/>
    <s v="US"/>
    <s v="USD"/>
    <n v="1535432400"/>
    <n v="1537160400"/>
    <b v="0"/>
    <b v="1"/>
    <s v="music/rock"/>
    <x v="1"/>
    <s v="rock"/>
    <x v="202"/>
    <d v="2018-09-17T05:00:00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b v="0"/>
    <b v="0"/>
    <s v="film &amp; video/documentary"/>
    <x v="4"/>
    <s v="documentary"/>
    <x v="203"/>
    <d v="2017-12-03T06:00:00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b v="0"/>
    <b v="0"/>
    <s v="film &amp; video/documentary"/>
    <x v="4"/>
    <s v="documentary"/>
    <x v="204"/>
    <d v="2016-05-13T05:00:00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n v="1490850000"/>
    <b v="0"/>
    <b v="0"/>
    <s v="film &amp; video/science fiction"/>
    <x v="4"/>
    <s v="science fiction"/>
    <x v="205"/>
    <d v="2017-03-30T05:00:00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b v="0"/>
    <b v="0"/>
    <s v="theater/plays"/>
    <x v="3"/>
    <s v="plays"/>
    <x v="206"/>
    <d v="2013-09-20T05:00:00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b v="0"/>
    <b v="0"/>
    <s v="theater/plays"/>
    <x v="3"/>
    <s v="plays"/>
    <x v="207"/>
    <d v="2020-01-30T06:00:00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b v="0"/>
    <b v="1"/>
    <s v="music/indie rock"/>
    <x v="1"/>
    <s v="indie rock"/>
    <x v="208"/>
    <d v="2010-11-14T06:00:00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b v="0"/>
    <b v="0"/>
    <s v="music/rock"/>
    <x v="1"/>
    <s v="rock"/>
    <x v="209"/>
    <d v="2010-08-25T05:00:00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n v="1550210400"/>
    <b v="0"/>
    <b v="0"/>
    <s v="theater/plays"/>
    <x v="3"/>
    <s v="plays"/>
    <x v="210"/>
    <d v="2019-02-15T06:00:00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n v="1322114400"/>
    <b v="0"/>
    <b v="0"/>
    <s v="theater/plays"/>
    <x v="3"/>
    <s v="plays"/>
    <x v="211"/>
    <d v="2011-11-24T06:00:00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b v="0"/>
    <b v="0"/>
    <s v="film &amp; video/science fiction"/>
    <x v="4"/>
    <s v="science fiction"/>
    <x v="212"/>
    <d v="2019-05-07T05:00:00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b v="0"/>
    <b v="1"/>
    <s v="film &amp; video/shorts"/>
    <x v="4"/>
    <s v="shorts"/>
    <x v="213"/>
    <d v="2011-12-15T06:00:00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n v="1346130000"/>
    <b v="0"/>
    <b v="0"/>
    <s v="film &amp; video/animation"/>
    <x v="4"/>
    <s v="animation"/>
    <x v="214"/>
    <d v="2012-08-28T05:00:00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b v="1"/>
    <b v="0"/>
    <s v="theater/plays"/>
    <x v="3"/>
    <s v="plays"/>
    <x v="215"/>
    <d v="2011-07-19T05:00:00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b v="1"/>
    <b v="0"/>
    <s v="food/food trucks"/>
    <x v="0"/>
    <s v="food trucks"/>
    <x v="216"/>
    <d v="2012-06-23T05:00:00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n v="1412312400"/>
    <b v="0"/>
    <b v="0"/>
    <s v="photography/photography books"/>
    <x v="7"/>
    <s v="photography books"/>
    <x v="217"/>
    <d v="2014-10-03T05:00:00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b v="0"/>
    <b v="0"/>
    <s v="theater/plays"/>
    <x v="3"/>
    <s v="plays"/>
    <x v="218"/>
    <d v="2016-03-30T05:00:00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b v="0"/>
    <b v="0"/>
    <s v="film &amp; video/science fiction"/>
    <x v="4"/>
    <s v="science fiction"/>
    <x v="219"/>
    <d v="2014-11-08T06:00:00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b v="1"/>
    <b v="0"/>
    <s v="music/rock"/>
    <x v="1"/>
    <s v="rock"/>
    <x v="220"/>
    <d v="2014-05-03T05:00:00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b v="0"/>
    <b v="0"/>
    <s v="photography/photography books"/>
    <x v="7"/>
    <s v="photography books"/>
    <x v="221"/>
    <d v="2010-05-15T05:00:00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b v="0"/>
    <b v="0"/>
    <s v="games/mobile games"/>
    <x v="6"/>
    <s v="mobile games"/>
    <x v="222"/>
    <d v="2015-05-21T05:00:00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n v="1474779600"/>
    <b v="0"/>
    <b v="0"/>
    <s v="film &amp; video/animation"/>
    <x v="4"/>
    <s v="animation"/>
    <x v="172"/>
    <d v="2016-09-25T05:00:00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b v="0"/>
    <b v="1"/>
    <s v="games/mobile games"/>
    <x v="6"/>
    <s v="mobile games"/>
    <x v="223"/>
    <d v="2017-07-19T05:00:00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b v="0"/>
    <b v="0"/>
    <s v="games/video games"/>
    <x v="6"/>
    <s v="video games"/>
    <x v="224"/>
    <d v="2019-12-06T06:00:00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b v="0"/>
    <b v="0"/>
    <s v="theater/plays"/>
    <x v="3"/>
    <s v="plays"/>
    <x v="225"/>
    <d v="2013-07-18T05:00:00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b v="0"/>
    <b v="0"/>
    <s v="theater/plays"/>
    <x v="3"/>
    <s v="plays"/>
    <x v="226"/>
    <d v="2016-07-26T05:00:00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b v="0"/>
    <b v="0"/>
    <s v="film &amp; video/animation"/>
    <x v="4"/>
    <s v="animation"/>
    <x v="227"/>
    <d v="2011-06-28T05:00:00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b v="0"/>
    <b v="1"/>
    <s v="games/video games"/>
    <x v="6"/>
    <s v="video games"/>
    <x v="228"/>
    <d v="2017-08-29T05:00:00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b v="0"/>
    <b v="0"/>
    <s v="film &amp; video/animation"/>
    <x v="4"/>
    <s v="animation"/>
    <x v="229"/>
    <d v="2017-02-18T06:00:00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b v="0"/>
    <b v="1"/>
    <s v="music/rock"/>
    <x v="1"/>
    <s v="rock"/>
    <x v="230"/>
    <d v="2019-07-02T05:00:00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b v="0"/>
    <b v="0"/>
    <s v="film &amp; video/animation"/>
    <x v="4"/>
    <s v="animation"/>
    <x v="231"/>
    <d v="2014-04-27T05:00:00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b v="0"/>
    <b v="1"/>
    <s v="theater/plays"/>
    <x v="3"/>
    <s v="plays"/>
    <x v="232"/>
    <d v="2018-01-08T06:00:00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b v="0"/>
    <b v="0"/>
    <s v="technology/wearables"/>
    <x v="2"/>
    <s v="wearables"/>
    <x v="233"/>
    <d v="2015-09-02T05:00:00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b v="0"/>
    <b v="0"/>
    <s v="theater/plays"/>
    <x v="3"/>
    <s v="plays"/>
    <x v="194"/>
    <d v="2010-08-07T05:00:00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b v="0"/>
    <b v="1"/>
    <s v="publishing/nonfiction"/>
    <x v="5"/>
    <s v="nonfiction"/>
    <x v="234"/>
    <d v="2014-04-23T05:00:00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n v="1495256400"/>
    <b v="0"/>
    <b v="1"/>
    <s v="music/rock"/>
    <x v="1"/>
    <s v="rock"/>
    <x v="235"/>
    <d v="2017-05-20T05:00:00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b v="0"/>
    <b v="0"/>
    <s v="theater/plays"/>
    <x v="3"/>
    <s v="plays"/>
    <x v="236"/>
    <d v="2018-03-07T06:00:00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n v="1409806800"/>
    <b v="0"/>
    <b v="0"/>
    <s v="theater/plays"/>
    <x v="3"/>
    <s v="plays"/>
    <x v="237"/>
    <d v="2014-09-04T05:00:00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n v="1396933200"/>
    <b v="0"/>
    <b v="0"/>
    <s v="theater/plays"/>
    <x v="3"/>
    <s v="plays"/>
    <x v="238"/>
    <d v="2014-04-08T05:00:00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n v="1376024400"/>
    <b v="0"/>
    <b v="0"/>
    <s v="technology/web"/>
    <x v="2"/>
    <s v="web"/>
    <x v="239"/>
    <d v="2013-08-09T05:00:00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b v="0"/>
    <b v="1"/>
    <s v="publishing/fiction"/>
    <x v="5"/>
    <s v="fiction"/>
    <x v="240"/>
    <d v="2017-01-06T06:00:00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n v="1420437600"/>
    <b v="0"/>
    <b v="0"/>
    <s v="games/mobile games"/>
    <x v="6"/>
    <s v="mobile games"/>
    <x v="241"/>
    <d v="2015-01-05T06:00:00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b v="0"/>
    <b v="0"/>
    <s v="publishing/translations"/>
    <x v="5"/>
    <s v="translations"/>
    <x v="242"/>
    <d v="2015-01-09T06:00:00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b v="0"/>
    <b v="0"/>
    <s v="music/rock"/>
    <x v="1"/>
    <s v="rock"/>
    <x v="67"/>
    <d v="2010-03-01T06:00:00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n v="1355205600"/>
    <b v="0"/>
    <b v="0"/>
    <s v="theater/plays"/>
    <x v="3"/>
    <s v="plays"/>
    <x v="243"/>
    <d v="2012-12-11T06:00:00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b v="0"/>
    <b v="0"/>
    <s v="theater/plays"/>
    <x v="3"/>
    <s v="plays"/>
    <x v="244"/>
    <d v="2013-10-30T05:00:00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b v="0"/>
    <b v="0"/>
    <s v="film &amp; video/drama"/>
    <x v="4"/>
    <s v="drama"/>
    <x v="245"/>
    <d v="2011-04-20T05:00:00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b v="0"/>
    <b v="0"/>
    <s v="publishing/nonfiction"/>
    <x v="5"/>
    <s v="nonfiction"/>
    <x v="246"/>
    <d v="2017-02-23T06:00:00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b v="0"/>
    <b v="1"/>
    <s v="music/rock"/>
    <x v="1"/>
    <s v="rock"/>
    <x v="247"/>
    <d v="2011-02-21T06:00:00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b v="0"/>
    <b v="0"/>
    <s v="music/rock"/>
    <x v="1"/>
    <s v="rock"/>
    <x v="248"/>
    <d v="2016-03-01T06:00:00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n v="1363669200"/>
    <b v="0"/>
    <b v="0"/>
    <s v="theater/plays"/>
    <x v="3"/>
    <s v="plays"/>
    <x v="249"/>
    <d v="2013-03-19T05:00:00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b v="0"/>
    <b v="1"/>
    <s v="theater/plays"/>
    <x v="3"/>
    <s v="plays"/>
    <x v="250"/>
    <d v="2016-12-28T06:00:00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b v="1"/>
    <b v="0"/>
    <s v="photography/photography books"/>
    <x v="7"/>
    <s v="photography books"/>
    <x v="251"/>
    <d v="2012-12-27T06:00:00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n v="1349845200"/>
    <b v="0"/>
    <b v="0"/>
    <s v="music/rock"/>
    <x v="1"/>
    <s v="rock"/>
    <x v="136"/>
    <d v="2012-10-10T05:00:00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n v="1283058000"/>
    <b v="0"/>
    <b v="1"/>
    <s v="music/rock"/>
    <x v="1"/>
    <s v="rock"/>
    <x v="252"/>
    <d v="2010-08-29T05:00:00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b v="0"/>
    <b v="1"/>
    <s v="music/indie rock"/>
    <x v="1"/>
    <s v="indie rock"/>
    <x v="253"/>
    <d v="2011-05-01T05:00:00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b v="0"/>
    <b v="0"/>
    <s v="photography/photography books"/>
    <x v="7"/>
    <s v="photography books"/>
    <x v="254"/>
    <d v="2010-01-09T06:00:00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b v="0"/>
    <b v="0"/>
    <s v="theater/plays"/>
    <x v="3"/>
    <s v="plays"/>
    <x v="255"/>
    <d v="2013-02-28T06:00:00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b v="0"/>
    <b v="0"/>
    <s v="theater/plays"/>
    <x v="3"/>
    <s v="plays"/>
    <x v="256"/>
    <d v="2016-02-16T06:00:00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b v="0"/>
    <b v="1"/>
    <s v="music/jazz"/>
    <x v="1"/>
    <s v="jazz"/>
    <x v="257"/>
    <d v="2014-12-10T06:00:00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n v="1352440800"/>
    <b v="0"/>
    <b v="0"/>
    <s v="theater/plays"/>
    <x v="3"/>
    <s v="plays"/>
    <x v="258"/>
    <d v="2012-11-09T06:00:00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b v="0"/>
    <b v="0"/>
    <s v="film &amp; video/documentary"/>
    <x v="4"/>
    <s v="documentary"/>
    <x v="259"/>
    <d v="2012-11-19T06:00:00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b v="0"/>
    <b v="0"/>
    <s v="film &amp; video/television"/>
    <x v="4"/>
    <s v="television"/>
    <x v="260"/>
    <d v="2019-02-21T06:00:00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n v="1291442400"/>
    <b v="0"/>
    <b v="0"/>
    <s v="games/video games"/>
    <x v="6"/>
    <s v="video games"/>
    <x v="261"/>
    <d v="2010-12-04T06:00:00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b v="0"/>
    <b v="0"/>
    <s v="photography/photography books"/>
    <x v="7"/>
    <s v="photography books"/>
    <x v="262"/>
    <d v="2016-01-07T06:00:00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n v="1564894800"/>
    <b v="0"/>
    <b v="1"/>
    <s v="theater/plays"/>
    <x v="3"/>
    <s v="plays"/>
    <x v="263"/>
    <d v="2019-08-04T05:00:00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b v="0"/>
    <b v="0"/>
    <s v="theater/plays"/>
    <x v="3"/>
    <s v="plays"/>
    <x v="264"/>
    <d v="2017-09-20T05:00:00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b v="0"/>
    <b v="0"/>
    <s v="theater/plays"/>
    <x v="3"/>
    <s v="plays"/>
    <x v="265"/>
    <d v="2017-11-11T06:00:00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b v="0"/>
    <b v="0"/>
    <s v="publishing/translations"/>
    <x v="5"/>
    <s v="translations"/>
    <x v="266"/>
    <d v="2019-04-14T05:00:00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n v="1335243600"/>
    <b v="0"/>
    <b v="1"/>
    <s v="games/video games"/>
    <x v="6"/>
    <s v="video games"/>
    <x v="267"/>
    <d v="2012-04-24T05:00:00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n v="1279688400"/>
    <b v="0"/>
    <b v="0"/>
    <s v="theater/plays"/>
    <x v="3"/>
    <s v="plays"/>
    <x v="268"/>
    <d v="2010-07-21T05:00:00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b v="0"/>
    <b v="0"/>
    <s v="technology/web"/>
    <x v="2"/>
    <s v="web"/>
    <x v="269"/>
    <d v="2012-12-21T06:00:00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n v="1536210000"/>
    <b v="0"/>
    <b v="0"/>
    <s v="theater/plays"/>
    <x v="3"/>
    <s v="plays"/>
    <x v="270"/>
    <d v="2018-09-06T05:00:00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b v="0"/>
    <b v="0"/>
    <s v="film &amp; video/animation"/>
    <x v="4"/>
    <s v="animation"/>
    <x v="271"/>
    <d v="2017-11-27T06:00:00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b v="0"/>
    <b v="1"/>
    <s v="theater/plays"/>
    <x v="3"/>
    <s v="plays"/>
    <x v="272"/>
    <d v="2012-04-01T05:00:00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n v="1480744800"/>
    <b v="0"/>
    <b v="1"/>
    <s v="film &amp; video/television"/>
    <x v="4"/>
    <s v="television"/>
    <x v="73"/>
    <d v="2016-12-03T06:00:00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b v="0"/>
    <b v="0"/>
    <s v="music/rock"/>
    <x v="1"/>
    <s v="rock"/>
    <x v="273"/>
    <d v="2016-06-04T05:00:00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b v="0"/>
    <b v="0"/>
    <s v="technology/web"/>
    <x v="2"/>
    <s v="web"/>
    <x v="274"/>
    <d v="2012-05-06T05:00:00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b v="0"/>
    <b v="0"/>
    <s v="theater/plays"/>
    <x v="3"/>
    <s v="plays"/>
    <x v="275"/>
    <d v="2016-10-18T05:00:00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b v="0"/>
    <b v="0"/>
    <s v="theater/plays"/>
    <x v="3"/>
    <s v="plays"/>
    <x v="276"/>
    <d v="2016-11-30T06:00:00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b v="0"/>
    <b v="0"/>
    <s v="music/electric music"/>
    <x v="1"/>
    <s v="electric music"/>
    <x v="277"/>
    <d v="2015-04-28T05:00:00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b v="0"/>
    <b v="1"/>
    <s v="music/metal"/>
    <x v="1"/>
    <s v="metal"/>
    <x v="278"/>
    <d v="2012-03-15T05:00:00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b v="0"/>
    <b v="0"/>
    <s v="theater/plays"/>
    <x v="3"/>
    <s v="plays"/>
    <x v="279"/>
    <d v="2015-08-06T05:00:00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b v="0"/>
    <b v="1"/>
    <s v="film &amp; video/documentary"/>
    <x v="4"/>
    <s v="documentary"/>
    <x v="280"/>
    <d v="2013-06-11T05:00:00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b v="1"/>
    <b v="0"/>
    <s v="technology/web"/>
    <x v="2"/>
    <s v="web"/>
    <x v="281"/>
    <d v="2011-10-19T05:00:00"/>
  </r>
  <r>
    <n v="292"/>
    <s v="Ho-Harris"/>
    <s v="Versatile cohesive encoding"/>
    <n v="7300"/>
    <n v="717"/>
    <n v="9.8219178082191778"/>
    <x v="0"/>
    <n v="10"/>
    <n v="71.7"/>
    <s v="US"/>
    <s v="USD"/>
    <n v="1331874000"/>
    <n v="1333429200"/>
    <b v="0"/>
    <b v="0"/>
    <s v="food/food trucks"/>
    <x v="0"/>
    <s v="food trucks"/>
    <x v="282"/>
    <d v="2012-04-03T05:00:00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n v="1287032400"/>
    <b v="0"/>
    <b v="0"/>
    <s v="theater/plays"/>
    <x v="3"/>
    <s v="plays"/>
    <x v="283"/>
    <d v="2010-10-14T05:00:00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b v="0"/>
    <b v="0"/>
    <s v="theater/plays"/>
    <x v="3"/>
    <s v="plays"/>
    <x v="284"/>
    <d v="2018-11-07T06:00:00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b v="0"/>
    <b v="0"/>
    <s v="theater/plays"/>
    <x v="3"/>
    <s v="plays"/>
    <x v="285"/>
    <d v="2013-11-09T06:00:00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b v="0"/>
    <b v="0"/>
    <s v="theater/plays"/>
    <x v="3"/>
    <s v="plays"/>
    <x v="286"/>
    <d v="2019-02-19T06:00:00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b v="0"/>
    <b v="1"/>
    <s v="theater/plays"/>
    <x v="3"/>
    <s v="plays"/>
    <x v="287"/>
    <d v="2014-01-23T06:00:00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b v="0"/>
    <b v="1"/>
    <s v="music/rock"/>
    <x v="1"/>
    <s v="rock"/>
    <x v="288"/>
    <d v="2016-03-15T05:00:00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b v="0"/>
    <b v="0"/>
    <s v="food/food trucks"/>
    <x v="0"/>
    <s v="food trucks"/>
    <x v="289"/>
    <d v="2016-04-28T05:00:00"/>
  </r>
  <r>
    <n v="300"/>
    <s v="Cooke PLC"/>
    <s v="Focused executive core"/>
    <n v="100"/>
    <n v="5"/>
    <n v="5"/>
    <x v="0"/>
    <n v="1"/>
    <n v="5"/>
    <s v="DK"/>
    <s v="DKK"/>
    <n v="1504069200"/>
    <n v="1504155600"/>
    <b v="0"/>
    <b v="1"/>
    <s v="publishing/nonfiction"/>
    <x v="5"/>
    <s v="nonfiction"/>
    <x v="290"/>
    <d v="2017-08-31T05:00:00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b v="0"/>
    <b v="0"/>
    <s v="film &amp; video/documentary"/>
    <x v="4"/>
    <s v="documentary"/>
    <x v="291"/>
    <d v="2015-03-15T05:00:00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n v="1537074000"/>
    <b v="0"/>
    <b v="0"/>
    <s v="theater/plays"/>
    <x v="3"/>
    <s v="plays"/>
    <x v="292"/>
    <d v="2018-09-16T05:00:00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b v="0"/>
    <b v="0"/>
    <s v="music/indie rock"/>
    <x v="1"/>
    <s v="indie rock"/>
    <x v="293"/>
    <d v="2016-01-12T06:00:00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n v="1474088400"/>
    <b v="0"/>
    <b v="0"/>
    <s v="film &amp; video/documentary"/>
    <x v="4"/>
    <s v="documentary"/>
    <x v="294"/>
    <d v="2016-09-17T05:00:00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b v="0"/>
    <b v="0"/>
    <s v="theater/plays"/>
    <x v="3"/>
    <s v="plays"/>
    <x v="295"/>
    <d v="2016-04-29T05:00:00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n v="1500267600"/>
    <b v="0"/>
    <b v="1"/>
    <s v="theater/plays"/>
    <x v="3"/>
    <s v="plays"/>
    <x v="296"/>
    <d v="2017-07-17T05:00:00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b v="0"/>
    <b v="1"/>
    <s v="publishing/fiction"/>
    <x v="5"/>
    <s v="fiction"/>
    <x v="297"/>
    <d v="2012-06-26T05:00:00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b v="0"/>
    <b v="0"/>
    <s v="theater/plays"/>
    <x v="3"/>
    <s v="plays"/>
    <x v="298"/>
    <d v="2011-04-19T05:00:00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b v="0"/>
    <b v="1"/>
    <s v="music/indie rock"/>
    <x v="1"/>
    <s v="indie rock"/>
    <x v="299"/>
    <d v="2011-10-11T05:00:00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b v="0"/>
    <b v="0"/>
    <s v="games/video games"/>
    <x v="6"/>
    <s v="video games"/>
    <x v="300"/>
    <d v="2010-04-25T05:00:00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b v="0"/>
    <b v="0"/>
    <s v="theater/plays"/>
    <x v="3"/>
    <s v="plays"/>
    <x v="247"/>
    <d v="2011-02-28T06:00:00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b v="0"/>
    <b v="0"/>
    <s v="theater/plays"/>
    <x v="3"/>
    <s v="plays"/>
    <x v="244"/>
    <d v="2013-11-01T05:00:00"/>
  </r>
  <r>
    <n v="313"/>
    <s v="Miller-Irwin"/>
    <s v="Secured maximized policy"/>
    <n v="2200"/>
    <n v="8697"/>
    <n v="395.31818181818181"/>
    <x v="1"/>
    <n v="223"/>
    <n v="39"/>
    <s v="US"/>
    <s v="USD"/>
    <n v="1330322400"/>
    <n v="1330495200"/>
    <b v="0"/>
    <b v="0"/>
    <s v="music/rock"/>
    <x v="1"/>
    <s v="rock"/>
    <x v="301"/>
    <d v="2012-02-29T06:00:00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b v="0"/>
    <b v="1"/>
    <s v="film &amp; video/documentary"/>
    <x v="4"/>
    <s v="documentary"/>
    <x v="188"/>
    <d v="2019-03-17T05:00:00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b v="0"/>
    <b v="0"/>
    <s v="theater/plays"/>
    <x v="3"/>
    <s v="plays"/>
    <x v="302"/>
    <d v="2014-06-22T05:00:00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b v="0"/>
    <b v="1"/>
    <s v="food/food trucks"/>
    <x v="0"/>
    <s v="food trucks"/>
    <x v="303"/>
    <d v="2019-11-20T06:00:00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n v="1495861200"/>
    <b v="0"/>
    <b v="0"/>
    <s v="theater/plays"/>
    <x v="3"/>
    <s v="plays"/>
    <x v="304"/>
    <d v="2017-05-27T05:00:00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n v="1392530400"/>
    <b v="0"/>
    <b v="0"/>
    <s v="music/rock"/>
    <x v="1"/>
    <s v="rock"/>
    <x v="305"/>
    <d v="2014-02-16T06:00:00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n v="1283662800"/>
    <b v="0"/>
    <b v="0"/>
    <s v="technology/web"/>
    <x v="2"/>
    <s v="web"/>
    <x v="306"/>
    <d v="2010-09-05T05:00:00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b v="0"/>
    <b v="0"/>
    <s v="publishing/fiction"/>
    <x v="5"/>
    <s v="fiction"/>
    <x v="307"/>
    <d v="2011-05-19T05:00:00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n v="1302325200"/>
    <b v="0"/>
    <b v="0"/>
    <s v="film &amp; video/shorts"/>
    <x v="4"/>
    <s v="shorts"/>
    <x v="308"/>
    <d v="2011-04-09T05:00:00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n v="1291788000"/>
    <b v="0"/>
    <b v="0"/>
    <s v="theater/plays"/>
    <x v="3"/>
    <s v="plays"/>
    <x v="309"/>
    <d v="2010-12-08T06:00:00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b v="0"/>
    <b v="0"/>
    <s v="film &amp; video/documentary"/>
    <x v="4"/>
    <s v="documentary"/>
    <x v="310"/>
    <d v="2014-03-29T05:00:00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b v="0"/>
    <b v="1"/>
    <s v="theater/plays"/>
    <x v="3"/>
    <s v="plays"/>
    <x v="311"/>
    <d v="2015-07-03T05:00:00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n v="1531112400"/>
    <b v="0"/>
    <b v="1"/>
    <s v="theater/plays"/>
    <x v="3"/>
    <s v="plays"/>
    <x v="79"/>
    <d v="2018-07-09T05:00:00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b v="0"/>
    <b v="0"/>
    <s v="film &amp; video/animation"/>
    <x v="4"/>
    <s v="animation"/>
    <x v="312"/>
    <d v="2016-01-01T06:00:00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b v="0"/>
    <b v="1"/>
    <s v="theater/plays"/>
    <x v="3"/>
    <s v="plays"/>
    <x v="313"/>
    <d v="2019-09-01T05:00:00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b v="0"/>
    <b v="0"/>
    <s v="music/rock"/>
    <x v="1"/>
    <s v="rock"/>
    <x v="314"/>
    <d v="2018-12-11T06:00:00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b v="0"/>
    <b v="0"/>
    <s v="games/video games"/>
    <x v="6"/>
    <s v="video games"/>
    <x v="315"/>
    <d v="2016-12-23T06:00:00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b v="0"/>
    <b v="0"/>
    <s v="film &amp; video/documentary"/>
    <x v="4"/>
    <s v="documentary"/>
    <x v="316"/>
    <d v="2017-12-09T06:00:00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b v="0"/>
    <b v="0"/>
    <s v="food/food trucks"/>
    <x v="0"/>
    <s v="food trucks"/>
    <x v="317"/>
    <d v="2011-12-20T06:00:00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n v="1364533200"/>
    <b v="0"/>
    <b v="0"/>
    <s v="technology/wearables"/>
    <x v="2"/>
    <s v="wearables"/>
    <x v="318"/>
    <d v="2013-03-29T05:00:00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b v="0"/>
    <b v="0"/>
    <s v="theater/plays"/>
    <x v="3"/>
    <s v="plays"/>
    <x v="319"/>
    <d v="2018-12-18T06:00:00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b v="0"/>
    <b v="0"/>
    <s v="music/rock"/>
    <x v="1"/>
    <s v="rock"/>
    <x v="32"/>
    <d v="2018-01-17T06:00:00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n v="1574920800"/>
    <b v="0"/>
    <b v="0"/>
    <s v="music/rock"/>
    <x v="1"/>
    <s v="rock"/>
    <x v="320"/>
    <d v="2019-11-28T06:00:00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n v="1292479200"/>
    <b v="0"/>
    <b v="1"/>
    <s v="music/rock"/>
    <x v="1"/>
    <s v="rock"/>
    <x v="321"/>
    <d v="2010-12-16T06:00:00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b v="0"/>
    <b v="0"/>
    <s v="theater/plays"/>
    <x v="3"/>
    <s v="plays"/>
    <x v="322"/>
    <d v="2019-11-12T06:00:00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n v="1320382800"/>
    <b v="0"/>
    <b v="0"/>
    <s v="theater/plays"/>
    <x v="3"/>
    <s v="plays"/>
    <x v="323"/>
    <d v="2011-11-04T05:00:00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b v="0"/>
    <b v="0"/>
    <s v="theater/plays"/>
    <x v="3"/>
    <s v="plays"/>
    <x v="324"/>
    <d v="2017-08-16T05:00:00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b v="0"/>
    <b v="0"/>
    <s v="photography/photography books"/>
    <x v="7"/>
    <s v="photography books"/>
    <x v="325"/>
    <d v="2011-12-13T06:00:00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b v="0"/>
    <b v="0"/>
    <s v="music/indie rock"/>
    <x v="1"/>
    <s v="indie rock"/>
    <x v="326"/>
    <d v="2015-09-04T05:00:00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b v="0"/>
    <b v="0"/>
    <s v="theater/plays"/>
    <x v="3"/>
    <s v="plays"/>
    <x v="327"/>
    <d v="2013-08-01T05:00:00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b v="0"/>
    <b v="0"/>
    <s v="theater/plays"/>
    <x v="3"/>
    <s v="plays"/>
    <x v="328"/>
    <d v="2014-01-11T06:00:00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b v="0"/>
    <b v="0"/>
    <s v="games/video games"/>
    <x v="6"/>
    <s v="video games"/>
    <x v="329"/>
    <d v="2018-03-03T06:00:00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n v="1436504400"/>
    <b v="0"/>
    <b v="0"/>
    <s v="film &amp; video/drama"/>
    <x v="4"/>
    <s v="drama"/>
    <x v="330"/>
    <d v="2015-07-10T05:00:00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b v="0"/>
    <b v="1"/>
    <s v="music/indie rock"/>
    <x v="1"/>
    <s v="indie rock"/>
    <x v="331"/>
    <d v="2017-10-18T05:00:00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b v="0"/>
    <b v="0"/>
    <s v="technology/web"/>
    <x v="2"/>
    <s v="web"/>
    <x v="332"/>
    <d v="2015-03-07T06:00:00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b v="0"/>
    <b v="0"/>
    <s v="food/food trucks"/>
    <x v="0"/>
    <s v="food trucks"/>
    <x v="333"/>
    <d v="2017-03-01T06:00:00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n v="1502600400"/>
    <b v="0"/>
    <b v="0"/>
    <s v="theater/plays"/>
    <x v="3"/>
    <s v="plays"/>
    <x v="296"/>
    <d v="2017-08-13T05:00:00"/>
  </r>
  <r>
    <n v="350"/>
    <s v="Shannon Ltd"/>
    <s v="Pre-emptive neutral capacity"/>
    <n v="100"/>
    <n v="5"/>
    <n v="5"/>
    <x v="0"/>
    <n v="1"/>
    <n v="5"/>
    <s v="US"/>
    <s v="USD"/>
    <n v="1432098000"/>
    <n v="1433653200"/>
    <b v="0"/>
    <b v="1"/>
    <s v="music/jazz"/>
    <x v="1"/>
    <s v="jazz"/>
    <x v="334"/>
    <d v="2015-06-07T05:00:00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b v="0"/>
    <b v="0"/>
    <s v="music/rock"/>
    <x v="1"/>
    <s v="rock"/>
    <x v="335"/>
    <d v="2015-09-07T05:00:00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n v="1447567200"/>
    <b v="0"/>
    <b v="0"/>
    <s v="theater/plays"/>
    <x v="3"/>
    <s v="plays"/>
    <x v="336"/>
    <d v="2015-11-15T06:00:00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b v="0"/>
    <b v="0"/>
    <s v="theater/plays"/>
    <x v="3"/>
    <s v="plays"/>
    <x v="337"/>
    <d v="2019-07-06T05:00:00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n v="1378789200"/>
    <b v="0"/>
    <b v="0"/>
    <s v="film &amp; video/documentary"/>
    <x v="4"/>
    <s v="documentary"/>
    <x v="338"/>
    <d v="2013-09-10T05:00:00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b v="0"/>
    <b v="0"/>
    <s v="technology/wearables"/>
    <x v="2"/>
    <s v="wearables"/>
    <x v="339"/>
    <d v="2017-03-03T06:00:00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b v="0"/>
    <b v="0"/>
    <s v="theater/plays"/>
    <x v="3"/>
    <s v="plays"/>
    <x v="340"/>
    <d v="2012-01-23T06:00:00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b v="0"/>
    <b v="0"/>
    <s v="games/video games"/>
    <x v="6"/>
    <s v="video games"/>
    <x v="341"/>
    <d v="2015-09-28T05:00:00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b v="1"/>
    <b v="0"/>
    <s v="photography/photography books"/>
    <x v="7"/>
    <s v="photography books"/>
    <x v="342"/>
    <d v="2018-08-13T05:00:00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b v="0"/>
    <b v="0"/>
    <s v="film &amp; video/animation"/>
    <x v="4"/>
    <s v="animation"/>
    <x v="343"/>
    <d v="2011-09-03T05:00:00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b v="0"/>
    <b v="1"/>
    <s v="theater/plays"/>
    <x v="3"/>
    <s v="plays"/>
    <x v="344"/>
    <d v="2011-01-15T06:00:00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b v="0"/>
    <b v="0"/>
    <s v="theater/plays"/>
    <x v="3"/>
    <s v="plays"/>
    <x v="345"/>
    <d v="2017-10-31T05:00:00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b v="0"/>
    <b v="0"/>
    <s v="music/rock"/>
    <x v="1"/>
    <s v="rock"/>
    <x v="65"/>
    <d v="2011-03-06T06:00:00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n v="1325052000"/>
    <b v="0"/>
    <b v="0"/>
    <s v="music/rock"/>
    <x v="1"/>
    <s v="rock"/>
    <x v="346"/>
    <d v="2011-12-28T06:00:00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n v="1522818000"/>
    <b v="0"/>
    <b v="0"/>
    <s v="music/indie rock"/>
    <x v="1"/>
    <s v="indie rock"/>
    <x v="347"/>
    <d v="2018-04-04T05:00:00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b v="0"/>
    <b v="0"/>
    <s v="theater/plays"/>
    <x v="3"/>
    <s v="plays"/>
    <x v="348"/>
    <d v="2017-01-25T06:00:00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b v="0"/>
    <b v="1"/>
    <s v="theater/plays"/>
    <x v="3"/>
    <s v="plays"/>
    <x v="349"/>
    <d v="2011-01-04T06:00:00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b v="0"/>
    <b v="1"/>
    <s v="theater/plays"/>
    <x v="3"/>
    <s v="plays"/>
    <x v="350"/>
    <d v="2014-11-11T06:00:00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b v="0"/>
    <b v="1"/>
    <s v="film &amp; video/documentary"/>
    <x v="4"/>
    <s v="documentary"/>
    <x v="351"/>
    <d v="2010-11-05T05:00:00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n v="1363237200"/>
    <b v="0"/>
    <b v="1"/>
    <s v="film &amp; video/television"/>
    <x v="4"/>
    <s v="television"/>
    <x v="352"/>
    <d v="2013-03-14T05:00:00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b v="0"/>
    <b v="0"/>
    <s v="theater/plays"/>
    <x v="3"/>
    <s v="plays"/>
    <x v="353"/>
    <d v="2019-04-21T05:00:00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b v="0"/>
    <b v="0"/>
    <s v="theater/plays"/>
    <x v="3"/>
    <s v="plays"/>
    <x v="354"/>
    <d v="2015-03-31T05:00:00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n v="1422424800"/>
    <b v="0"/>
    <b v="1"/>
    <s v="film &amp; video/documentary"/>
    <x v="4"/>
    <s v="documentary"/>
    <x v="355"/>
    <d v="2015-01-28T06:00:00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b v="0"/>
    <b v="0"/>
    <s v="theater/plays"/>
    <x v="3"/>
    <s v="plays"/>
    <x v="356"/>
    <d v="2017-08-25T05:00:00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n v="1547618400"/>
    <b v="0"/>
    <b v="1"/>
    <s v="film &amp; video/documentary"/>
    <x v="4"/>
    <s v="documentary"/>
    <x v="357"/>
    <d v="2019-01-16T06:00:00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b v="0"/>
    <b v="0"/>
    <s v="music/indie rock"/>
    <x v="1"/>
    <s v="indie rock"/>
    <x v="358"/>
    <d v="2015-12-12T06:00:00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n v="1405141200"/>
    <b v="0"/>
    <b v="0"/>
    <s v="music/rock"/>
    <x v="1"/>
    <s v="rock"/>
    <x v="359"/>
    <d v="2014-07-12T05:00:00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b v="0"/>
    <b v="0"/>
    <s v="theater/plays"/>
    <x v="3"/>
    <s v="plays"/>
    <x v="12"/>
    <d v="2019-11-05T06:00:00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b v="0"/>
    <b v="0"/>
    <s v="film &amp; video/documentary"/>
    <x v="4"/>
    <s v="documentary"/>
    <x v="360"/>
    <d v="2018-06-28T05:00:00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b v="0"/>
    <b v="0"/>
    <s v="theater/plays"/>
    <x v="3"/>
    <s v="plays"/>
    <x v="361"/>
    <d v="2011-11-10T06:00:00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b v="0"/>
    <b v="0"/>
    <s v="theater/plays"/>
    <x v="3"/>
    <s v="plays"/>
    <x v="362"/>
    <d v="2013-06-28T05:00:00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b v="0"/>
    <b v="0"/>
    <s v="theater/plays"/>
    <x v="3"/>
    <s v="plays"/>
    <x v="363"/>
    <d v="2015-07-24T05:00:00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b v="0"/>
    <b v="0"/>
    <s v="photography/photography books"/>
    <x v="7"/>
    <s v="photography books"/>
    <x v="364"/>
    <d v="2017-11-04T05:00:00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b v="0"/>
    <b v="1"/>
    <s v="food/food trucks"/>
    <x v="0"/>
    <s v="food trucks"/>
    <x v="210"/>
    <d v="2019-02-19T06:00:00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b v="1"/>
    <b v="1"/>
    <s v="film &amp; video/documentary"/>
    <x v="4"/>
    <s v="documentary"/>
    <x v="365"/>
    <d v="2017-03-09T06:00:00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b v="0"/>
    <b v="0"/>
    <s v="publishing/nonfiction"/>
    <x v="5"/>
    <s v="nonfiction"/>
    <x v="366"/>
    <d v="2019-04-30T05:00:00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b v="0"/>
    <b v="0"/>
    <s v="theater/plays"/>
    <x v="3"/>
    <s v="plays"/>
    <x v="367"/>
    <d v="2010-07-08T05:00:00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n v="1339909200"/>
    <b v="0"/>
    <b v="0"/>
    <s v="technology/wearables"/>
    <x v="2"/>
    <s v="wearables"/>
    <x v="368"/>
    <d v="2012-06-17T05:00:00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n v="1325829600"/>
    <b v="0"/>
    <b v="0"/>
    <s v="music/indie rock"/>
    <x v="1"/>
    <s v="indie rock"/>
    <x v="369"/>
    <d v="2012-01-06T06:00:00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b v="0"/>
    <b v="0"/>
    <s v="theater/plays"/>
    <x v="3"/>
    <s v="plays"/>
    <x v="370"/>
    <d v="2010-11-24T06:00:00"/>
  </r>
  <r>
    <n v="390"/>
    <s v="Davis-Allen"/>
    <s v="Digitized eco-centric core"/>
    <n v="2400"/>
    <n v="4477"/>
    <n v="186.54166666666669"/>
    <x v="1"/>
    <n v="50"/>
    <n v="89.54"/>
    <s v="US"/>
    <s v="USD"/>
    <n v="1379048400"/>
    <n v="1380344400"/>
    <b v="0"/>
    <b v="0"/>
    <s v="photography/photography books"/>
    <x v="7"/>
    <s v="photography books"/>
    <x v="371"/>
    <d v="2013-09-28T05:00:00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b v="0"/>
    <b v="0"/>
    <s v="publishing/nonfiction"/>
    <x v="5"/>
    <s v="nonfiction"/>
    <x v="287"/>
    <d v="2014-01-16T06:00:00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n v="1294466400"/>
    <b v="0"/>
    <b v="0"/>
    <s v="technology/wearables"/>
    <x v="2"/>
    <s v="wearables"/>
    <x v="372"/>
    <d v="2011-01-08T06:00:00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n v="1500354000"/>
    <b v="0"/>
    <b v="0"/>
    <s v="music/jazz"/>
    <x v="1"/>
    <s v="jazz"/>
    <x v="373"/>
    <d v="2017-07-18T05:00:00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n v="1375938000"/>
    <b v="0"/>
    <b v="1"/>
    <s v="film &amp; video/documentary"/>
    <x v="4"/>
    <s v="documentary"/>
    <x v="374"/>
    <d v="2013-08-08T05:00:00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b v="1"/>
    <b v="0"/>
    <s v="theater/plays"/>
    <x v="3"/>
    <s v="plays"/>
    <x v="375"/>
    <d v="2011-12-09T06:00:00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b v="0"/>
    <b v="0"/>
    <s v="film &amp; video/drama"/>
    <x v="4"/>
    <s v="drama"/>
    <x v="376"/>
    <d v="2018-10-13T05:00:00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b v="0"/>
    <b v="0"/>
    <s v="music/rock"/>
    <x v="1"/>
    <s v="rock"/>
    <x v="377"/>
    <d v="2013-05-29T05:00:00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b v="0"/>
    <b v="1"/>
    <s v="film &amp; video/animation"/>
    <x v="4"/>
    <s v="animation"/>
    <x v="378"/>
    <d v="2018-05-10T05:00:00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b v="0"/>
    <b v="0"/>
    <s v="music/indie rock"/>
    <x v="1"/>
    <s v="indie rock"/>
    <x v="379"/>
    <d v="2011-02-09T06:00:00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b v="0"/>
    <b v="1"/>
    <s v="photography/photography books"/>
    <x v="7"/>
    <s v="photography books"/>
    <x v="380"/>
    <d v="2013-09-07T05:00:00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b v="0"/>
    <b v="0"/>
    <s v="theater/plays"/>
    <x v="3"/>
    <s v="plays"/>
    <x v="381"/>
    <d v="2019-10-27T05:00:00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b v="0"/>
    <b v="1"/>
    <s v="film &amp; video/shorts"/>
    <x v="4"/>
    <s v="shorts"/>
    <x v="382"/>
    <d v="2012-02-22T06:00:00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b v="0"/>
    <b v="1"/>
    <s v="theater/plays"/>
    <x v="3"/>
    <s v="plays"/>
    <x v="125"/>
    <d v="2010-06-17T05:00:00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b v="0"/>
    <b v="0"/>
    <s v="theater/plays"/>
    <x v="3"/>
    <s v="plays"/>
    <x v="383"/>
    <d v="2017-11-17T06:00:00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b v="0"/>
    <b v="0"/>
    <s v="theater/plays"/>
    <x v="3"/>
    <s v="plays"/>
    <x v="384"/>
    <d v="2018-07-24T05:00:00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b v="1"/>
    <b v="0"/>
    <s v="film &amp; video/documentary"/>
    <x v="4"/>
    <s v="documentary"/>
    <x v="385"/>
    <d v="2013-02-11T06:00:00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b v="0"/>
    <b v="0"/>
    <s v="theater/plays"/>
    <x v="3"/>
    <s v="plays"/>
    <x v="386"/>
    <d v="2019-10-20T05:00:00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b v="0"/>
    <b v="0"/>
    <s v="film &amp; video/documentary"/>
    <x v="4"/>
    <s v="documentary"/>
    <x v="387"/>
    <d v="2016-07-10T05:00:00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b v="0"/>
    <b v="0"/>
    <s v="music/rock"/>
    <x v="1"/>
    <s v="rock"/>
    <x v="388"/>
    <d v="2017-04-22T05:00:00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b v="0"/>
    <b v="0"/>
    <s v="games/mobile games"/>
    <x v="6"/>
    <s v="mobile games"/>
    <x v="277"/>
    <d v="2015-04-28T05:00:00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b v="0"/>
    <b v="0"/>
    <s v="theater/plays"/>
    <x v="3"/>
    <s v="plays"/>
    <x v="389"/>
    <d v="2017-05-31T05:00:00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b v="0"/>
    <b v="0"/>
    <s v="publishing/fiction"/>
    <x v="5"/>
    <s v="fiction"/>
    <x v="390"/>
    <d v="2014-01-13T06:00:00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b v="0"/>
    <b v="0"/>
    <s v="film &amp; video/animation"/>
    <x v="4"/>
    <s v="animation"/>
    <x v="391"/>
    <d v="2018-12-24T06:00:00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b v="0"/>
    <b v="1"/>
    <s v="food/food trucks"/>
    <x v="0"/>
    <s v="food trucks"/>
    <x v="392"/>
    <d v="2010-04-28T05:00:00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b v="0"/>
    <b v="0"/>
    <s v="theater/plays"/>
    <x v="3"/>
    <s v="plays"/>
    <x v="393"/>
    <d v="2012-01-30T06:00:00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b v="0"/>
    <b v="1"/>
    <s v="film &amp; video/documentary"/>
    <x v="4"/>
    <s v="documentary"/>
    <x v="394"/>
    <d v="2011-01-26T06:00:00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b v="0"/>
    <b v="0"/>
    <s v="theater/plays"/>
    <x v="3"/>
    <s v="plays"/>
    <x v="395"/>
    <d v="2018-11-27T06:00:00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b v="0"/>
    <b v="0"/>
    <s v="film &amp; video/documentary"/>
    <x v="4"/>
    <s v="documentary"/>
    <x v="396"/>
    <d v="2012-05-07T05:00:00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n v="1325052000"/>
    <b v="0"/>
    <b v="0"/>
    <s v="technology/web"/>
    <x v="2"/>
    <s v="web"/>
    <x v="397"/>
    <d v="2011-12-28T06:00:00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b v="0"/>
    <b v="0"/>
    <s v="theater/plays"/>
    <x v="3"/>
    <s v="plays"/>
    <x v="398"/>
    <d v="2017-07-09T05:00:00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n v="1501304400"/>
    <b v="0"/>
    <b v="1"/>
    <s v="technology/wearables"/>
    <x v="2"/>
    <s v="wearables"/>
    <x v="399"/>
    <d v="2017-07-29T05:00:00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b v="0"/>
    <b v="1"/>
    <s v="theater/plays"/>
    <x v="3"/>
    <s v="plays"/>
    <x v="400"/>
    <d v="2010-05-07T05:00:00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b v="0"/>
    <b v="1"/>
    <s v="food/food trucks"/>
    <x v="0"/>
    <s v="food trucks"/>
    <x v="116"/>
    <d v="2011-09-24T05:00:00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b v="0"/>
    <b v="0"/>
    <s v="music/indie rock"/>
    <x v="1"/>
    <s v="indie rock"/>
    <x v="401"/>
    <d v="2018-04-24T05:00:00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n v="1438578000"/>
    <b v="0"/>
    <b v="0"/>
    <s v="photography/photography books"/>
    <x v="7"/>
    <s v="photography books"/>
    <x v="402"/>
    <d v="2015-08-03T05:00:00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b v="0"/>
    <b v="0"/>
    <s v="theater/plays"/>
    <x v="3"/>
    <s v="plays"/>
    <x v="403"/>
    <d v="2013-03-06T06:00:00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n v="1413349200"/>
    <b v="0"/>
    <b v="1"/>
    <s v="theater/plays"/>
    <x v="3"/>
    <s v="plays"/>
    <x v="404"/>
    <d v="2014-10-15T05:00:00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b v="0"/>
    <b v="0"/>
    <s v="film &amp; video/animation"/>
    <x v="4"/>
    <s v="animation"/>
    <x v="405"/>
    <d v="2011-02-18T06:00:00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b v="0"/>
    <b v="1"/>
    <s v="photography/photography books"/>
    <x v="7"/>
    <s v="photography books"/>
    <x v="406"/>
    <d v="2014-03-10T05:00:00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b v="0"/>
    <b v="0"/>
    <s v="theater/plays"/>
    <x v="3"/>
    <s v="plays"/>
    <x v="407"/>
    <d v="2019-11-02T05:00:00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n v="1531112400"/>
    <b v="1"/>
    <b v="0"/>
    <s v="theater/plays"/>
    <x v="3"/>
    <s v="plays"/>
    <x v="408"/>
    <d v="2018-07-09T05:00:00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n v="1400734800"/>
    <b v="0"/>
    <b v="0"/>
    <s v="theater/plays"/>
    <x v="3"/>
    <s v="plays"/>
    <x v="409"/>
    <d v="2014-05-22T05:00:00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n v="1386741600"/>
    <b v="0"/>
    <b v="1"/>
    <s v="film &amp; video/documentary"/>
    <x v="4"/>
    <s v="documentary"/>
    <x v="410"/>
    <d v="2013-12-11T06:00:00"/>
  </r>
  <r>
    <n v="434"/>
    <s v="Floyd-Sims"/>
    <s v="Cloned transitional hierarchy"/>
    <n v="5400"/>
    <n v="903"/>
    <n v="16.722222222222221"/>
    <x v="3"/>
    <n v="10"/>
    <n v="90.3"/>
    <s v="CA"/>
    <s v="CAD"/>
    <n v="1480572000"/>
    <n v="1481781600"/>
    <b v="1"/>
    <b v="0"/>
    <s v="theater/plays"/>
    <x v="3"/>
    <s v="plays"/>
    <x v="411"/>
    <d v="2016-12-15T06:00:00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n v="1419660000"/>
    <b v="0"/>
    <b v="1"/>
    <s v="theater/plays"/>
    <x v="3"/>
    <s v="plays"/>
    <x v="412"/>
    <d v="2014-12-27T06:00:00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b v="0"/>
    <b v="0"/>
    <s v="music/jazz"/>
    <x v="1"/>
    <s v="jazz"/>
    <x v="413"/>
    <d v="2019-04-21T05:00:00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b v="0"/>
    <b v="1"/>
    <s v="film &amp; video/animation"/>
    <x v="4"/>
    <s v="animation"/>
    <x v="414"/>
    <d v="2015-09-16T05:00:00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b v="0"/>
    <b v="0"/>
    <s v="theater/plays"/>
    <x v="3"/>
    <s v="plays"/>
    <x v="415"/>
    <d v="2013-04-03T05:00:00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b v="0"/>
    <b v="0"/>
    <s v="film &amp; video/science fiction"/>
    <x v="4"/>
    <s v="science fiction"/>
    <x v="416"/>
    <d v="2016-11-13T06:00:00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b v="0"/>
    <b v="0"/>
    <s v="film &amp; video/television"/>
    <x v="4"/>
    <s v="television"/>
    <x v="417"/>
    <d v="2017-07-10T05:00:00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n v="1337835600"/>
    <b v="0"/>
    <b v="0"/>
    <s v="technology/wearables"/>
    <x v="2"/>
    <s v="wearables"/>
    <x v="418"/>
    <d v="2012-05-24T05:00:00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b v="0"/>
    <b v="0"/>
    <s v="theater/plays"/>
    <x v="3"/>
    <s v="plays"/>
    <x v="419"/>
    <d v="2017-09-18T05:00:00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b v="0"/>
    <b v="0"/>
    <s v="theater/plays"/>
    <x v="3"/>
    <s v="plays"/>
    <x v="420"/>
    <d v="2010-10-19T05:00:00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b v="0"/>
    <b v="1"/>
    <s v="music/indie rock"/>
    <x v="1"/>
    <s v="indie rock"/>
    <x v="421"/>
    <d v="2011-07-26T05:00:00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n v="1293170400"/>
    <b v="0"/>
    <b v="1"/>
    <s v="theater/plays"/>
    <x v="3"/>
    <s v="plays"/>
    <x v="422"/>
    <d v="2010-12-24T06:00:00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b v="0"/>
    <b v="0"/>
    <s v="technology/wearables"/>
    <x v="2"/>
    <s v="wearables"/>
    <x v="423"/>
    <d v="2012-12-20T06:00:00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b v="0"/>
    <b v="0"/>
    <s v="film &amp; video/television"/>
    <x v="4"/>
    <s v="television"/>
    <x v="424"/>
    <d v="2018-01-04T06:00:00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b v="0"/>
    <b v="1"/>
    <s v="games/video games"/>
    <x v="6"/>
    <s v="video games"/>
    <x v="425"/>
    <d v="2013-04-16T05:00:00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n v="1553317200"/>
    <b v="0"/>
    <b v="0"/>
    <s v="games/video games"/>
    <x v="6"/>
    <s v="video games"/>
    <x v="426"/>
    <d v="2019-03-23T05:00:00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b v="0"/>
    <b v="0"/>
    <s v="film &amp; video/animation"/>
    <x v="4"/>
    <s v="animation"/>
    <x v="427"/>
    <d v="2018-11-13T06:00:00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n v="1503118800"/>
    <b v="0"/>
    <b v="0"/>
    <s v="music/rock"/>
    <x v="1"/>
    <s v="rock"/>
    <x v="428"/>
    <d v="2017-08-19T05:00:00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b v="0"/>
    <b v="0"/>
    <s v="film &amp; video/drama"/>
    <x v="4"/>
    <s v="drama"/>
    <x v="429"/>
    <d v="2010-07-07T05:00:00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b v="0"/>
    <b v="0"/>
    <s v="film &amp; video/science fiction"/>
    <x v="4"/>
    <s v="science fiction"/>
    <x v="411"/>
    <d v="2017-01-11T06:00:00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n v="1385445600"/>
    <b v="0"/>
    <b v="1"/>
    <s v="film &amp; video/drama"/>
    <x v="4"/>
    <s v="drama"/>
    <x v="430"/>
    <d v="2013-11-26T06:00:00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b v="0"/>
    <b v="0"/>
    <s v="theater/plays"/>
    <x v="3"/>
    <s v="plays"/>
    <x v="431"/>
    <d v="2011-10-16T05:00:00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b v="0"/>
    <b v="1"/>
    <s v="music/indie rock"/>
    <x v="1"/>
    <s v="indie rock"/>
    <x v="432"/>
    <d v="2018-02-10T06:00:00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n v="1476594000"/>
    <b v="0"/>
    <b v="0"/>
    <s v="theater/plays"/>
    <x v="3"/>
    <s v="plays"/>
    <x v="433"/>
    <d v="2016-10-16T05:00:00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b v="0"/>
    <b v="0"/>
    <s v="theater/plays"/>
    <x v="3"/>
    <s v="plays"/>
    <x v="434"/>
    <d v="2010-05-11T05:00:00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b v="0"/>
    <b v="0"/>
    <s v="film &amp; video/documentary"/>
    <x v="4"/>
    <s v="documentary"/>
    <x v="435"/>
    <d v="2015-01-22T06:00:00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n v="1281589200"/>
    <b v="0"/>
    <b v="0"/>
    <s v="theater/plays"/>
    <x v="3"/>
    <s v="plays"/>
    <x v="8"/>
    <d v="2010-08-12T05:00:00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b v="0"/>
    <b v="0"/>
    <s v="film &amp; video/drama"/>
    <x v="4"/>
    <s v="drama"/>
    <x v="436"/>
    <d v="2014-05-18T05:00:00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n v="1362808800"/>
    <b v="0"/>
    <b v="0"/>
    <s v="games/mobile games"/>
    <x v="6"/>
    <s v="mobile games"/>
    <x v="385"/>
    <d v="2013-03-09T06:00:00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b v="0"/>
    <b v="0"/>
    <s v="film &amp; video/animation"/>
    <x v="4"/>
    <s v="animation"/>
    <x v="437"/>
    <d v="2014-01-04T06:00:00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b v="0"/>
    <b v="0"/>
    <s v="theater/plays"/>
    <x v="3"/>
    <s v="plays"/>
    <x v="438"/>
    <d v="2018-02-25T06:00:00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b v="0"/>
    <b v="0"/>
    <s v="publishing/translations"/>
    <x v="5"/>
    <s v="translations"/>
    <x v="439"/>
    <d v="2018-02-05T06:00:00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n v="1370581200"/>
    <b v="0"/>
    <b v="1"/>
    <s v="technology/wearables"/>
    <x v="2"/>
    <s v="wearables"/>
    <x v="440"/>
    <d v="2013-06-07T05:00:00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n v="1448863200"/>
    <b v="0"/>
    <b v="1"/>
    <s v="technology/web"/>
    <x v="2"/>
    <s v="web"/>
    <x v="441"/>
    <d v="2015-11-30T06:00:00"/>
  </r>
  <r>
    <n v="468"/>
    <s v="Hughes Inc"/>
    <s v="Streamlined neutral analyzer"/>
    <n v="4000"/>
    <n v="1620"/>
    <n v="40.5"/>
    <x v="0"/>
    <n v="16"/>
    <n v="101.25"/>
    <s v="US"/>
    <s v="USD"/>
    <n v="1555218000"/>
    <n v="1556600400"/>
    <b v="0"/>
    <b v="0"/>
    <s v="theater/plays"/>
    <x v="3"/>
    <s v="plays"/>
    <x v="442"/>
    <d v="2019-04-30T05:00:00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n v="1432098000"/>
    <b v="0"/>
    <b v="0"/>
    <s v="film &amp; video/drama"/>
    <x v="4"/>
    <s v="drama"/>
    <x v="443"/>
    <d v="2015-05-20T05:00:00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b v="0"/>
    <b v="0"/>
    <s v="technology/wearables"/>
    <x v="2"/>
    <s v="wearables"/>
    <x v="315"/>
    <d v="2016-12-19T06:00:00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n v="1335934800"/>
    <b v="0"/>
    <b v="1"/>
    <s v="food/food trucks"/>
    <x v="0"/>
    <s v="food trucks"/>
    <x v="444"/>
    <d v="2012-05-02T05:00:00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b v="0"/>
    <b v="0"/>
    <s v="music/rock"/>
    <x v="1"/>
    <s v="rock"/>
    <x v="445"/>
    <d v="2019-05-04T05:00:00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n v="1530075600"/>
    <b v="0"/>
    <b v="0"/>
    <s v="music/electric music"/>
    <x v="1"/>
    <s v="electric music"/>
    <x v="446"/>
    <d v="2018-06-27T05:00:00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n v="1418796000"/>
    <b v="0"/>
    <b v="0"/>
    <s v="film &amp; video/television"/>
    <x v="4"/>
    <s v="television"/>
    <x v="447"/>
    <d v="2014-12-17T06:00:00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n v="1372482000"/>
    <b v="0"/>
    <b v="1"/>
    <s v="publishing/translations"/>
    <x v="5"/>
    <s v="translations"/>
    <x v="448"/>
    <d v="2013-06-29T05:00:00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n v="1534395600"/>
    <b v="0"/>
    <b v="0"/>
    <s v="publishing/fiction"/>
    <x v="5"/>
    <s v="fiction"/>
    <x v="342"/>
    <d v="2018-08-16T05:00:00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n v="1311397200"/>
    <b v="0"/>
    <b v="0"/>
    <s v="film &amp; video/science fiction"/>
    <x v="4"/>
    <s v="science fiction"/>
    <x v="449"/>
    <d v="2011-07-23T05:00:00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b v="0"/>
    <b v="0"/>
    <s v="technology/wearables"/>
    <x v="2"/>
    <s v="wearables"/>
    <x v="450"/>
    <d v="2015-03-21T05:00:00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b v="0"/>
    <b v="0"/>
    <s v="food/food trucks"/>
    <x v="0"/>
    <s v="food trucks"/>
    <x v="451"/>
    <d v="2017-07-31T05:00:00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n v="1269061200"/>
    <b v="0"/>
    <b v="1"/>
    <s v="photography/photography books"/>
    <x v="7"/>
    <s v="photography books"/>
    <x v="452"/>
    <d v="2010-03-20T05:00:00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b v="0"/>
    <b v="1"/>
    <s v="theater/plays"/>
    <x v="3"/>
    <s v="plays"/>
    <x v="453"/>
    <d v="2014-11-12T06:00:00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b v="0"/>
    <b v="1"/>
    <s v="publishing/fiction"/>
    <x v="5"/>
    <s v="fiction"/>
    <x v="454"/>
    <d v="2012-03-06T06:00:00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b v="0"/>
    <b v="0"/>
    <s v="theater/plays"/>
    <x v="3"/>
    <s v="plays"/>
    <x v="455"/>
    <d v="2019-12-19T06:00:00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b v="0"/>
    <b v="1"/>
    <s v="food/food trucks"/>
    <x v="0"/>
    <s v="food trucks"/>
    <x v="456"/>
    <d v="2014-09-22T05:00:00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b v="0"/>
    <b v="0"/>
    <s v="theater/plays"/>
    <x v="3"/>
    <s v="plays"/>
    <x v="457"/>
    <d v="2019-07-21T05:00:00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b v="0"/>
    <b v="1"/>
    <s v="publishing/translations"/>
    <x v="5"/>
    <s v="translations"/>
    <x v="458"/>
    <d v="2018-03-24T05:00:00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b v="0"/>
    <b v="0"/>
    <s v="theater/plays"/>
    <x v="3"/>
    <s v="plays"/>
    <x v="459"/>
    <d v="2017-05-23T05:00:00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b v="0"/>
    <b v="0"/>
    <s v="theater/plays"/>
    <x v="3"/>
    <s v="plays"/>
    <x v="460"/>
    <d v="2016-02-20T06:00:00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n v="1282366800"/>
    <b v="0"/>
    <b v="0"/>
    <s v="technology/wearables"/>
    <x v="2"/>
    <s v="wearables"/>
    <x v="461"/>
    <d v="2010-08-21T05:00:00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b v="0"/>
    <b v="0"/>
    <s v="journalism/audio"/>
    <x v="8"/>
    <s v="audio"/>
    <x v="462"/>
    <d v="2019-11-24T06:00:00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n v="1374901200"/>
    <b v="0"/>
    <b v="1"/>
    <s v="food/food trucks"/>
    <x v="0"/>
    <s v="food trucks"/>
    <x v="463"/>
    <d v="2013-07-27T05:00:00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n v="1278910800"/>
    <b v="1"/>
    <b v="1"/>
    <s v="film &amp; video/shorts"/>
    <x v="4"/>
    <s v="shorts"/>
    <x v="464"/>
    <d v="2010-07-12T05:00:00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n v="1562907600"/>
    <b v="0"/>
    <b v="0"/>
    <s v="photography/photography books"/>
    <x v="7"/>
    <s v="photography books"/>
    <x v="465"/>
    <d v="2019-07-12T05:00:00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b v="0"/>
    <b v="0"/>
    <s v="technology/wearables"/>
    <x v="2"/>
    <s v="wearables"/>
    <x v="466"/>
    <d v="2012-03-23T05:00:00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n v="1402722000"/>
    <b v="0"/>
    <b v="0"/>
    <s v="theater/plays"/>
    <x v="3"/>
    <s v="plays"/>
    <x v="467"/>
    <d v="2014-06-14T05:00:00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b v="0"/>
    <b v="0"/>
    <s v="film &amp; video/animation"/>
    <x v="4"/>
    <s v="animation"/>
    <x v="468"/>
    <d v="2017-06-07T05:00:00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n v="1482213600"/>
    <b v="0"/>
    <b v="1"/>
    <s v="technology/wearables"/>
    <x v="2"/>
    <s v="wearables"/>
    <x v="469"/>
    <d v="2016-12-20T06:00:00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b v="0"/>
    <b v="0"/>
    <s v="technology/web"/>
    <x v="2"/>
    <s v="web"/>
    <x v="470"/>
    <d v="2015-01-03T06:00:00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b v="0"/>
    <b v="1"/>
    <s v="film &amp; video/documentary"/>
    <x v="4"/>
    <s v="documentary"/>
    <x v="471"/>
    <d v="2016-03-20T05:00:00"/>
  </r>
  <r>
    <n v="500"/>
    <s v="Valdez Ltd"/>
    <s v="Team-oriented clear-thinking matrix"/>
    <n v="100"/>
    <n v="0"/>
    <n v="0"/>
    <x v="0"/>
    <n v="0"/>
    <e v="#DIV/0!"/>
    <s v="US"/>
    <s v="USD"/>
    <n v="1367384400"/>
    <n v="1369803600"/>
    <b v="0"/>
    <b v="1"/>
    <s v="theater/plays"/>
    <x v="3"/>
    <s v="plays"/>
    <x v="472"/>
    <d v="2013-05-29T05:00:00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n v="1363237200"/>
    <b v="0"/>
    <b v="0"/>
    <s v="film &amp; video/documentary"/>
    <x v="4"/>
    <s v="documentary"/>
    <x v="473"/>
    <d v="2013-03-14T05:00:00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b v="0"/>
    <b v="1"/>
    <s v="games/video games"/>
    <x v="6"/>
    <s v="video games"/>
    <x v="474"/>
    <d v="2012-08-25T05:00:00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n v="1437454800"/>
    <b v="0"/>
    <b v="0"/>
    <s v="film &amp; video/drama"/>
    <x v="4"/>
    <s v="drama"/>
    <x v="72"/>
    <d v="2015-07-21T05:00:00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n v="1432011600"/>
    <b v="0"/>
    <b v="0"/>
    <s v="music/rock"/>
    <x v="1"/>
    <s v="rock"/>
    <x v="443"/>
    <d v="2015-05-19T05:00:00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n v="1366347600"/>
    <b v="0"/>
    <b v="1"/>
    <s v="publishing/radio &amp; podcasts"/>
    <x v="5"/>
    <s v="radio &amp; podcasts"/>
    <x v="475"/>
    <d v="2013-04-19T05:00:00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n v="1512885600"/>
    <b v="0"/>
    <b v="1"/>
    <s v="theater/plays"/>
    <x v="3"/>
    <s v="plays"/>
    <x v="81"/>
    <d v="2017-12-10T06:00:00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n v="1369717200"/>
    <b v="0"/>
    <b v="1"/>
    <s v="technology/web"/>
    <x v="2"/>
    <s v="web"/>
    <x v="476"/>
    <d v="2013-05-28T05:00:00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b v="0"/>
    <b v="0"/>
    <s v="theater/plays"/>
    <x v="3"/>
    <s v="plays"/>
    <x v="192"/>
    <d v="2018-08-19T05:00:00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n v="1337058000"/>
    <b v="0"/>
    <b v="0"/>
    <s v="theater/plays"/>
    <x v="3"/>
    <s v="plays"/>
    <x v="477"/>
    <d v="2012-05-15T05:00:00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n v="1529816400"/>
    <b v="0"/>
    <b v="0"/>
    <s v="film &amp; video/drama"/>
    <x v="4"/>
    <s v="drama"/>
    <x v="478"/>
    <d v="2018-06-24T05:00:00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b v="0"/>
    <b v="0"/>
    <s v="theater/plays"/>
    <x v="3"/>
    <s v="plays"/>
    <x v="479"/>
    <d v="2019-08-04T05:00:00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b v="0"/>
    <b v="1"/>
    <s v="games/video games"/>
    <x v="6"/>
    <s v="video games"/>
    <x v="480"/>
    <d v="2014-07-06T05:00:00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n v="1284181200"/>
    <b v="0"/>
    <b v="0"/>
    <s v="film &amp; video/television"/>
    <x v="4"/>
    <s v="television"/>
    <x v="180"/>
    <d v="2010-09-11T05:00:00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n v="1386741600"/>
    <b v="0"/>
    <b v="1"/>
    <s v="music/rock"/>
    <x v="1"/>
    <s v="rock"/>
    <x v="481"/>
    <d v="2013-12-11T06:00:00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b v="0"/>
    <b v="1"/>
    <s v="theater/plays"/>
    <x v="3"/>
    <s v="plays"/>
    <x v="482"/>
    <d v="2011-12-25T06:00:00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b v="0"/>
    <b v="0"/>
    <s v="publishing/nonfiction"/>
    <x v="5"/>
    <s v="nonfiction"/>
    <x v="194"/>
    <d v="2010-09-13T05:00:00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n v="1494392400"/>
    <b v="0"/>
    <b v="0"/>
    <s v="food/food trucks"/>
    <x v="0"/>
    <s v="food trucks"/>
    <x v="483"/>
    <d v="2017-05-10T05:00:00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b v="0"/>
    <b v="1"/>
    <s v="film &amp; video/animation"/>
    <x v="4"/>
    <s v="animation"/>
    <x v="484"/>
    <d v="2018-02-25T06:00:00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n v="1421906400"/>
    <b v="0"/>
    <b v="1"/>
    <s v="music/rock"/>
    <x v="1"/>
    <s v="rock"/>
    <x v="355"/>
    <d v="2015-01-22T06:00:00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b v="0"/>
    <b v="0"/>
    <s v="theater/plays"/>
    <x v="3"/>
    <s v="plays"/>
    <x v="485"/>
    <d v="2019-04-22T05:00:00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b v="0"/>
    <b v="1"/>
    <s v="film &amp; video/drama"/>
    <x v="4"/>
    <s v="drama"/>
    <x v="486"/>
    <d v="2016-08-29T05:00:00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b v="0"/>
    <b v="0"/>
    <s v="film &amp; video/shorts"/>
    <x v="4"/>
    <s v="shorts"/>
    <x v="487"/>
    <d v="2012-07-15T05:00:00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n v="1268114400"/>
    <b v="0"/>
    <b v="0"/>
    <s v="film &amp; video/shorts"/>
    <x v="4"/>
    <s v="shorts"/>
    <x v="488"/>
    <d v="2010-03-09T06:00:00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n v="1273381200"/>
    <b v="0"/>
    <b v="0"/>
    <s v="theater/plays"/>
    <x v="3"/>
    <s v="plays"/>
    <x v="489"/>
    <d v="2010-05-09T05:00:00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b v="0"/>
    <b v="0"/>
    <s v="technology/wearables"/>
    <x v="2"/>
    <s v="wearables"/>
    <x v="490"/>
    <d v="2010-11-27T06:00:00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b v="0"/>
    <b v="1"/>
    <s v="theater/plays"/>
    <x v="3"/>
    <s v="plays"/>
    <x v="312"/>
    <d v="2016-02-01T06:00:00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b v="0"/>
    <b v="0"/>
    <s v="film &amp; video/animation"/>
    <x v="4"/>
    <s v="animation"/>
    <x v="491"/>
    <d v="2016-03-12T06:00:00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n v="1389074400"/>
    <b v="0"/>
    <b v="0"/>
    <s v="music/indie rock"/>
    <x v="1"/>
    <s v="indie rock"/>
    <x v="492"/>
    <d v="2014-01-07T06:00:00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n v="1402117200"/>
    <b v="0"/>
    <b v="0"/>
    <s v="games/video games"/>
    <x v="6"/>
    <s v="video games"/>
    <x v="493"/>
    <d v="2014-06-07T05:00:00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b v="0"/>
    <b v="1"/>
    <s v="publishing/fiction"/>
    <x v="5"/>
    <s v="fiction"/>
    <x v="494"/>
    <d v="2010-09-14T05:00:00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n v="1388988000"/>
    <b v="0"/>
    <b v="0"/>
    <s v="games/video games"/>
    <x v="6"/>
    <s v="video games"/>
    <x v="495"/>
    <d v="2014-01-06T06:00:00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n v="1516946400"/>
    <b v="0"/>
    <b v="0"/>
    <s v="theater/plays"/>
    <x v="3"/>
    <s v="plays"/>
    <x v="496"/>
    <d v="2018-01-26T06:00:00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n v="1377752400"/>
    <b v="0"/>
    <b v="0"/>
    <s v="music/indie rock"/>
    <x v="1"/>
    <s v="indie rock"/>
    <x v="497"/>
    <d v="2013-08-29T05:00:00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b v="0"/>
    <b v="1"/>
    <s v="film &amp; video/drama"/>
    <x v="4"/>
    <s v="drama"/>
    <x v="498"/>
    <d v="2018-08-18T05:00:00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n v="1528606800"/>
    <b v="0"/>
    <b v="1"/>
    <s v="theater/plays"/>
    <x v="3"/>
    <s v="plays"/>
    <x v="499"/>
    <d v="2018-06-10T05:00:00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b v="0"/>
    <b v="0"/>
    <s v="publishing/fiction"/>
    <x v="5"/>
    <s v="fiction"/>
    <x v="500"/>
    <d v="2010-09-19T05:00:00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n v="1537592400"/>
    <b v="1"/>
    <b v="1"/>
    <s v="film &amp; video/documentary"/>
    <x v="4"/>
    <s v="documentary"/>
    <x v="501"/>
    <d v="2018-09-22T05:00:00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b v="0"/>
    <b v="0"/>
    <s v="games/mobile games"/>
    <x v="6"/>
    <s v="mobile games"/>
    <x v="502"/>
    <d v="2013-10-08T05:00:00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n v="1562475600"/>
    <b v="0"/>
    <b v="1"/>
    <s v="food/food trucks"/>
    <x v="0"/>
    <s v="food trucks"/>
    <x v="503"/>
    <d v="2019-07-07T05:00:00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b v="0"/>
    <b v="0"/>
    <s v="photography/photography books"/>
    <x v="7"/>
    <s v="photography books"/>
    <x v="504"/>
    <d v="2018-05-27T05:00:00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b v="0"/>
    <b v="0"/>
    <s v="games/mobile games"/>
    <x v="6"/>
    <s v="mobile games"/>
    <x v="505"/>
    <d v="2015-07-06T05:00:00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b v="0"/>
    <b v="0"/>
    <s v="music/indie rock"/>
    <x v="1"/>
    <s v="indie rock"/>
    <x v="506"/>
    <d v="2016-02-21T06:00:00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b v="0"/>
    <b v="0"/>
    <s v="games/video games"/>
    <x v="6"/>
    <s v="video games"/>
    <x v="507"/>
    <d v="2013-09-26T05:00:00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b v="0"/>
    <b v="0"/>
    <s v="music/rock"/>
    <x v="1"/>
    <s v="rock"/>
    <x v="508"/>
    <d v="2016-01-21T06:00:00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b v="0"/>
    <b v="0"/>
    <s v="theater/plays"/>
    <x v="3"/>
    <s v="plays"/>
    <x v="509"/>
    <d v="2020-01-14T06:00:00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n v="1537419600"/>
    <b v="0"/>
    <b v="1"/>
    <s v="theater/plays"/>
    <x v="3"/>
    <s v="plays"/>
    <x v="510"/>
    <d v="2018-09-20T05:00:00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b v="0"/>
    <b v="0"/>
    <s v="film &amp; video/drama"/>
    <x v="4"/>
    <s v="drama"/>
    <x v="511"/>
    <d v="2015-02-06T06:00:00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b v="0"/>
    <b v="0"/>
    <s v="theater/plays"/>
    <x v="3"/>
    <s v="plays"/>
    <x v="512"/>
    <d v="2016-04-14T05:00:00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b v="0"/>
    <b v="0"/>
    <s v="technology/wearables"/>
    <x v="2"/>
    <s v="wearables"/>
    <x v="513"/>
    <d v="2013-06-06T05:00:00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b v="0"/>
    <b v="0"/>
    <s v="music/indie rock"/>
    <x v="1"/>
    <s v="indie rock"/>
    <x v="514"/>
    <d v="2012-03-21T05:00:00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b v="0"/>
    <b v="1"/>
    <s v="technology/web"/>
    <x v="2"/>
    <s v="web"/>
    <x v="515"/>
    <d v="2015-01-29T06:00:00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n v="1480312800"/>
    <b v="0"/>
    <b v="0"/>
    <s v="theater/plays"/>
    <x v="3"/>
    <s v="plays"/>
    <x v="516"/>
    <d v="2016-11-28T06:00:00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b v="0"/>
    <b v="0"/>
    <s v="music/rock"/>
    <x v="1"/>
    <s v="rock"/>
    <x v="517"/>
    <d v="2011-01-03T06:00:00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n v="1482645600"/>
    <b v="0"/>
    <b v="0"/>
    <s v="music/indie rock"/>
    <x v="1"/>
    <s v="indie rock"/>
    <x v="518"/>
    <d v="2016-12-25T06:00:00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b v="0"/>
    <b v="0"/>
    <s v="music/rock"/>
    <x v="1"/>
    <s v="rock"/>
    <x v="519"/>
    <d v="2014-05-03T05:00:00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n v="1315890000"/>
    <b v="0"/>
    <b v="1"/>
    <s v="publishing/translations"/>
    <x v="5"/>
    <s v="translations"/>
    <x v="520"/>
    <d v="2011-09-13T05:00:00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b v="0"/>
    <b v="1"/>
    <s v="film &amp; video/science fiction"/>
    <x v="4"/>
    <s v="science fiction"/>
    <x v="521"/>
    <d v="2015-10-05T05:00:00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b v="0"/>
    <b v="0"/>
    <s v="theater/plays"/>
    <x v="3"/>
    <s v="plays"/>
    <x v="522"/>
    <d v="2016-04-07T05:00:00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n v="1470718800"/>
    <b v="0"/>
    <b v="0"/>
    <s v="theater/plays"/>
    <x v="3"/>
    <s v="plays"/>
    <x v="523"/>
    <d v="2016-08-09T05:00:00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n v="1325052000"/>
    <b v="0"/>
    <b v="0"/>
    <s v="film &amp; video/animation"/>
    <x v="4"/>
    <s v="animation"/>
    <x v="524"/>
    <d v="2011-12-28T06:00:00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n v="1319000400"/>
    <b v="0"/>
    <b v="0"/>
    <s v="theater/plays"/>
    <x v="3"/>
    <s v="plays"/>
    <x v="525"/>
    <d v="2011-10-19T05:00:00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n v="1552539600"/>
    <b v="0"/>
    <b v="0"/>
    <s v="music/rock"/>
    <x v="1"/>
    <s v="rock"/>
    <x v="188"/>
    <d v="2019-03-14T05:00:00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b v="0"/>
    <b v="0"/>
    <s v="film &amp; video/documentary"/>
    <x v="4"/>
    <s v="documentary"/>
    <x v="526"/>
    <d v="2018-12-03T06:00:00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b v="0"/>
    <b v="0"/>
    <s v="theater/plays"/>
    <x v="3"/>
    <s v="plays"/>
    <x v="527"/>
    <d v="2015-03-23T05:00:00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b v="0"/>
    <b v="0"/>
    <s v="theater/plays"/>
    <x v="3"/>
    <s v="plays"/>
    <x v="528"/>
    <d v="2011-12-05T06:00:00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b v="0"/>
    <b v="1"/>
    <s v="music/electric music"/>
    <x v="1"/>
    <s v="electric music"/>
    <x v="522"/>
    <d v="2016-03-18T05:00:00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b v="0"/>
    <b v="0"/>
    <s v="music/rock"/>
    <x v="1"/>
    <s v="rock"/>
    <x v="529"/>
    <d v="2014-07-12T05:00:00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b v="0"/>
    <b v="0"/>
    <s v="theater/plays"/>
    <x v="3"/>
    <s v="plays"/>
    <x v="530"/>
    <d v="2010-08-29T05:00:00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b v="0"/>
    <b v="0"/>
    <s v="film &amp; video/animation"/>
    <x v="4"/>
    <s v="animation"/>
    <x v="531"/>
    <d v="2011-01-23T06:00:00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b v="0"/>
    <b v="1"/>
    <s v="music/rock"/>
    <x v="1"/>
    <s v="rock"/>
    <x v="515"/>
    <d v="2014-12-26T06:00:00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b v="0"/>
    <b v="0"/>
    <s v="film &amp; video/shorts"/>
    <x v="4"/>
    <s v="shorts"/>
    <x v="532"/>
    <d v="2015-08-05T05:00:00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n v="1444798800"/>
    <b v="0"/>
    <b v="1"/>
    <s v="music/rock"/>
    <x v="1"/>
    <s v="rock"/>
    <x v="533"/>
    <d v="2015-10-14T05:00:00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b v="0"/>
    <b v="0"/>
    <s v="journalism/audio"/>
    <x v="8"/>
    <s v="audio"/>
    <x v="409"/>
    <d v="2014-05-04T05:00:00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b v="0"/>
    <b v="1"/>
    <s v="food/food trucks"/>
    <x v="0"/>
    <s v="food trucks"/>
    <x v="534"/>
    <d v="2019-12-17T06:00:00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b v="0"/>
    <b v="1"/>
    <s v="theater/plays"/>
    <x v="3"/>
    <s v="plays"/>
    <x v="53"/>
    <d v="2014-05-23T05:00:00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b v="0"/>
    <b v="0"/>
    <s v="theater/plays"/>
    <x v="3"/>
    <s v="plays"/>
    <x v="535"/>
    <d v="2017-11-18T06:00:00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b v="0"/>
    <b v="0"/>
    <s v="music/jazz"/>
    <x v="1"/>
    <s v="jazz"/>
    <x v="536"/>
    <d v="2011-04-06T05:00:00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b v="0"/>
    <b v="0"/>
    <s v="film &amp; video/science fiction"/>
    <x v="4"/>
    <s v="science fiction"/>
    <x v="537"/>
    <d v="2011-12-04T06:00:00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n v="1313730000"/>
    <b v="0"/>
    <b v="0"/>
    <s v="music/jazz"/>
    <x v="1"/>
    <s v="jazz"/>
    <x v="538"/>
    <d v="2011-08-19T05:00:00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n v="1394085600"/>
    <b v="0"/>
    <b v="0"/>
    <s v="theater/plays"/>
    <x v="3"/>
    <s v="plays"/>
    <x v="539"/>
    <d v="2014-03-06T06:00:00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b v="0"/>
    <b v="0"/>
    <s v="technology/web"/>
    <x v="2"/>
    <s v="web"/>
    <x v="540"/>
    <d v="2011-05-14T05:00:00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b v="0"/>
    <b v="1"/>
    <s v="games/video games"/>
    <x v="6"/>
    <s v="video games"/>
    <x v="505"/>
    <d v="2015-06-15T05:00:00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b v="0"/>
    <b v="0"/>
    <s v="film &amp; video/documentary"/>
    <x v="4"/>
    <s v="documentary"/>
    <x v="541"/>
    <d v="2012-03-08T06:00:00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n v="1336539600"/>
    <b v="0"/>
    <b v="0"/>
    <s v="technology/web"/>
    <x v="2"/>
    <s v="web"/>
    <x v="542"/>
    <d v="2012-05-09T05:00:00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b v="0"/>
    <b v="0"/>
    <s v="publishing/translations"/>
    <x v="5"/>
    <s v="translations"/>
    <x v="543"/>
    <d v="2010-03-28T05:00:00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b v="0"/>
    <b v="0"/>
    <s v="music/rock"/>
    <x v="1"/>
    <s v="rock"/>
    <x v="544"/>
    <d v="2010-12-06T06:00:00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b v="0"/>
    <b v="1"/>
    <s v="food/food trucks"/>
    <x v="0"/>
    <s v="food trucks"/>
    <x v="35"/>
    <d v="2019-03-12T05:00:00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b v="0"/>
    <b v="0"/>
    <s v="theater/plays"/>
    <x v="3"/>
    <s v="plays"/>
    <x v="152"/>
    <d v="2010-04-25T05:00:00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n v="1436677200"/>
    <b v="0"/>
    <b v="0"/>
    <s v="film &amp; video/documentary"/>
    <x v="4"/>
    <s v="documentary"/>
    <x v="545"/>
    <d v="2015-07-12T05:00:00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b v="0"/>
    <b v="0"/>
    <s v="publishing/radio &amp; podcasts"/>
    <x v="5"/>
    <s v="radio &amp; podcasts"/>
    <x v="546"/>
    <d v="2015-01-01T06:00:00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b v="0"/>
    <b v="0"/>
    <s v="games/video games"/>
    <x v="6"/>
    <s v="video games"/>
    <x v="547"/>
    <d v="2010-07-24T05:00:00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b v="0"/>
    <b v="0"/>
    <s v="theater/plays"/>
    <x v="3"/>
    <s v="plays"/>
    <x v="548"/>
    <d v="2014-06-08T05:00:00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b v="0"/>
    <b v="0"/>
    <s v="film &amp; video/animation"/>
    <x v="4"/>
    <s v="animation"/>
    <x v="549"/>
    <d v="2014-04-08T05:00:00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n v="1467262800"/>
    <b v="0"/>
    <b v="1"/>
    <s v="theater/plays"/>
    <x v="3"/>
    <s v="plays"/>
    <x v="550"/>
    <d v="2016-06-30T05:00:00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b v="0"/>
    <b v="1"/>
    <s v="theater/plays"/>
    <x v="3"/>
    <s v="plays"/>
    <x v="551"/>
    <d v="2010-04-06T05:00:00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b v="0"/>
    <b v="1"/>
    <s v="film &amp; video/drama"/>
    <x v="4"/>
    <s v="drama"/>
    <x v="552"/>
    <d v="2016-03-12T06:00:00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n v="1575525600"/>
    <b v="0"/>
    <b v="0"/>
    <s v="theater/plays"/>
    <x v="3"/>
    <s v="plays"/>
    <x v="462"/>
    <d v="2019-12-05T06:00:00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b v="0"/>
    <b v="0"/>
    <s v="music/rock"/>
    <x v="1"/>
    <s v="rock"/>
    <x v="553"/>
    <d v="2010-07-14T05:00:00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n v="1424412000"/>
    <b v="0"/>
    <b v="0"/>
    <s v="film &amp; video/documentary"/>
    <x v="4"/>
    <s v="documentary"/>
    <x v="554"/>
    <d v="2015-02-20T06:00:00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b v="0"/>
    <b v="0"/>
    <s v="food/food trucks"/>
    <x v="0"/>
    <s v="food trucks"/>
    <x v="555"/>
    <d v="2013-08-11T05:00:00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b v="1"/>
    <b v="0"/>
    <s v="technology/wearables"/>
    <x v="2"/>
    <s v="wearables"/>
    <x v="548"/>
    <d v="2014-06-16T05:00:00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b v="0"/>
    <b v="0"/>
    <s v="theater/plays"/>
    <x v="3"/>
    <s v="plays"/>
    <x v="62"/>
    <d v="2015-06-16T05:00:00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n v="1557896400"/>
    <b v="0"/>
    <b v="0"/>
    <s v="theater/plays"/>
    <x v="3"/>
    <s v="plays"/>
    <x v="556"/>
    <d v="2019-05-15T05:00:00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b v="0"/>
    <b v="0"/>
    <s v="theater/plays"/>
    <x v="3"/>
    <s v="plays"/>
    <x v="557"/>
    <d v="2011-02-12T06:00:00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b v="0"/>
    <b v="0"/>
    <s v="publishing/nonfiction"/>
    <x v="5"/>
    <s v="nonfiction"/>
    <x v="27"/>
    <d v="2015-11-13T06:00:00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b v="0"/>
    <b v="0"/>
    <s v="music/rock"/>
    <x v="1"/>
    <s v="rock"/>
    <x v="558"/>
    <d v="2016-03-18T05:00:00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b v="0"/>
    <b v="0"/>
    <s v="food/food trucks"/>
    <x v="0"/>
    <s v="food trucks"/>
    <x v="559"/>
    <d v="2014-03-25T05:00:00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n v="1552197600"/>
    <b v="0"/>
    <b v="1"/>
    <s v="music/jazz"/>
    <x v="1"/>
    <s v="jazz"/>
    <x v="426"/>
    <d v="2019-03-10T06:00:00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n v="1549087200"/>
    <b v="0"/>
    <b v="0"/>
    <s v="film &amp; video/science fiction"/>
    <x v="4"/>
    <s v="science fiction"/>
    <x v="560"/>
    <d v="2019-02-02T06:00:00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n v="1356847200"/>
    <b v="0"/>
    <b v="0"/>
    <s v="theater/plays"/>
    <x v="3"/>
    <s v="plays"/>
    <x v="561"/>
    <d v="2012-12-30T06:00:00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n v="1375765200"/>
    <b v="0"/>
    <b v="0"/>
    <s v="theater/plays"/>
    <x v="3"/>
    <s v="plays"/>
    <x v="562"/>
    <d v="2013-08-06T05:00:00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b v="0"/>
    <b v="0"/>
    <s v="music/electric music"/>
    <x v="1"/>
    <s v="electric music"/>
    <x v="563"/>
    <d v="2010-11-15T06:00:00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b v="0"/>
    <b v="0"/>
    <s v="theater/plays"/>
    <x v="3"/>
    <s v="plays"/>
    <x v="564"/>
    <d v="2017-09-04T05:00:00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b v="0"/>
    <b v="0"/>
    <s v="theater/plays"/>
    <x v="3"/>
    <s v="plays"/>
    <x v="565"/>
    <d v="2017-01-29T06:00:00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n v="1462770000"/>
    <b v="0"/>
    <b v="0"/>
    <s v="theater/plays"/>
    <x v="3"/>
    <s v="plays"/>
    <x v="566"/>
    <d v="2016-05-09T05:00:00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b v="0"/>
    <b v="1"/>
    <s v="music/indie rock"/>
    <x v="1"/>
    <s v="indie rock"/>
    <x v="567"/>
    <d v="2013-09-21T05:00:00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b v="0"/>
    <b v="0"/>
    <s v="theater/plays"/>
    <x v="3"/>
    <s v="plays"/>
    <x v="568"/>
    <d v="2014-06-14T05:00:00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n v="1369285200"/>
    <b v="0"/>
    <b v="0"/>
    <s v="publishing/nonfiction"/>
    <x v="5"/>
    <s v="nonfiction"/>
    <x v="569"/>
    <d v="2013-05-23T05:00:00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b v="1"/>
    <b v="1"/>
    <s v="theater/plays"/>
    <x v="3"/>
    <s v="plays"/>
    <x v="570"/>
    <d v="2011-05-07T05:00:00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b v="0"/>
    <b v="0"/>
    <s v="photography/photography books"/>
    <x v="7"/>
    <s v="photography books"/>
    <x v="571"/>
    <d v="2016-07-12T05:00:00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b v="0"/>
    <b v="0"/>
    <s v="theater/plays"/>
    <x v="3"/>
    <s v="plays"/>
    <x v="572"/>
    <d v="2016-09-18T05:00:00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n v="1526014800"/>
    <b v="0"/>
    <b v="0"/>
    <s v="music/indie rock"/>
    <x v="1"/>
    <s v="indie rock"/>
    <x v="573"/>
    <d v="2018-05-11T05:00:00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n v="1437454800"/>
    <b v="0"/>
    <b v="0"/>
    <s v="theater/plays"/>
    <x v="3"/>
    <s v="plays"/>
    <x v="574"/>
    <d v="2015-07-21T05:00:00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b v="0"/>
    <b v="0"/>
    <s v="photography/photography books"/>
    <x v="7"/>
    <s v="photography books"/>
    <x v="511"/>
    <d v="2015-01-31T06:00:00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b v="0"/>
    <b v="0"/>
    <s v="theater/plays"/>
    <x v="3"/>
    <s v="plays"/>
    <x v="575"/>
    <d v="2020-02-10T06:00:00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n v="1286427600"/>
    <b v="0"/>
    <b v="1"/>
    <s v="theater/plays"/>
    <x v="3"/>
    <s v="plays"/>
    <x v="576"/>
    <d v="2010-10-07T05:00:00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b v="1"/>
    <b v="0"/>
    <s v="food/food trucks"/>
    <x v="0"/>
    <s v="food trucks"/>
    <x v="577"/>
    <d v="2010-07-10T05:00:00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b v="0"/>
    <b v="0"/>
    <s v="music/indie rock"/>
    <x v="1"/>
    <s v="indie rock"/>
    <x v="578"/>
    <d v="2010-10-07T05:00:00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n v="1467954000"/>
    <b v="0"/>
    <b v="1"/>
    <s v="theater/plays"/>
    <x v="3"/>
    <s v="plays"/>
    <x v="579"/>
    <d v="2016-07-08T05:00:00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b v="0"/>
    <b v="1"/>
    <s v="theater/plays"/>
    <x v="3"/>
    <s v="plays"/>
    <x v="580"/>
    <d v="2019-05-12T05:00:00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b v="0"/>
    <b v="0"/>
    <s v="theater/plays"/>
    <x v="3"/>
    <s v="plays"/>
    <x v="581"/>
    <d v="2019-03-30T05:00:00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n v="1416463200"/>
    <b v="0"/>
    <b v="0"/>
    <s v="theater/plays"/>
    <x v="3"/>
    <s v="plays"/>
    <x v="582"/>
    <d v="2014-11-20T06:00:00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b v="0"/>
    <b v="0"/>
    <s v="film &amp; video/animation"/>
    <x v="4"/>
    <s v="animation"/>
    <x v="336"/>
    <d v="2015-11-11T06:00:00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n v="1491627600"/>
    <b v="0"/>
    <b v="0"/>
    <s v="film &amp; video/television"/>
    <x v="4"/>
    <s v="television"/>
    <x v="583"/>
    <d v="2017-04-08T05:00:00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b v="0"/>
    <b v="0"/>
    <s v="film &amp; video/television"/>
    <x v="4"/>
    <s v="television"/>
    <x v="584"/>
    <d v="2013-03-13T05:00:00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b v="0"/>
    <b v="1"/>
    <s v="film &amp; video/animation"/>
    <x v="4"/>
    <s v="animation"/>
    <x v="585"/>
    <d v="2012-03-03T06:00:00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b v="0"/>
    <b v="0"/>
    <s v="theater/plays"/>
    <x v="3"/>
    <s v="plays"/>
    <x v="586"/>
    <d v="2016-11-22T06:00:00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b v="0"/>
    <b v="1"/>
    <s v="theater/plays"/>
    <x v="3"/>
    <s v="plays"/>
    <x v="587"/>
    <d v="2010-08-08T05:00:00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b v="0"/>
    <b v="1"/>
    <s v="film &amp; video/drama"/>
    <x v="4"/>
    <s v="drama"/>
    <x v="588"/>
    <d v="2018-07-28T05:00:00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b v="0"/>
    <b v="0"/>
    <s v="theater/plays"/>
    <x v="3"/>
    <s v="plays"/>
    <x v="589"/>
    <d v="2016-01-21T06:00:00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b v="0"/>
    <b v="0"/>
    <s v="theater/plays"/>
    <x v="3"/>
    <s v="plays"/>
    <x v="590"/>
    <d v="2017-03-20T05:00:00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b v="0"/>
    <b v="0"/>
    <s v="technology/wearables"/>
    <x v="2"/>
    <s v="wearables"/>
    <x v="591"/>
    <d v="2018-12-26T06:00:00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b v="0"/>
    <b v="0"/>
    <s v="theater/plays"/>
    <x v="3"/>
    <s v="plays"/>
    <x v="592"/>
    <d v="2017-03-19T05:00:00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b v="0"/>
    <b v="0"/>
    <s v="theater/plays"/>
    <x v="3"/>
    <s v="plays"/>
    <x v="593"/>
    <d v="2019-01-03T06:00:00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b v="0"/>
    <b v="1"/>
    <s v="music/rock"/>
    <x v="1"/>
    <s v="rock"/>
    <x v="594"/>
    <d v="2018-10-17T05:00:00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n v="1364101200"/>
    <b v="0"/>
    <b v="0"/>
    <s v="games/video games"/>
    <x v="6"/>
    <s v="video games"/>
    <x v="595"/>
    <d v="2013-03-24T05:00:00"/>
  </r>
  <r>
    <n v="647"/>
    <s v="Jordan-Wolfe"/>
    <s v="Inverse multimedia Graphic Interface"/>
    <n v="4500"/>
    <n v="1863"/>
    <n v="41.4"/>
    <x v="0"/>
    <n v="18"/>
    <n v="103.5"/>
    <s v="US"/>
    <s v="USD"/>
    <n v="1523250000"/>
    <n v="1525323600"/>
    <b v="0"/>
    <b v="0"/>
    <s v="publishing/translations"/>
    <x v="5"/>
    <s v="translations"/>
    <x v="596"/>
    <d v="2018-05-03T05:00:00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n v="1500872400"/>
    <b v="1"/>
    <b v="0"/>
    <s v="food/food trucks"/>
    <x v="0"/>
    <s v="food trucks"/>
    <x v="597"/>
    <d v="2017-07-24T05:00:00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n v="1288501200"/>
    <b v="1"/>
    <b v="1"/>
    <s v="theater/plays"/>
    <x v="3"/>
    <s v="plays"/>
    <x v="598"/>
    <d v="2010-10-31T05:00:00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b v="0"/>
    <b v="0"/>
    <s v="music/jazz"/>
    <x v="1"/>
    <s v="jazz"/>
    <x v="599"/>
    <d v="2014-08-04T05:00:00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b v="0"/>
    <b v="0"/>
    <s v="film &amp; video/shorts"/>
    <x v="4"/>
    <s v="shorts"/>
    <x v="600"/>
    <d v="2014-03-09T06:00:00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n v="1474088400"/>
    <b v="0"/>
    <b v="0"/>
    <s v="technology/web"/>
    <x v="2"/>
    <s v="web"/>
    <x v="601"/>
    <d v="2016-09-17T05:00:00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n v="1460264400"/>
    <b v="0"/>
    <b v="0"/>
    <s v="technology/web"/>
    <x v="2"/>
    <s v="web"/>
    <x v="602"/>
    <d v="2016-04-10T05:00:00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n v="1440824400"/>
    <b v="0"/>
    <b v="0"/>
    <s v="music/metal"/>
    <x v="1"/>
    <s v="metal"/>
    <x v="335"/>
    <d v="2015-08-29T05:00:00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b v="1"/>
    <b v="0"/>
    <s v="photography/photography books"/>
    <x v="7"/>
    <s v="photography books"/>
    <x v="603"/>
    <d v="2017-03-15T05:00:00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b v="0"/>
    <b v="0"/>
    <s v="food/food trucks"/>
    <x v="0"/>
    <s v="food trucks"/>
    <x v="604"/>
    <d v="2018-01-02T06:00:00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n v="1515736800"/>
    <b v="0"/>
    <b v="0"/>
    <s v="film &amp; video/science fiction"/>
    <x v="4"/>
    <s v="science fiction"/>
    <x v="605"/>
    <d v="2018-01-12T06:00:00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b v="0"/>
    <b v="0"/>
    <s v="music/rock"/>
    <x v="1"/>
    <s v="rock"/>
    <x v="606"/>
    <d v="2015-09-22T05:00:00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n v="1296194400"/>
    <b v="0"/>
    <b v="0"/>
    <s v="film &amp; video/documentary"/>
    <x v="4"/>
    <s v="documentary"/>
    <x v="65"/>
    <d v="2011-01-28T06:00:00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b v="1"/>
    <b v="0"/>
    <s v="theater/plays"/>
    <x v="3"/>
    <s v="plays"/>
    <x v="607"/>
    <d v="2015-08-30T05:00:00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n v="1335502800"/>
    <b v="0"/>
    <b v="0"/>
    <s v="music/jazz"/>
    <x v="1"/>
    <s v="jazz"/>
    <x v="608"/>
    <d v="2012-04-27T05:00:00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b v="0"/>
    <b v="0"/>
    <s v="theater/plays"/>
    <x v="3"/>
    <s v="plays"/>
    <x v="609"/>
    <d v="2018-12-13T06:00:00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b v="0"/>
    <b v="0"/>
    <s v="theater/plays"/>
    <x v="3"/>
    <s v="plays"/>
    <x v="610"/>
    <d v="2010-10-30T05:00:00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b v="0"/>
    <b v="0"/>
    <s v="music/jazz"/>
    <x v="1"/>
    <s v="jazz"/>
    <x v="541"/>
    <d v="2012-03-01T06:00:00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b v="0"/>
    <b v="1"/>
    <s v="film &amp; video/documentary"/>
    <x v="4"/>
    <s v="documentary"/>
    <x v="611"/>
    <d v="2011-07-23T05:00:00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b v="0"/>
    <b v="1"/>
    <s v="theater/plays"/>
    <x v="3"/>
    <s v="plays"/>
    <x v="612"/>
    <d v="2013-09-05T05:00:00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b v="0"/>
    <b v="0"/>
    <s v="journalism/audio"/>
    <x v="8"/>
    <s v="audio"/>
    <x v="613"/>
    <d v="2014-09-19T05:00:00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b v="0"/>
    <b v="0"/>
    <s v="theater/plays"/>
    <x v="3"/>
    <s v="plays"/>
    <x v="614"/>
    <d v="2012-08-13T05:00:00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b v="0"/>
    <b v="0"/>
    <s v="theater/plays"/>
    <x v="3"/>
    <s v="plays"/>
    <x v="615"/>
    <d v="2017-07-05T05:00:00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b v="0"/>
    <b v="0"/>
    <s v="music/indie rock"/>
    <x v="1"/>
    <s v="indie rock"/>
    <x v="90"/>
    <d v="2016-03-08T06:00:00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n v="1280898000"/>
    <b v="0"/>
    <b v="1"/>
    <s v="theater/plays"/>
    <x v="3"/>
    <s v="plays"/>
    <x v="616"/>
    <d v="2010-08-04T05:00:00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b v="0"/>
    <b v="0"/>
    <s v="theater/plays"/>
    <x v="3"/>
    <s v="plays"/>
    <x v="617"/>
    <d v="2018-03-31T05:00:00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b v="0"/>
    <b v="0"/>
    <s v="music/indie rock"/>
    <x v="1"/>
    <s v="indie rock"/>
    <x v="618"/>
    <d v="2016-05-06T05:00:00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n v="1317790800"/>
    <b v="0"/>
    <b v="0"/>
    <s v="photography/photography books"/>
    <x v="7"/>
    <s v="photography books"/>
    <x v="619"/>
    <d v="2011-10-05T05:00:00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b v="0"/>
    <b v="0"/>
    <s v="journalism/audio"/>
    <x v="8"/>
    <s v="audio"/>
    <x v="620"/>
    <d v="2019-09-18T05:00:00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b v="0"/>
    <b v="0"/>
    <s v="photography/photography books"/>
    <x v="7"/>
    <s v="photography books"/>
    <x v="621"/>
    <d v="2012-10-05T05:00:00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b v="0"/>
    <b v="0"/>
    <s v="publishing/fiction"/>
    <x v="5"/>
    <s v="fiction"/>
    <x v="622"/>
    <d v="2016-08-29T05:00:00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b v="0"/>
    <b v="0"/>
    <s v="film &amp; video/drama"/>
    <x v="4"/>
    <s v="drama"/>
    <x v="35"/>
    <d v="2019-01-21T06:00:00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n v="1571806800"/>
    <b v="0"/>
    <b v="1"/>
    <s v="food/food trucks"/>
    <x v="0"/>
    <s v="food trucks"/>
    <x v="623"/>
    <d v="2019-10-23T05:00:00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b v="0"/>
    <b v="1"/>
    <s v="games/mobile games"/>
    <x v="6"/>
    <s v="mobile games"/>
    <x v="624"/>
    <d v="2019-12-16T06:00:00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b v="0"/>
    <b v="0"/>
    <s v="theater/plays"/>
    <x v="3"/>
    <s v="plays"/>
    <x v="625"/>
    <d v="2011-12-27T06:00:00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b v="0"/>
    <b v="0"/>
    <s v="theater/plays"/>
    <x v="3"/>
    <s v="plays"/>
    <x v="626"/>
    <d v="2013-12-20T06:00:00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b v="0"/>
    <b v="0"/>
    <s v="theater/plays"/>
    <x v="3"/>
    <s v="plays"/>
    <x v="627"/>
    <d v="2018-09-18T05:00:00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b v="0"/>
    <b v="0"/>
    <s v="publishing/nonfiction"/>
    <x v="5"/>
    <s v="nonfiction"/>
    <x v="628"/>
    <d v="2010-07-19T05:00:00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b v="0"/>
    <b v="0"/>
    <s v="theater/plays"/>
    <x v="3"/>
    <s v="plays"/>
    <x v="629"/>
    <d v="2015-09-16T05:00:00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b v="0"/>
    <b v="0"/>
    <s v="technology/wearables"/>
    <x v="2"/>
    <s v="wearables"/>
    <x v="630"/>
    <d v="2018-04-07T05:00:00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b v="0"/>
    <b v="0"/>
    <s v="theater/plays"/>
    <x v="3"/>
    <s v="plays"/>
    <x v="631"/>
    <d v="2017-03-15T05:00:00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b v="0"/>
    <b v="1"/>
    <s v="film &amp; video/television"/>
    <x v="4"/>
    <s v="television"/>
    <x v="632"/>
    <d v="2019-01-26T06:00:00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n v="1384063200"/>
    <b v="0"/>
    <b v="0"/>
    <s v="technology/web"/>
    <x v="2"/>
    <s v="web"/>
    <x v="633"/>
    <d v="2013-11-10T06:00:00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n v="1322892000"/>
    <b v="0"/>
    <b v="1"/>
    <s v="film &amp; video/documentary"/>
    <x v="4"/>
    <s v="documentary"/>
    <x v="634"/>
    <d v="2011-12-03T06:00:00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b v="1"/>
    <b v="1"/>
    <s v="film &amp; video/documentary"/>
    <x v="4"/>
    <s v="documentary"/>
    <x v="635"/>
    <d v="2012-10-20T05:00:00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n v="1564203600"/>
    <b v="0"/>
    <b v="0"/>
    <s v="music/rock"/>
    <x v="1"/>
    <s v="rock"/>
    <x v="636"/>
    <d v="2019-07-27T05:00:00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b v="0"/>
    <b v="0"/>
    <s v="theater/plays"/>
    <x v="3"/>
    <s v="plays"/>
    <x v="637"/>
    <d v="2017-11-03T05:00:00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b v="0"/>
    <b v="0"/>
    <s v="theater/plays"/>
    <x v="3"/>
    <s v="plays"/>
    <x v="638"/>
    <d v="2018-01-03T06:00:00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b v="1"/>
    <b v="0"/>
    <s v="music/rock"/>
    <x v="1"/>
    <s v="rock"/>
    <x v="639"/>
    <d v="2015-11-30T06:00:00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n v="1429592400"/>
    <b v="0"/>
    <b v="1"/>
    <s v="theater/plays"/>
    <x v="3"/>
    <s v="plays"/>
    <x v="640"/>
    <d v="2015-04-21T05:00:00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b v="0"/>
    <b v="0"/>
    <s v="music/electric music"/>
    <x v="1"/>
    <s v="electric music"/>
    <x v="641"/>
    <d v="2018-04-02T05:00:00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n v="1323324000"/>
    <b v="0"/>
    <b v="0"/>
    <s v="technology/wearables"/>
    <x v="2"/>
    <s v="wearables"/>
    <x v="642"/>
    <d v="2011-12-08T06:00:00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b v="0"/>
    <b v="0"/>
    <s v="film &amp; video/drama"/>
    <x v="4"/>
    <s v="drama"/>
    <x v="230"/>
    <d v="2019-06-26T05:00:00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b v="0"/>
    <b v="0"/>
    <s v="technology/wearables"/>
    <x v="2"/>
    <s v="wearables"/>
    <x v="67"/>
    <d v="2010-02-09T06:00:00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b v="1"/>
    <b v="0"/>
    <s v="theater/plays"/>
    <x v="3"/>
    <s v="plays"/>
    <x v="643"/>
    <d v="2011-04-03T05:00:00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n v="1374901200"/>
    <b v="0"/>
    <b v="0"/>
    <s v="technology/wearables"/>
    <x v="2"/>
    <s v="wearables"/>
    <x v="644"/>
    <d v="2013-07-27T05:00:00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b v="1"/>
    <b v="1"/>
    <s v="publishing/translations"/>
    <x v="5"/>
    <s v="translations"/>
    <x v="645"/>
    <d v="2012-05-08T05:00:00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n v="1468904400"/>
    <b v="0"/>
    <b v="0"/>
    <s v="film &amp; video/animation"/>
    <x v="4"/>
    <s v="animation"/>
    <x v="646"/>
    <d v="2016-07-19T05:00:00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b v="0"/>
    <b v="0"/>
    <s v="publishing/nonfiction"/>
    <x v="5"/>
    <s v="nonfiction"/>
    <x v="626"/>
    <d v="2013-12-15T06:00:00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n v="1547445600"/>
    <b v="0"/>
    <b v="1"/>
    <s v="technology/web"/>
    <x v="2"/>
    <s v="web"/>
    <x v="647"/>
    <d v="2019-01-14T06:00:00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b v="0"/>
    <b v="0"/>
    <s v="film &amp; video/drama"/>
    <x v="4"/>
    <s v="drama"/>
    <x v="159"/>
    <d v="2019-01-13T06:00:00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b v="0"/>
    <b v="0"/>
    <s v="theater/plays"/>
    <x v="3"/>
    <s v="plays"/>
    <x v="648"/>
    <d v="2017-06-01T05:00:00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b v="0"/>
    <b v="0"/>
    <s v="theater/plays"/>
    <x v="3"/>
    <s v="plays"/>
    <x v="267"/>
    <d v="2012-04-26T05:00:00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b v="0"/>
    <b v="1"/>
    <s v="theater/plays"/>
    <x v="3"/>
    <s v="plays"/>
    <x v="649"/>
    <d v="2018-07-21T05:00:00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n v="1453788000"/>
    <b v="1"/>
    <b v="1"/>
    <s v="theater/plays"/>
    <x v="3"/>
    <s v="plays"/>
    <x v="248"/>
    <d v="2016-01-26T06:00:00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b v="0"/>
    <b v="0"/>
    <s v="theater/plays"/>
    <x v="3"/>
    <s v="plays"/>
    <x v="571"/>
    <d v="2016-08-18T05:00:00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b v="0"/>
    <b v="0"/>
    <s v="publishing/radio &amp; podcasts"/>
    <x v="5"/>
    <s v="radio &amp; podcasts"/>
    <x v="650"/>
    <d v="2016-09-03T05:00:00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b v="0"/>
    <b v="0"/>
    <s v="music/rock"/>
    <x v="1"/>
    <s v="rock"/>
    <x v="1"/>
    <d v="2014-08-20T05:00:00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b v="0"/>
    <b v="0"/>
    <s v="games/mobile games"/>
    <x v="6"/>
    <s v="mobile games"/>
    <x v="651"/>
    <d v="2010-08-12T05:00:00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b v="0"/>
    <b v="1"/>
    <s v="theater/plays"/>
    <x v="3"/>
    <s v="plays"/>
    <x v="652"/>
    <d v="2013-08-07T05:00:00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b v="0"/>
    <b v="0"/>
    <s v="film &amp; video/documentary"/>
    <x v="4"/>
    <s v="documentary"/>
    <x v="653"/>
    <d v="2011-09-12T05:00:00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b v="0"/>
    <b v="0"/>
    <s v="technology/wearables"/>
    <x v="2"/>
    <s v="wearables"/>
    <x v="654"/>
    <d v="2013-07-13T05:00:00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b v="0"/>
    <b v="0"/>
    <s v="publishing/fiction"/>
    <x v="5"/>
    <s v="fiction"/>
    <x v="655"/>
    <d v="2012-06-09T05:00:00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b v="0"/>
    <b v="1"/>
    <s v="theater/plays"/>
    <x v="3"/>
    <s v="plays"/>
    <x v="656"/>
    <d v="2018-03-07T06:00:00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n v="1523336400"/>
    <b v="0"/>
    <b v="0"/>
    <s v="music/rock"/>
    <x v="1"/>
    <s v="rock"/>
    <x v="657"/>
    <d v="2018-04-10T05:00:00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b v="0"/>
    <b v="0"/>
    <s v="film &amp; video/documentary"/>
    <x v="4"/>
    <s v="documentary"/>
    <x v="265"/>
    <d v="2017-12-03T06:00:00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n v="1458709200"/>
    <b v="0"/>
    <b v="0"/>
    <s v="theater/plays"/>
    <x v="3"/>
    <s v="plays"/>
    <x v="658"/>
    <d v="2016-03-23T05:00:00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n v="1414126800"/>
    <b v="0"/>
    <b v="1"/>
    <s v="theater/plays"/>
    <x v="3"/>
    <s v="plays"/>
    <x v="659"/>
    <d v="2014-10-24T05:00:00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b v="0"/>
    <b v="0"/>
    <s v="games/mobile games"/>
    <x v="6"/>
    <s v="mobile games"/>
    <x v="660"/>
    <d v="2014-11-17T06:00:00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b v="0"/>
    <b v="1"/>
    <s v="theater/plays"/>
    <x v="3"/>
    <s v="plays"/>
    <x v="661"/>
    <d v="2010-10-31T05:00:00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b v="0"/>
    <b v="0"/>
    <s v="technology/web"/>
    <x v="2"/>
    <s v="web"/>
    <x v="4"/>
    <d v="2019-03-19T05:00:00"/>
  </r>
  <r>
    <n v="728"/>
    <s v="Stewart Inc"/>
    <s v="Versatile mission-critical knowledgebase"/>
    <n v="4200"/>
    <n v="735"/>
    <n v="17.5"/>
    <x v="0"/>
    <n v="10"/>
    <n v="73.5"/>
    <s v="US"/>
    <s v="USD"/>
    <n v="1464152400"/>
    <n v="1465102800"/>
    <b v="0"/>
    <b v="0"/>
    <s v="theater/plays"/>
    <x v="3"/>
    <s v="plays"/>
    <x v="662"/>
    <d v="2016-06-05T05:00:00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b v="0"/>
    <b v="0"/>
    <s v="film &amp; video/drama"/>
    <x v="4"/>
    <s v="drama"/>
    <x v="663"/>
    <d v="2013-02-06T06:00:00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n v="1432875600"/>
    <b v="0"/>
    <b v="0"/>
    <s v="technology/wearables"/>
    <x v="2"/>
    <s v="wearables"/>
    <x v="664"/>
    <d v="2015-05-29T05:00:00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b v="0"/>
    <b v="0"/>
    <s v="technology/web"/>
    <x v="2"/>
    <s v="web"/>
    <x v="665"/>
    <d v="2017-07-24T05:00:00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b v="0"/>
    <b v="1"/>
    <s v="music/rock"/>
    <x v="1"/>
    <s v="rock"/>
    <x v="666"/>
    <d v="2017-04-14T05:00:00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b v="0"/>
    <b v="0"/>
    <s v="music/metal"/>
    <x v="1"/>
    <s v="metal"/>
    <x v="43"/>
    <d v="2014-08-06T05:00:00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n v="1486620000"/>
    <b v="0"/>
    <b v="1"/>
    <s v="theater/plays"/>
    <x v="3"/>
    <s v="plays"/>
    <x v="667"/>
    <d v="2017-02-09T06:00:00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b v="0"/>
    <b v="0"/>
    <s v="photography/photography books"/>
    <x v="7"/>
    <s v="photography books"/>
    <x v="668"/>
    <d v="2016-04-06T05:00:00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b v="0"/>
    <b v="0"/>
    <s v="publishing/nonfiction"/>
    <x v="5"/>
    <s v="nonfiction"/>
    <x v="669"/>
    <d v="2015-02-24T06:00:00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b v="0"/>
    <b v="0"/>
    <s v="music/indie rock"/>
    <x v="1"/>
    <s v="indie rock"/>
    <x v="670"/>
    <d v="2016-11-23T06:00:00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b v="0"/>
    <b v="1"/>
    <s v="theater/plays"/>
    <x v="3"/>
    <s v="plays"/>
    <x v="671"/>
    <d v="2014-12-08T06:00:00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n v="1341032400"/>
    <b v="0"/>
    <b v="0"/>
    <s v="music/indie rock"/>
    <x v="1"/>
    <s v="indie rock"/>
    <x v="672"/>
    <d v="2012-06-30T05:00:00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b v="0"/>
    <b v="0"/>
    <s v="theater/plays"/>
    <x v="3"/>
    <s v="plays"/>
    <x v="673"/>
    <d v="2017-02-06T06:00:00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n v="1274677200"/>
    <b v="0"/>
    <b v="0"/>
    <s v="theater/plays"/>
    <x v="3"/>
    <s v="plays"/>
    <x v="674"/>
    <d v="2010-05-24T05:00:00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n v="1267509600"/>
    <b v="0"/>
    <b v="0"/>
    <s v="music/electric music"/>
    <x v="1"/>
    <s v="electric music"/>
    <x v="675"/>
    <d v="2010-03-02T06:00:00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b v="0"/>
    <b v="1"/>
    <s v="theater/plays"/>
    <x v="3"/>
    <s v="plays"/>
    <x v="676"/>
    <d v="2015-10-27T05:00:00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n v="1534050000"/>
    <b v="0"/>
    <b v="1"/>
    <s v="theater/plays"/>
    <x v="3"/>
    <s v="plays"/>
    <x v="342"/>
    <d v="2018-08-12T05:00:00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b v="0"/>
    <b v="0"/>
    <s v="technology/wearables"/>
    <x v="2"/>
    <s v="wearables"/>
    <x v="677"/>
    <d v="2010-06-26T05:00:00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b v="0"/>
    <b v="0"/>
    <s v="technology/web"/>
    <x v="2"/>
    <s v="web"/>
    <x v="678"/>
    <d v="2011-10-14T05:00:00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b v="0"/>
    <b v="0"/>
    <s v="theater/plays"/>
    <x v="3"/>
    <s v="plays"/>
    <x v="679"/>
    <d v="2010-09-13T05:00:00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b v="0"/>
    <b v="1"/>
    <s v="film &amp; video/animation"/>
    <x v="4"/>
    <s v="animation"/>
    <x v="680"/>
    <d v="2010-03-26T05:00:00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n v="1413781200"/>
    <b v="0"/>
    <b v="1"/>
    <s v="technology/wearables"/>
    <x v="2"/>
    <s v="wearables"/>
    <x v="681"/>
    <d v="2014-10-20T05:00:00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b v="0"/>
    <b v="0"/>
    <s v="music/electric music"/>
    <x v="1"/>
    <s v="electric music"/>
    <x v="682"/>
    <d v="2010-07-26T05:00:00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b v="1"/>
    <b v="1"/>
    <s v="publishing/nonfiction"/>
    <x v="5"/>
    <s v="nonfiction"/>
    <x v="683"/>
    <d v="2016-04-01T05:00:00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b v="0"/>
    <b v="1"/>
    <s v="theater/plays"/>
    <x v="3"/>
    <s v="plays"/>
    <x v="684"/>
    <d v="2010-08-23T05:00:00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b v="0"/>
    <b v="0"/>
    <s v="photography/photography books"/>
    <x v="7"/>
    <s v="photography books"/>
    <x v="674"/>
    <d v="2010-06-07T05:00:00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b v="0"/>
    <b v="0"/>
    <s v="theater/plays"/>
    <x v="3"/>
    <s v="plays"/>
    <x v="685"/>
    <d v="2012-12-20T06:00:00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b v="0"/>
    <b v="1"/>
    <s v="theater/plays"/>
    <x v="3"/>
    <s v="plays"/>
    <x v="605"/>
    <d v="2018-01-08T06:00:00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b v="0"/>
    <b v="0"/>
    <s v="theater/plays"/>
    <x v="3"/>
    <s v="plays"/>
    <x v="686"/>
    <d v="2015-01-26T06:00:00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b v="0"/>
    <b v="0"/>
    <s v="film &amp; video/drama"/>
    <x v="4"/>
    <s v="drama"/>
    <x v="687"/>
    <d v="2011-05-16T05:00:00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n v="1414904400"/>
    <b v="0"/>
    <b v="0"/>
    <s v="music/rock"/>
    <x v="1"/>
    <s v="rock"/>
    <x v="688"/>
    <d v="2014-11-02T05:00:00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b v="0"/>
    <b v="0"/>
    <s v="music/electric music"/>
    <x v="1"/>
    <s v="electric music"/>
    <x v="689"/>
    <d v="2018-03-07T06:00:00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b v="0"/>
    <b v="1"/>
    <s v="games/video games"/>
    <x v="6"/>
    <s v="video games"/>
    <x v="690"/>
    <d v="2019-08-30T05:00:00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b v="0"/>
    <b v="0"/>
    <s v="music/rock"/>
    <x v="1"/>
    <s v="rock"/>
    <x v="691"/>
    <d v="2017-07-27T05:00:00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n v="1355032800"/>
    <b v="0"/>
    <b v="0"/>
    <s v="music/jazz"/>
    <x v="1"/>
    <s v="jazz"/>
    <x v="692"/>
    <d v="2012-12-09T06:00:00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n v="1339477200"/>
    <b v="0"/>
    <b v="1"/>
    <s v="theater/plays"/>
    <x v="3"/>
    <s v="plays"/>
    <x v="693"/>
    <d v="2012-06-12T05:00:00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n v="1305954000"/>
    <b v="0"/>
    <b v="0"/>
    <s v="music/rock"/>
    <x v="1"/>
    <s v="rock"/>
    <x v="694"/>
    <d v="2011-05-21T05:00:00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b v="1"/>
    <b v="1"/>
    <s v="music/indie rock"/>
    <x v="1"/>
    <s v="indie rock"/>
    <x v="695"/>
    <d v="2017-05-10T05:00:00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n v="1537419600"/>
    <b v="0"/>
    <b v="0"/>
    <s v="film &amp; video/science fiction"/>
    <x v="4"/>
    <s v="science fiction"/>
    <x v="123"/>
    <d v="2018-09-20T05:00:00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n v="1447999200"/>
    <b v="0"/>
    <b v="0"/>
    <s v="publishing/translations"/>
    <x v="5"/>
    <s v="translations"/>
    <x v="696"/>
    <d v="2015-11-20T06:00:00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b v="0"/>
    <b v="0"/>
    <s v="theater/plays"/>
    <x v="3"/>
    <s v="plays"/>
    <x v="626"/>
    <d v="2013-12-26T06:00:00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b v="0"/>
    <b v="0"/>
    <s v="games/video games"/>
    <x v="6"/>
    <s v="video games"/>
    <x v="697"/>
    <d v="2013-09-10T05:00:00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b v="0"/>
    <b v="1"/>
    <s v="theater/plays"/>
    <x v="3"/>
    <s v="plays"/>
    <x v="698"/>
    <d v="2014-04-21T05:00:00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b v="0"/>
    <b v="0"/>
    <s v="theater/plays"/>
    <x v="3"/>
    <s v="plays"/>
    <x v="699"/>
    <d v="2019-02-22T06:00:00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b v="0"/>
    <b v="0"/>
    <s v="music/indie rock"/>
    <x v="1"/>
    <s v="indie rock"/>
    <x v="700"/>
    <d v="2019-02-13T06:00:00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b v="0"/>
    <b v="0"/>
    <s v="theater/plays"/>
    <x v="3"/>
    <s v="plays"/>
    <x v="701"/>
    <d v="2017-04-23T05:00:00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n v="1467522000"/>
    <b v="0"/>
    <b v="0"/>
    <s v="technology/web"/>
    <x v="2"/>
    <s v="web"/>
    <x v="702"/>
    <d v="2016-07-03T05:00:00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b v="0"/>
    <b v="0"/>
    <s v="music/rock"/>
    <x v="1"/>
    <s v="rock"/>
    <x v="703"/>
    <d v="2014-11-16T06:00:00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b v="0"/>
    <b v="0"/>
    <s v="theater/plays"/>
    <x v="3"/>
    <s v="plays"/>
    <x v="704"/>
    <d v="2019-07-22T05:00:00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b v="0"/>
    <b v="0"/>
    <s v="theater/plays"/>
    <x v="3"/>
    <s v="plays"/>
    <x v="431"/>
    <d v="2011-10-22T05:00:00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b v="0"/>
    <b v="0"/>
    <s v="film &amp; video/animation"/>
    <x v="4"/>
    <s v="animation"/>
    <x v="705"/>
    <d v="2011-08-18T05:00:00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b v="0"/>
    <b v="1"/>
    <s v="theater/plays"/>
    <x v="3"/>
    <s v="plays"/>
    <x v="706"/>
    <d v="2015-08-23T05:00:00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b v="0"/>
    <b v="1"/>
    <s v="film &amp; video/drama"/>
    <x v="4"/>
    <s v="drama"/>
    <x v="707"/>
    <d v="2016-08-10T05:00:00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n v="1292911200"/>
    <b v="0"/>
    <b v="0"/>
    <s v="theater/plays"/>
    <x v="3"/>
    <s v="plays"/>
    <x v="708"/>
    <d v="2010-12-21T06:00:00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n v="1301374800"/>
    <b v="0"/>
    <b v="1"/>
    <s v="film &amp; video/animation"/>
    <x v="4"/>
    <s v="animation"/>
    <x v="709"/>
    <d v="2011-03-29T05:00:00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b v="0"/>
    <b v="0"/>
    <s v="music/rock"/>
    <x v="1"/>
    <s v="rock"/>
    <x v="710"/>
    <d v="2013-12-24T06:00:00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n v="1458190800"/>
    <b v="0"/>
    <b v="0"/>
    <s v="technology/web"/>
    <x v="2"/>
    <s v="web"/>
    <x v="711"/>
    <d v="2016-03-17T05:00:00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b v="0"/>
    <b v="1"/>
    <s v="film &amp; video/animation"/>
    <x v="4"/>
    <s v="animation"/>
    <x v="157"/>
    <d v="2019-05-31T05:00:00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b v="0"/>
    <b v="1"/>
    <s v="music/jazz"/>
    <x v="1"/>
    <s v="jazz"/>
    <x v="630"/>
    <d v="2018-04-03T05:00:00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b v="0"/>
    <b v="0"/>
    <s v="music/rock"/>
    <x v="1"/>
    <s v="rock"/>
    <x v="712"/>
    <d v="2011-05-30T05:00:00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b v="0"/>
    <b v="0"/>
    <s v="film &amp; video/animation"/>
    <x v="4"/>
    <s v="animation"/>
    <x v="93"/>
    <d v="2012-11-10T06:00:00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b v="0"/>
    <b v="0"/>
    <s v="theater/plays"/>
    <x v="3"/>
    <s v="plays"/>
    <x v="713"/>
    <d v="2014-07-03T05:00:00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b v="0"/>
    <b v="0"/>
    <s v="theater/plays"/>
    <x v="3"/>
    <s v="plays"/>
    <x v="714"/>
    <d v="2010-02-20T06:00:00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n v="1482818400"/>
    <b v="0"/>
    <b v="0"/>
    <s v="food/food trucks"/>
    <x v="0"/>
    <s v="food trucks"/>
    <x v="715"/>
    <d v="2016-12-27T06:00:00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b v="0"/>
    <b v="1"/>
    <s v="theater/plays"/>
    <x v="3"/>
    <s v="plays"/>
    <x v="716"/>
    <d v="2013-07-24T05:00:00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b v="0"/>
    <b v="0"/>
    <s v="publishing/nonfiction"/>
    <x v="5"/>
    <s v="nonfiction"/>
    <x v="448"/>
    <d v="2013-06-29T05:00:00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b v="0"/>
    <b v="0"/>
    <s v="music/rock"/>
    <x v="1"/>
    <s v="rock"/>
    <x v="717"/>
    <d v="2018-01-03T06:00:00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b v="0"/>
    <b v="0"/>
    <s v="film &amp; video/drama"/>
    <x v="4"/>
    <s v="drama"/>
    <x v="718"/>
    <d v="2016-11-04T05:00:00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n v="1408078800"/>
    <b v="0"/>
    <b v="1"/>
    <s v="games/mobile games"/>
    <x v="6"/>
    <s v="mobile games"/>
    <x v="719"/>
    <d v="2014-08-15T05:00:00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n v="1548136800"/>
    <b v="0"/>
    <b v="0"/>
    <s v="technology/web"/>
    <x v="2"/>
    <s v="web"/>
    <x v="720"/>
    <d v="2019-01-22T06:00:00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b v="0"/>
    <b v="1"/>
    <s v="theater/plays"/>
    <x v="3"/>
    <s v="plays"/>
    <x v="721"/>
    <d v="2012-06-28T05:00:00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b v="0"/>
    <b v="0"/>
    <s v="theater/plays"/>
    <x v="3"/>
    <s v="plays"/>
    <x v="722"/>
    <d v="2016-02-03T06:00:00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b v="0"/>
    <b v="0"/>
    <s v="music/rock"/>
    <x v="1"/>
    <s v="rock"/>
    <x v="139"/>
    <d v="2015-06-16T05:00:00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n v="1579672800"/>
    <b v="0"/>
    <b v="1"/>
    <s v="photography/photography books"/>
    <x v="7"/>
    <s v="photography books"/>
    <x v="723"/>
    <d v="2020-01-22T06:00:00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b v="0"/>
    <b v="0"/>
    <s v="photography/photography books"/>
    <x v="7"/>
    <s v="photography books"/>
    <x v="704"/>
    <d v="2019-07-06T05:00:00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b v="0"/>
    <b v="0"/>
    <s v="theater/plays"/>
    <x v="3"/>
    <s v="plays"/>
    <x v="724"/>
    <d v="2019-03-02T06:00:00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b v="0"/>
    <b v="0"/>
    <s v="music/rock"/>
    <x v="1"/>
    <s v="rock"/>
    <x v="725"/>
    <d v="2018-01-22T06:00:00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n v="1420437600"/>
    <b v="0"/>
    <b v="0"/>
    <s v="film &amp; video/documentary"/>
    <x v="4"/>
    <s v="documentary"/>
    <x v="660"/>
    <d v="2015-01-05T06:00:00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b v="0"/>
    <b v="1"/>
    <s v="film &amp; video/drama"/>
    <x v="4"/>
    <s v="drama"/>
    <x v="726"/>
    <d v="2012-03-29T05:00:00"/>
  </r>
  <r>
    <n v="807"/>
    <s v="Walker-Taylor"/>
    <s v="Automated uniform concept"/>
    <n v="700"/>
    <n v="1848"/>
    <n v="264"/>
    <x v="1"/>
    <n v="43"/>
    <n v="42.97674418604651"/>
    <s v="US"/>
    <s v="USD"/>
    <n v="1571115600"/>
    <n v="1574920800"/>
    <b v="0"/>
    <b v="1"/>
    <s v="theater/plays"/>
    <x v="3"/>
    <s v="plays"/>
    <x v="727"/>
    <d v="2019-11-28T06:00:00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n v="1464930000"/>
    <b v="0"/>
    <b v="0"/>
    <s v="food/food trucks"/>
    <x v="0"/>
    <s v="food trucks"/>
    <x v="728"/>
    <d v="2016-06-03T05:00:00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n v="1345006800"/>
    <b v="0"/>
    <b v="0"/>
    <s v="film &amp; video/documentary"/>
    <x v="4"/>
    <s v="documentary"/>
    <x v="729"/>
    <d v="2012-08-15T05:00:00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b v="0"/>
    <b v="1"/>
    <s v="theater/plays"/>
    <x v="3"/>
    <s v="plays"/>
    <x v="730"/>
    <d v="2017-12-08T06:00:00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n v="1452492000"/>
    <b v="0"/>
    <b v="1"/>
    <s v="games/video games"/>
    <x v="6"/>
    <s v="video games"/>
    <x v="731"/>
    <d v="2016-01-11T06:00:00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n v="1524286800"/>
    <b v="0"/>
    <b v="0"/>
    <s v="publishing/nonfiction"/>
    <x v="5"/>
    <s v="nonfiction"/>
    <x v="78"/>
    <d v="2018-04-21T05:00:00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n v="1346907600"/>
    <b v="0"/>
    <b v="0"/>
    <s v="games/video games"/>
    <x v="6"/>
    <s v="video games"/>
    <x v="732"/>
    <d v="2012-09-06T05:00:00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n v="1464498000"/>
    <b v="0"/>
    <b v="1"/>
    <s v="music/rock"/>
    <x v="1"/>
    <s v="rock"/>
    <x v="733"/>
    <d v="2016-05-29T05:00:00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n v="1514181600"/>
    <b v="0"/>
    <b v="0"/>
    <s v="music/rock"/>
    <x v="1"/>
    <s v="rock"/>
    <x v="734"/>
    <d v="2017-12-25T06:00:00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b v="1"/>
    <b v="1"/>
    <s v="theater/plays"/>
    <x v="3"/>
    <s v="plays"/>
    <x v="406"/>
    <d v="2014-02-12T06:00:00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b v="0"/>
    <b v="1"/>
    <s v="publishing/nonfiction"/>
    <x v="5"/>
    <s v="nonfiction"/>
    <x v="735"/>
    <d v="2019-06-01T05:00:00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b v="0"/>
    <b v="1"/>
    <s v="theater/plays"/>
    <x v="3"/>
    <s v="plays"/>
    <x v="736"/>
    <d v="2019-02-03T06:00:00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b v="1"/>
    <b v="0"/>
    <s v="games/video games"/>
    <x v="6"/>
    <s v="video games"/>
    <x v="737"/>
    <d v="2012-12-09T06:00:00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b v="0"/>
    <b v="1"/>
    <s v="music/rock"/>
    <x v="1"/>
    <s v="rock"/>
    <x v="192"/>
    <d v="2018-08-11T05:00:00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b v="0"/>
    <b v="0"/>
    <s v="film &amp; video/documentary"/>
    <x v="4"/>
    <s v="documentary"/>
    <x v="738"/>
    <d v="2017-03-13T05:00:00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n v="1395032400"/>
    <b v="0"/>
    <b v="0"/>
    <s v="music/rock"/>
    <x v="1"/>
    <s v="rock"/>
    <x v="739"/>
    <d v="2014-03-17T05:00:00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b v="1"/>
    <b v="1"/>
    <s v="music/rock"/>
    <x v="1"/>
    <s v="rock"/>
    <x v="613"/>
    <d v="2014-10-05T05:00:00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b v="0"/>
    <b v="1"/>
    <s v="publishing/nonfiction"/>
    <x v="5"/>
    <s v="nonfiction"/>
    <x v="740"/>
    <d v="2010-07-21T05:00:00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b v="0"/>
    <b v="0"/>
    <s v="film &amp; video/shorts"/>
    <x v="4"/>
    <s v="shorts"/>
    <x v="145"/>
    <d v="2017-08-06T05:00:00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b v="0"/>
    <b v="1"/>
    <s v="theater/plays"/>
    <x v="3"/>
    <s v="plays"/>
    <x v="741"/>
    <d v="2011-01-10T06:00:00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b v="0"/>
    <b v="1"/>
    <s v="film &amp; video/drama"/>
    <x v="4"/>
    <s v="drama"/>
    <x v="742"/>
    <d v="2011-05-15T05:00:00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b v="0"/>
    <b v="0"/>
    <s v="theater/plays"/>
    <x v="3"/>
    <s v="plays"/>
    <x v="202"/>
    <d v="2018-09-22T05:00:00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b v="0"/>
    <b v="0"/>
    <s v="theater/plays"/>
    <x v="3"/>
    <s v="plays"/>
    <x v="743"/>
    <d v="2015-06-24T05:00:00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b v="0"/>
    <b v="0"/>
    <s v="theater/plays"/>
    <x v="3"/>
    <s v="plays"/>
    <x v="744"/>
    <d v="2018-03-03T06:00:00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b v="0"/>
    <b v="0"/>
    <s v="photography/photography books"/>
    <x v="7"/>
    <s v="photography books"/>
    <x v="745"/>
    <d v="2012-04-29T05:00:00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b v="1"/>
    <b v="0"/>
    <s v="publishing/translations"/>
    <x v="5"/>
    <s v="translations"/>
    <x v="746"/>
    <d v="2015-11-25T06:00:00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b v="0"/>
    <b v="0"/>
    <s v="publishing/translations"/>
    <x v="5"/>
    <s v="translations"/>
    <x v="747"/>
    <d v="2011-02-25T06:00:00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b v="0"/>
    <b v="0"/>
    <s v="theater/plays"/>
    <x v="3"/>
    <s v="plays"/>
    <x v="362"/>
    <d v="2013-06-29T05:00:00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b v="0"/>
    <b v="0"/>
    <s v="technology/web"/>
    <x v="2"/>
    <s v="web"/>
    <x v="748"/>
    <d v="2015-03-06T06:00:00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b v="0"/>
    <b v="0"/>
    <s v="music/indie rock"/>
    <x v="1"/>
    <s v="indie rock"/>
    <x v="749"/>
    <d v="2010-02-16T06:00:00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b v="0"/>
    <b v="0"/>
    <s v="music/jazz"/>
    <x v="1"/>
    <s v="jazz"/>
    <x v="643"/>
    <d v="2011-05-20T05:00:00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b v="0"/>
    <b v="0"/>
    <s v="theater/plays"/>
    <x v="3"/>
    <s v="plays"/>
    <x v="750"/>
    <d v="2018-10-06T05:00:00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b v="0"/>
    <b v="1"/>
    <s v="film &amp; video/documentary"/>
    <x v="4"/>
    <s v="documentary"/>
    <x v="751"/>
    <d v="2014-05-01T05:00:00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b v="0"/>
    <b v="1"/>
    <s v="theater/plays"/>
    <x v="3"/>
    <s v="plays"/>
    <x v="752"/>
    <d v="2014-07-18T05:00:00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b v="0"/>
    <b v="0"/>
    <s v="technology/web"/>
    <x v="2"/>
    <s v="web"/>
    <x v="753"/>
    <d v="2016-03-06T06:00:00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b v="0"/>
    <b v="0"/>
    <s v="technology/wearables"/>
    <x v="2"/>
    <s v="wearables"/>
    <x v="754"/>
    <d v="2018-06-18T05:00:00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n v="1535778000"/>
    <b v="0"/>
    <b v="0"/>
    <s v="photography/photography books"/>
    <x v="7"/>
    <s v="photography books"/>
    <x v="755"/>
    <d v="2018-09-01T05:00:00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n v="1327471200"/>
    <b v="0"/>
    <b v="0"/>
    <s v="film &amp; video/documentary"/>
    <x v="4"/>
    <s v="documentary"/>
    <x v="756"/>
    <d v="2012-01-25T06:00:00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b v="0"/>
    <b v="0"/>
    <s v="technology/web"/>
    <x v="2"/>
    <s v="web"/>
    <x v="757"/>
    <d v="2018-06-21T05:00:00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n v="1535259600"/>
    <b v="1"/>
    <b v="1"/>
    <s v="technology/web"/>
    <x v="2"/>
    <s v="web"/>
    <x v="758"/>
    <d v="2018-08-26T05:00:00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b v="0"/>
    <b v="0"/>
    <s v="food/food trucks"/>
    <x v="0"/>
    <s v="food trucks"/>
    <x v="759"/>
    <d v="2018-01-10T06:00:00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b v="0"/>
    <b v="0"/>
    <s v="film &amp; video/drama"/>
    <x v="4"/>
    <s v="drama"/>
    <x v="760"/>
    <d v="2010-06-21T05:00:00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b v="0"/>
    <b v="1"/>
    <s v="music/indie rock"/>
    <x v="1"/>
    <s v="indie rock"/>
    <x v="761"/>
    <d v="2012-02-12T06:00:00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b v="1"/>
    <b v="0"/>
    <s v="music/rock"/>
    <x v="1"/>
    <s v="rock"/>
    <x v="762"/>
    <d v="2011-12-04T06:00:00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n v="1338786000"/>
    <b v="0"/>
    <b v="0"/>
    <s v="music/electric music"/>
    <x v="1"/>
    <s v="electric music"/>
    <x v="444"/>
    <d v="2012-06-04T05:00:00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b v="0"/>
    <b v="1"/>
    <s v="games/video games"/>
    <x v="6"/>
    <s v="video games"/>
    <x v="763"/>
    <d v="2011-07-26T05:00:00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b v="0"/>
    <b v="1"/>
    <s v="music/indie rock"/>
    <x v="1"/>
    <s v="indie rock"/>
    <x v="764"/>
    <d v="2011-06-25T05:00:00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b v="0"/>
    <b v="0"/>
    <s v="publishing/fiction"/>
    <x v="5"/>
    <s v="fiction"/>
    <x v="765"/>
    <d v="2019-12-15T06:00:00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n v="1311051600"/>
    <b v="0"/>
    <b v="0"/>
    <s v="theater/plays"/>
    <x v="3"/>
    <s v="plays"/>
    <x v="766"/>
    <d v="2011-07-19T05:00:00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b v="0"/>
    <b v="0"/>
    <s v="food/food trucks"/>
    <x v="0"/>
    <s v="food trucks"/>
    <x v="767"/>
    <d v="2012-05-11T05:00:00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n v="1330408800"/>
    <b v="1"/>
    <b v="0"/>
    <s v="film &amp; video/shorts"/>
    <x v="4"/>
    <s v="shorts"/>
    <x v="768"/>
    <d v="2012-02-28T06:00:00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b v="1"/>
    <b v="0"/>
    <s v="food/food trucks"/>
    <x v="0"/>
    <s v="food trucks"/>
    <x v="769"/>
    <d v="2018-04-28T05:00:00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b v="0"/>
    <b v="1"/>
    <s v="theater/plays"/>
    <x v="3"/>
    <s v="plays"/>
    <x v="770"/>
    <d v="2013-03-19T05:00:00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b v="0"/>
    <b v="1"/>
    <s v="technology/wearables"/>
    <x v="2"/>
    <s v="wearables"/>
    <x v="771"/>
    <d v="2019-03-01T06:00:00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n v="1269838800"/>
    <b v="0"/>
    <b v="0"/>
    <s v="theater/plays"/>
    <x v="3"/>
    <s v="plays"/>
    <x v="772"/>
    <d v="2010-03-29T05:00:00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n v="1312520400"/>
    <b v="0"/>
    <b v="0"/>
    <s v="theater/plays"/>
    <x v="3"/>
    <s v="plays"/>
    <x v="773"/>
    <d v="2011-08-05T05:00:00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b v="0"/>
    <b v="1"/>
    <s v="film &amp; video/television"/>
    <x v="4"/>
    <s v="television"/>
    <x v="774"/>
    <d v="2015-07-10T05:00:00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b v="0"/>
    <b v="0"/>
    <s v="film &amp; video/shorts"/>
    <x v="4"/>
    <s v="shorts"/>
    <x v="775"/>
    <d v="2016-08-24T05:00:00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b v="0"/>
    <b v="0"/>
    <s v="theater/plays"/>
    <x v="3"/>
    <s v="plays"/>
    <x v="776"/>
    <d v="2014-09-24T05:00:00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b v="0"/>
    <b v="0"/>
    <s v="photography/photography books"/>
    <x v="7"/>
    <s v="photography books"/>
    <x v="777"/>
    <d v="2011-05-09T05:00:00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b v="0"/>
    <b v="0"/>
    <s v="food/food trucks"/>
    <x v="0"/>
    <s v="food trucks"/>
    <x v="778"/>
    <d v="2018-10-15T05:00:00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b v="0"/>
    <b v="0"/>
    <s v="theater/plays"/>
    <x v="3"/>
    <s v="plays"/>
    <x v="779"/>
    <d v="2013-10-23T05:00:00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b v="0"/>
    <b v="0"/>
    <s v="film &amp; video/drama"/>
    <x v="4"/>
    <s v="drama"/>
    <x v="780"/>
    <d v="2010-07-05T05:00:00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b v="0"/>
    <b v="0"/>
    <s v="theater/plays"/>
    <x v="3"/>
    <s v="plays"/>
    <x v="335"/>
    <d v="2015-09-18T05:00:00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b v="0"/>
    <b v="1"/>
    <s v="theater/plays"/>
    <x v="3"/>
    <s v="plays"/>
    <x v="535"/>
    <d v="2017-11-19T06:00:00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b v="0"/>
    <b v="0"/>
    <s v="film &amp; video/science fiction"/>
    <x v="4"/>
    <s v="science fiction"/>
    <x v="270"/>
    <d v="2018-09-08T05:00:00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b v="0"/>
    <b v="0"/>
    <s v="photography/photography books"/>
    <x v="7"/>
    <s v="photography books"/>
    <x v="781"/>
    <d v="2014-01-13T06:00:00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b v="0"/>
    <b v="1"/>
    <s v="photography/photography books"/>
    <x v="7"/>
    <s v="photography books"/>
    <x v="782"/>
    <d v="2010-05-31T05:00:00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b v="0"/>
    <b v="0"/>
    <s v="music/rock"/>
    <x v="1"/>
    <s v="rock"/>
    <x v="783"/>
    <d v="2011-01-14T06:00:00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b v="0"/>
    <b v="0"/>
    <s v="photography/photography books"/>
    <x v="7"/>
    <s v="photography books"/>
    <x v="784"/>
    <d v="2019-07-02T05:00:00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b v="0"/>
    <b v="0"/>
    <s v="food/food trucks"/>
    <x v="0"/>
    <s v="food trucks"/>
    <x v="785"/>
    <d v="2016-07-27T05:00:00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b v="0"/>
    <b v="0"/>
    <s v="music/metal"/>
    <x v="1"/>
    <s v="metal"/>
    <x v="786"/>
    <d v="2020-02-08T06:00:00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b v="0"/>
    <b v="0"/>
    <s v="publishing/nonfiction"/>
    <x v="5"/>
    <s v="nonfiction"/>
    <x v="787"/>
    <d v="2017-03-03T06:00:00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b v="0"/>
    <b v="0"/>
    <s v="music/electric music"/>
    <x v="1"/>
    <s v="electric music"/>
    <x v="788"/>
    <d v="2019-07-23T05:00:00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b v="0"/>
    <b v="1"/>
    <s v="theater/plays"/>
    <x v="3"/>
    <s v="plays"/>
    <x v="330"/>
    <d v="2015-08-07T05:00:00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b v="0"/>
    <b v="0"/>
    <s v="theater/plays"/>
    <x v="3"/>
    <s v="plays"/>
    <x v="789"/>
    <d v="2015-01-25T06:00:00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n v="1277874000"/>
    <b v="0"/>
    <b v="0"/>
    <s v="film &amp; video/shorts"/>
    <x v="4"/>
    <s v="shorts"/>
    <x v="790"/>
    <d v="2010-06-30T05:00:00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n v="1399352400"/>
    <b v="0"/>
    <b v="1"/>
    <s v="theater/plays"/>
    <x v="3"/>
    <s v="plays"/>
    <x v="791"/>
    <d v="2014-05-06T05:00:00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b v="0"/>
    <b v="0"/>
    <s v="theater/plays"/>
    <x v="3"/>
    <s v="plays"/>
    <x v="792"/>
    <d v="2010-07-14T05:00:00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b v="0"/>
    <b v="0"/>
    <s v="music/indie rock"/>
    <x v="1"/>
    <s v="indie rock"/>
    <x v="793"/>
    <d v="2010-09-13T05:00:00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n v="1441170000"/>
    <b v="0"/>
    <b v="1"/>
    <s v="theater/plays"/>
    <x v="3"/>
    <s v="plays"/>
    <x v="794"/>
    <d v="2015-09-02T05:00:00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b v="0"/>
    <b v="0"/>
    <s v="theater/plays"/>
    <x v="3"/>
    <s v="plays"/>
    <x v="795"/>
    <d v="2017-04-30T05:00:00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n v="1395205200"/>
    <b v="0"/>
    <b v="1"/>
    <s v="music/electric music"/>
    <x v="1"/>
    <s v="electric music"/>
    <x v="796"/>
    <d v="2014-03-19T05:00:00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n v="1561438800"/>
    <b v="0"/>
    <b v="0"/>
    <s v="music/indie rock"/>
    <x v="1"/>
    <s v="indie rock"/>
    <x v="797"/>
    <d v="2019-06-25T05:00:00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n v="1326693600"/>
    <b v="0"/>
    <b v="0"/>
    <s v="film &amp; video/documentary"/>
    <x v="4"/>
    <s v="documentary"/>
    <x v="798"/>
    <d v="2012-01-16T06:00:00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n v="1277960400"/>
    <b v="0"/>
    <b v="0"/>
    <s v="publishing/translations"/>
    <x v="5"/>
    <s v="translations"/>
    <x v="799"/>
    <d v="2010-07-01T05:00:00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b v="0"/>
    <b v="1"/>
    <s v="film &amp; video/documentary"/>
    <x v="4"/>
    <s v="documentary"/>
    <x v="800"/>
    <d v="2015-06-19T05:00:00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n v="1376110800"/>
    <b v="0"/>
    <b v="1"/>
    <s v="film &amp; video/television"/>
    <x v="4"/>
    <s v="television"/>
    <x v="801"/>
    <d v="2013-08-10T05:00:00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b v="0"/>
    <b v="0"/>
    <s v="theater/plays"/>
    <x v="3"/>
    <s v="plays"/>
    <x v="802"/>
    <d v="2018-02-12T06:00:00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b v="0"/>
    <b v="1"/>
    <s v="food/food trucks"/>
    <x v="0"/>
    <s v="food trucks"/>
    <x v="803"/>
    <d v="2011-07-17T05:00:00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b v="0"/>
    <b v="0"/>
    <s v="theater/plays"/>
    <x v="3"/>
    <s v="plays"/>
    <x v="212"/>
    <d v="2019-04-30T05:00:00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n v="1576994400"/>
    <b v="0"/>
    <b v="0"/>
    <s v="film &amp; video/documentary"/>
    <x v="4"/>
    <s v="documentary"/>
    <x v="804"/>
    <d v="2019-12-22T06:00:00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b v="0"/>
    <b v="0"/>
    <s v="music/jazz"/>
    <x v="1"/>
    <s v="jazz"/>
    <x v="805"/>
    <d v="2013-10-25T05:00:00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b v="0"/>
    <b v="1"/>
    <s v="technology/web"/>
    <x v="2"/>
    <s v="web"/>
    <x v="806"/>
    <d v="2014-09-20T05:00:00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n v="1534654800"/>
    <b v="0"/>
    <b v="1"/>
    <s v="music/rock"/>
    <x v="1"/>
    <s v="rock"/>
    <x v="807"/>
    <d v="2018-08-19T05:00:00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n v="1457762400"/>
    <b v="0"/>
    <b v="0"/>
    <s v="technology/web"/>
    <x v="2"/>
    <s v="web"/>
    <x v="722"/>
    <d v="2016-03-12T06:00:00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n v="1337490000"/>
    <b v="0"/>
    <b v="1"/>
    <s v="publishing/nonfiction"/>
    <x v="5"/>
    <s v="nonfiction"/>
    <x v="477"/>
    <d v="2012-05-20T05:00:00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n v="1349672400"/>
    <b v="0"/>
    <b v="0"/>
    <s v="publishing/radio &amp; podcasts"/>
    <x v="5"/>
    <s v="radio &amp; podcasts"/>
    <x v="259"/>
    <d v="2012-10-08T05:00:00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b v="0"/>
    <b v="0"/>
    <s v="theater/plays"/>
    <x v="3"/>
    <s v="plays"/>
    <x v="9"/>
    <d v="2013-09-22T05:00:00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b v="1"/>
    <b v="1"/>
    <s v="film &amp; video/documentary"/>
    <x v="4"/>
    <s v="documentary"/>
    <x v="808"/>
    <d v="2017-06-18T05:00:00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b v="0"/>
    <b v="0"/>
    <s v="theater/plays"/>
    <x v="3"/>
    <s v="plays"/>
    <x v="809"/>
    <d v="2011-05-04T05:00:00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b v="0"/>
    <b v="0"/>
    <s v="games/video games"/>
    <x v="6"/>
    <s v="video games"/>
    <x v="444"/>
    <d v="2012-05-13T05:00:00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b v="0"/>
    <b v="1"/>
    <s v="theater/plays"/>
    <x v="3"/>
    <s v="plays"/>
    <x v="384"/>
    <d v="2018-07-01T05:00:00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n v="1421992800"/>
    <b v="0"/>
    <b v="0"/>
    <s v="theater/plays"/>
    <x v="3"/>
    <s v="plays"/>
    <x v="810"/>
    <d v="2015-01-23T06:00:00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b v="1"/>
    <b v="0"/>
    <s v="technology/web"/>
    <x v="2"/>
    <s v="web"/>
    <x v="811"/>
    <d v="2019-09-11T05:00:00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b v="1"/>
    <b v="0"/>
    <s v="film &amp; video/drama"/>
    <x v="4"/>
    <s v="drama"/>
    <x v="812"/>
    <d v="2012-09-18T05:00:00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b v="0"/>
    <b v="0"/>
    <s v="film &amp; video/drama"/>
    <x v="4"/>
    <s v="drama"/>
    <x v="813"/>
    <d v="2019-05-25T05:00:00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b v="0"/>
    <b v="0"/>
    <s v="theater/plays"/>
    <x v="3"/>
    <s v="plays"/>
    <x v="814"/>
    <d v="2013-08-16T05:00:00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b v="0"/>
    <b v="0"/>
    <s v="film &amp; video/television"/>
    <x v="4"/>
    <s v="television"/>
    <x v="80"/>
    <d v="2017-09-07T05:00:00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b v="0"/>
    <b v="0"/>
    <s v="photography/photography books"/>
    <x v="7"/>
    <s v="photography books"/>
    <x v="815"/>
    <d v="2014-12-27T06:00:00"/>
  </r>
  <r>
    <n v="917"/>
    <s v="Cooper Inc"/>
    <s v="Polarized discrete product"/>
    <n v="3600"/>
    <n v="2097"/>
    <n v="58.25"/>
    <x v="2"/>
    <n v="27"/>
    <n v="77.666666666666671"/>
    <s v="GB"/>
    <s v="GBP"/>
    <n v="1309237200"/>
    <n v="1311310800"/>
    <b v="0"/>
    <b v="1"/>
    <s v="film &amp; video/shorts"/>
    <x v="4"/>
    <s v="shorts"/>
    <x v="816"/>
    <d v="2011-07-22T05:00:00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b v="0"/>
    <b v="0"/>
    <s v="publishing/radio &amp; podcasts"/>
    <x v="5"/>
    <s v="radio &amp; podcasts"/>
    <x v="474"/>
    <d v="2012-08-07T05:00:00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n v="1510725600"/>
    <b v="0"/>
    <b v="1"/>
    <s v="theater/plays"/>
    <x v="3"/>
    <s v="plays"/>
    <x v="817"/>
    <d v="2017-11-15T06:00:00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b v="1"/>
    <b v="0"/>
    <s v="film &amp; video/animation"/>
    <x v="4"/>
    <s v="animation"/>
    <x v="818"/>
    <d v="2019-02-27T06:00:00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b v="0"/>
    <b v="0"/>
    <s v="technology/web"/>
    <x v="2"/>
    <s v="web"/>
    <x v="819"/>
    <d v="2012-02-26T06:00:00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b v="0"/>
    <b v="1"/>
    <s v="music/world music"/>
    <x v="1"/>
    <s v="world music"/>
    <x v="609"/>
    <d v="2018-12-18T06:00:00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n v="1279170000"/>
    <b v="0"/>
    <b v="0"/>
    <s v="theater/plays"/>
    <x v="3"/>
    <s v="plays"/>
    <x v="547"/>
    <d v="2010-07-15T05:00:00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b v="0"/>
    <b v="0"/>
    <s v="theater/plays"/>
    <x v="3"/>
    <s v="plays"/>
    <x v="820"/>
    <d v="2019-11-11T06:00:00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n v="1507093200"/>
    <b v="0"/>
    <b v="0"/>
    <s v="theater/plays"/>
    <x v="3"/>
    <s v="plays"/>
    <x v="821"/>
    <d v="2017-10-04T05:00:00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b v="0"/>
    <b v="0"/>
    <s v="food/food trucks"/>
    <x v="0"/>
    <s v="food trucks"/>
    <x v="151"/>
    <d v="2016-05-16T05:00:00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b v="0"/>
    <b v="0"/>
    <s v="theater/plays"/>
    <x v="3"/>
    <s v="plays"/>
    <x v="822"/>
    <d v="2012-08-10T05:00:00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b v="0"/>
    <b v="0"/>
    <s v="technology/web"/>
    <x v="2"/>
    <s v="web"/>
    <x v="823"/>
    <d v="2014-01-07T06:00:00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n v="1494997200"/>
    <b v="0"/>
    <b v="0"/>
    <s v="theater/plays"/>
    <x v="3"/>
    <s v="plays"/>
    <x v="824"/>
    <d v="2017-05-17T05:00:00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n v="1425448800"/>
    <b v="0"/>
    <b v="1"/>
    <s v="theater/plays"/>
    <x v="3"/>
    <s v="plays"/>
    <x v="825"/>
    <d v="2015-03-04T06:00:00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n v="1404104400"/>
    <b v="0"/>
    <b v="1"/>
    <s v="theater/plays"/>
    <x v="3"/>
    <s v="plays"/>
    <x v="826"/>
    <d v="2014-06-30T05:00:00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b v="0"/>
    <b v="0"/>
    <s v="music/rock"/>
    <x v="1"/>
    <s v="rock"/>
    <x v="827"/>
    <d v="2014-03-14T05:00:00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n v="1366520400"/>
    <b v="0"/>
    <b v="0"/>
    <s v="theater/plays"/>
    <x v="3"/>
    <s v="plays"/>
    <x v="828"/>
    <d v="2013-04-21T05:00:00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b v="0"/>
    <b v="0"/>
    <s v="theater/plays"/>
    <x v="3"/>
    <s v="plays"/>
    <x v="829"/>
    <d v="2016-02-28T06:00:00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b v="0"/>
    <b v="0"/>
    <s v="theater/plays"/>
    <x v="3"/>
    <s v="plays"/>
    <x v="830"/>
    <d v="2015-07-31T05:00:00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b v="1"/>
    <b v="0"/>
    <s v="theater/plays"/>
    <x v="3"/>
    <s v="plays"/>
    <x v="831"/>
    <d v="2019-07-25T05:00:00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b v="0"/>
    <b v="0"/>
    <s v="film &amp; video/documentary"/>
    <x v="4"/>
    <s v="documentary"/>
    <x v="832"/>
    <d v="2015-12-05T06:00:00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n v="1531890000"/>
    <b v="0"/>
    <b v="1"/>
    <s v="publishing/fiction"/>
    <x v="5"/>
    <s v="fiction"/>
    <x v="833"/>
    <d v="2018-07-18T05:00:00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b v="0"/>
    <b v="1"/>
    <s v="games/video games"/>
    <x v="6"/>
    <s v="video games"/>
    <x v="834"/>
    <d v="2011-05-24T05:00:00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n v="1356242400"/>
    <b v="0"/>
    <b v="0"/>
    <s v="technology/web"/>
    <x v="2"/>
    <s v="web"/>
    <x v="835"/>
    <d v="2012-12-23T06:00:00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b v="1"/>
    <b v="0"/>
    <s v="theater/plays"/>
    <x v="3"/>
    <s v="plays"/>
    <x v="836"/>
    <d v="2011-02-13T06:00:00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b v="0"/>
    <b v="0"/>
    <s v="theater/plays"/>
    <x v="3"/>
    <s v="plays"/>
    <x v="837"/>
    <d v="2011-01-28T06:00:00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b v="0"/>
    <b v="0"/>
    <s v="food/food trucks"/>
    <x v="0"/>
    <s v="food trucks"/>
    <x v="219"/>
    <d v="2014-10-29T05:00:00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b v="0"/>
    <b v="0"/>
    <s v="photography/photography books"/>
    <x v="7"/>
    <s v="photography books"/>
    <x v="365"/>
    <d v="2017-03-01T06:00:00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b v="1"/>
    <b v="0"/>
    <s v="photography/photography books"/>
    <x v="7"/>
    <s v="photography books"/>
    <x v="838"/>
    <d v="2012-04-20T05:00:00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b v="0"/>
    <b v="0"/>
    <s v="theater/plays"/>
    <x v="3"/>
    <s v="plays"/>
    <x v="839"/>
    <d v="2011-06-18T05:00:00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b v="0"/>
    <b v="0"/>
    <s v="theater/plays"/>
    <x v="3"/>
    <s v="plays"/>
    <x v="840"/>
    <d v="2014-10-03T05:00:00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b v="1"/>
    <b v="1"/>
    <s v="film &amp; video/documentary"/>
    <x v="4"/>
    <s v="documentary"/>
    <x v="841"/>
    <d v="2014-12-22T06:00:00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b v="0"/>
    <b v="0"/>
    <s v="technology/web"/>
    <x v="2"/>
    <s v="web"/>
    <x v="842"/>
    <d v="2015-05-07T05:00:00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b v="0"/>
    <b v="1"/>
    <s v="theater/plays"/>
    <x v="3"/>
    <s v="plays"/>
    <x v="843"/>
    <d v="2019-04-21T05:00:00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b v="0"/>
    <b v="1"/>
    <s v="music/rock"/>
    <x v="1"/>
    <s v="rock"/>
    <x v="844"/>
    <d v="2016-12-27T06:00:00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b v="0"/>
    <b v="0"/>
    <s v="film &amp; video/documentary"/>
    <x v="4"/>
    <s v="documentary"/>
    <x v="845"/>
    <d v="2016-08-23T05:00:00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b v="0"/>
    <b v="1"/>
    <s v="film &amp; video/science fiction"/>
    <x v="4"/>
    <s v="science fiction"/>
    <x v="846"/>
    <d v="2016-01-25T06:00:00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n v="1350363600"/>
    <b v="0"/>
    <b v="0"/>
    <s v="technology/web"/>
    <x v="2"/>
    <s v="web"/>
    <x v="110"/>
    <d v="2012-10-16T05:00:00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b v="0"/>
    <b v="0"/>
    <s v="theater/plays"/>
    <x v="3"/>
    <s v="plays"/>
    <x v="847"/>
    <d v="2012-11-27T06:00:00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b v="0"/>
    <b v="0"/>
    <s v="film &amp; video/science fiction"/>
    <x v="4"/>
    <s v="science fiction"/>
    <x v="848"/>
    <d v="2015-12-26T06:00:00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b v="0"/>
    <b v="0"/>
    <s v="theater/plays"/>
    <x v="3"/>
    <s v="plays"/>
    <x v="849"/>
    <d v="2012-02-19T06:00:00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b v="0"/>
    <b v="0"/>
    <s v="film &amp; video/animation"/>
    <x v="4"/>
    <s v="animation"/>
    <x v="780"/>
    <d v="2010-07-13T05:00:00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b v="0"/>
    <b v="0"/>
    <s v="publishing/translations"/>
    <x v="5"/>
    <s v="translations"/>
    <x v="140"/>
    <d v="2010-07-26T05:00:00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b v="0"/>
    <b v="0"/>
    <s v="technology/web"/>
    <x v="2"/>
    <s v="web"/>
    <x v="850"/>
    <d v="2016-03-16T05:00:00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b v="0"/>
    <b v="0"/>
    <s v="publishing/translations"/>
    <x v="5"/>
    <s v="translations"/>
    <x v="851"/>
    <d v="2011-02-21T06:00:00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b v="0"/>
    <b v="0"/>
    <s v="food/food trucks"/>
    <x v="0"/>
    <s v="food trucks"/>
    <x v="852"/>
    <d v="2013-12-05T06:00:00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b v="0"/>
    <b v="1"/>
    <s v="photography/photography books"/>
    <x v="7"/>
    <s v="photography books"/>
    <x v="853"/>
    <d v="2011-03-11T06:00:00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b v="0"/>
    <b v="0"/>
    <s v="theater/plays"/>
    <x v="3"/>
    <s v="plays"/>
    <x v="854"/>
    <d v="2015-05-16T05:00:00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b v="0"/>
    <b v="0"/>
    <s v="music/rock"/>
    <x v="1"/>
    <s v="rock"/>
    <x v="67"/>
    <d v="2010-03-06T06:00:00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b v="0"/>
    <b v="0"/>
    <s v="theater/plays"/>
    <x v="3"/>
    <s v="plays"/>
    <x v="855"/>
    <d v="2017-06-17T05:00:00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n v="1336885200"/>
    <b v="0"/>
    <b v="0"/>
    <s v="music/world music"/>
    <x v="1"/>
    <s v="world music"/>
    <x v="107"/>
    <d v="2012-05-13T05:00:00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n v="1295157600"/>
    <b v="0"/>
    <b v="0"/>
    <s v="food/food trucks"/>
    <x v="0"/>
    <s v="food trucks"/>
    <x v="344"/>
    <d v="2011-01-16T06:00:00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b v="0"/>
    <b v="0"/>
    <s v="theater/plays"/>
    <x v="3"/>
    <s v="plays"/>
    <x v="856"/>
    <d v="2019-12-29T06:00:00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n v="1305003600"/>
    <b v="0"/>
    <b v="0"/>
    <s v="theater/plays"/>
    <x v="3"/>
    <s v="plays"/>
    <x v="857"/>
    <d v="2011-05-10T05:00:00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b v="0"/>
    <b v="0"/>
    <s v="film &amp; video/television"/>
    <x v="4"/>
    <s v="television"/>
    <x v="858"/>
    <d v="2013-10-14T05:00:00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n v="1402462800"/>
    <b v="0"/>
    <b v="1"/>
    <s v="technology/web"/>
    <x v="2"/>
    <s v="web"/>
    <x v="859"/>
    <d v="2014-06-11T05:00:00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b v="0"/>
    <b v="1"/>
    <s v="theater/plays"/>
    <x v="3"/>
    <s v="plays"/>
    <x v="860"/>
    <d v="2010-12-12T06:00:00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b v="0"/>
    <b v="0"/>
    <s v="music/indie rock"/>
    <x v="1"/>
    <s v="indie rock"/>
    <x v="170"/>
    <d v="2013-05-19T05:00:00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b v="0"/>
    <b v="1"/>
    <s v="theater/plays"/>
    <x v="3"/>
    <s v="plays"/>
    <x v="861"/>
    <d v="2016-01-07T06:00:00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b v="0"/>
    <b v="1"/>
    <s v="theater/plays"/>
    <x v="3"/>
    <s v="plays"/>
    <x v="862"/>
    <d v="2011-02-03T06:00:00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b v="0"/>
    <b v="0"/>
    <s v="food/food trucks"/>
    <x v="0"/>
    <s v="food trucks"/>
    <x v="863"/>
    <d v="2018-03-11T06:00:00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b v="0"/>
    <b v="0"/>
    <s v="games/video games"/>
    <x v="6"/>
    <s v="video games"/>
    <x v="864"/>
    <d v="2016-12-04T06:00:00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b v="0"/>
    <b v="0"/>
    <s v="theater/plays"/>
    <x v="3"/>
    <s v="plays"/>
    <x v="527"/>
    <d v="2015-03-21T05:00:00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b v="1"/>
    <b v="0"/>
    <s v="publishing/nonfiction"/>
    <x v="5"/>
    <s v="nonfiction"/>
    <x v="865"/>
    <d v="2015-11-04T06:00:00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b v="0"/>
    <b v="0"/>
    <s v="technology/web"/>
    <x v="2"/>
    <s v="web"/>
    <x v="866"/>
    <d v="2018-01-27T06:00:00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b v="0"/>
    <b v="1"/>
    <s v="film &amp; video/documentary"/>
    <x v="4"/>
    <s v="documentary"/>
    <x v="867"/>
    <d v="2011-07-21T05:00:00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b v="0"/>
    <b v="0"/>
    <s v="film &amp; video/documentary"/>
    <x v="4"/>
    <s v="documentary"/>
    <x v="868"/>
    <d v="2019-08-19T05:00:00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n v="1570165200"/>
    <b v="0"/>
    <b v="0"/>
    <s v="theater/plays"/>
    <x v="3"/>
    <s v="plays"/>
    <x v="105"/>
    <d v="2019-10-04T05:00:00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n v="1388556000"/>
    <b v="0"/>
    <b v="1"/>
    <s v="music/rock"/>
    <x v="1"/>
    <s v="rock"/>
    <x v="481"/>
    <d v="2014-01-01T06:00:00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b v="0"/>
    <b v="0"/>
    <s v="music/rock"/>
    <x v="1"/>
    <s v="rock"/>
    <x v="253"/>
    <d v="2011-04-19T05:00:00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n v="1494478800"/>
    <b v="0"/>
    <b v="0"/>
    <s v="film &amp; video/documentary"/>
    <x v="4"/>
    <s v="documentary"/>
    <x v="869"/>
    <d v="2017-05-11T05:00:00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b v="0"/>
    <b v="0"/>
    <s v="publishing/radio &amp; podcasts"/>
    <x v="5"/>
    <s v="radio &amp; podcasts"/>
    <x v="864"/>
    <d v="2016-12-03T06:00:00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n v="1555822800"/>
    <b v="0"/>
    <b v="0"/>
    <s v="publishing/translations"/>
    <x v="5"/>
    <s v="translations"/>
    <x v="843"/>
    <d v="2019-04-21T05:00:00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b v="0"/>
    <b v="1"/>
    <s v="film &amp; video/drama"/>
    <x v="4"/>
    <s v="drama"/>
    <x v="289"/>
    <d v="2016-03-25T05:00:00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b v="0"/>
    <b v="1"/>
    <s v="music/rock"/>
    <x v="1"/>
    <s v="rock"/>
    <x v="870"/>
    <d v="2014-09-29T05:00:00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b v="0"/>
    <b v="1"/>
    <s v="film &amp; video/drama"/>
    <x v="4"/>
    <s v="drama"/>
    <x v="871"/>
    <d v="2018-05-21T05:00:00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b v="0"/>
    <b v="1"/>
    <s v="photography/photography books"/>
    <x v="7"/>
    <s v="photography books"/>
    <x v="872"/>
    <d v="2016-01-10T06:00:00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n v="1414040400"/>
    <b v="0"/>
    <b v="1"/>
    <s v="publishing/translations"/>
    <x v="5"/>
    <s v="translations"/>
    <x v="873"/>
    <d v="2014-10-23T05:00:00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n v="1543816800"/>
    <b v="0"/>
    <b v="1"/>
    <s v="food/food trucks"/>
    <x v="0"/>
    <s v="food trucks"/>
    <x v="874"/>
    <d v="2018-12-03T06:00:00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b v="0"/>
    <b v="0"/>
    <s v="theater/plays"/>
    <x v="3"/>
    <s v="plays"/>
    <x v="875"/>
    <d v="2013-02-01T06:00:00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n v="1390629600"/>
    <b v="0"/>
    <b v="0"/>
    <s v="theater/plays"/>
    <x v="3"/>
    <s v="plays"/>
    <x v="876"/>
    <d v="2014-01-25T06:00:00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n v="1267077600"/>
    <b v="0"/>
    <b v="1"/>
    <s v="music/indie rock"/>
    <x v="1"/>
    <s v="indie rock"/>
    <x v="877"/>
    <d v="2010-02-25T06:00:00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b v="0"/>
    <b v="0"/>
    <s v="food/food trucks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10F5BF-99C4-6F4D-BC4D-D631A022D31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F12" firstHeaderRow="1" firstDataRow="2" firstDataCol="1"/>
  <pivotFields count="18">
    <pivotField showAll="0"/>
    <pivotField showAll="0"/>
    <pivotField showAll="0"/>
    <pivotField showAll="0"/>
    <pivotField showAll="0"/>
    <pivotField numFmtId="2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EFC055-7632-FC42-BEFD-22E4357AAED0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2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9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CD0674-1D31-3344-BF17-CF1E513FE9CD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2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x="1"/>
        <item x="2"/>
        <item x="3"/>
        <item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D13" sqref="D13"/>
    </sheetView>
  </sheetViews>
  <sheetFormatPr baseColWidth="10" defaultRowHeight="16" x14ac:dyDescent="0.2"/>
  <cols>
    <col min="1" max="1" width="4.1640625" bestFit="1" customWidth="1"/>
    <col min="2" max="2" width="36.5" customWidth="1"/>
    <col min="3" max="3" width="52.6640625" style="3" customWidth="1"/>
    <col min="6" max="6" width="20.1640625" customWidth="1"/>
    <col min="8" max="8" width="13" bestFit="1" customWidth="1"/>
    <col min="9" max="9" width="18" customWidth="1"/>
    <col min="12" max="13" width="11.1640625" bestFit="1" customWidth="1"/>
    <col min="16" max="16" width="28" bestFit="1" customWidth="1"/>
    <col min="17" max="17" width="19" customWidth="1"/>
    <col min="18" max="18" width="13.83203125" customWidth="1"/>
    <col min="19" max="19" width="23.6640625" customWidth="1"/>
    <col min="20" max="20" width="21" customWidth="1"/>
    <col min="21" max="21" width="10.8320312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2031</v>
      </c>
      <c r="R1" s="1" t="s">
        <v>2032</v>
      </c>
      <c r="S1" s="1" t="s">
        <v>2072</v>
      </c>
      <c r="T1" s="1" t="s">
        <v>2071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E2/D2*100</f>
        <v>0</v>
      </c>
      <c r="G2" t="s">
        <v>14</v>
      </c>
      <c r="H2">
        <v>0</v>
      </c>
      <c r="I2">
        <f>0</f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">
        <v>2033</v>
      </c>
      <c r="R2" t="s">
        <v>2034</v>
      </c>
      <c r="S2" s="7">
        <f>(((L2/60)/60)/24)+DATE(1970,1,1)</f>
        <v>42336.25</v>
      </c>
      <c r="T2" s="7">
        <f>(((M2/60)/60)/24)+DATE(1970,1,1)</f>
        <v>42353.25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E3/D3*100</f>
        <v>1040</v>
      </c>
      <c r="G3" t="s">
        <v>20</v>
      </c>
      <c r="H3">
        <v>158</v>
      </c>
      <c r="I3" s="4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">
        <v>2035</v>
      </c>
      <c r="R3" t="s">
        <v>2036</v>
      </c>
      <c r="S3" s="7">
        <f t="shared" ref="S3:S66" si="1">(((L3/60)/60)/24)+DATE(1970,1,1)</f>
        <v>41870.208333333336</v>
      </c>
      <c r="T3" s="7">
        <f t="shared" ref="T3:T66" si="2">(((M3/60)/60)/24)+DATE(1970,1,1)</f>
        <v>41872.208333333336</v>
      </c>
    </row>
    <row r="4" spans="1:20" ht="17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 s="4">
        <f t="shared" ref="I4:I67" si="3"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">
        <v>2037</v>
      </c>
      <c r="R4" t="s">
        <v>2038</v>
      </c>
      <c r="S4" s="7">
        <f t="shared" si="1"/>
        <v>41595.25</v>
      </c>
      <c r="T4" s="7">
        <f t="shared" si="2"/>
        <v>41597.25</v>
      </c>
    </row>
    <row r="5" spans="1:20" ht="17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 s="4">
        <f t="shared" si="3"/>
        <v>103.20833333333333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">
        <v>2035</v>
      </c>
      <c r="R5" t="s">
        <v>2036</v>
      </c>
      <c r="S5" s="7">
        <f t="shared" si="1"/>
        <v>43688.208333333328</v>
      </c>
      <c r="T5" s="7">
        <f t="shared" si="2"/>
        <v>43728.208333333328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 s="4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">
        <v>2039</v>
      </c>
      <c r="R6" t="s">
        <v>2040</v>
      </c>
      <c r="S6" s="7">
        <f t="shared" si="1"/>
        <v>43485.25</v>
      </c>
      <c r="T6" s="7">
        <f t="shared" si="2"/>
        <v>43489.25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 s="4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">
        <v>2039</v>
      </c>
      <c r="R7" t="s">
        <v>2040</v>
      </c>
      <c r="S7" s="7">
        <f t="shared" si="1"/>
        <v>41149.208333333336</v>
      </c>
      <c r="T7" s="7">
        <f t="shared" si="2"/>
        <v>41160.208333333336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 s="4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">
        <v>2041</v>
      </c>
      <c r="R8" t="s">
        <v>2042</v>
      </c>
      <c r="S8" s="7">
        <f t="shared" si="1"/>
        <v>42991.208333333328</v>
      </c>
      <c r="T8" s="7">
        <f t="shared" si="2"/>
        <v>42992.208333333328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 s="4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">
        <v>2039</v>
      </c>
      <c r="R9" t="s">
        <v>2040</v>
      </c>
      <c r="S9" s="7">
        <f t="shared" si="1"/>
        <v>42229.208333333328</v>
      </c>
      <c r="T9" s="7">
        <f t="shared" si="2"/>
        <v>42231.208333333328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 s="4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">
        <v>2039</v>
      </c>
      <c r="R10" t="s">
        <v>2040</v>
      </c>
      <c r="S10" s="7">
        <f t="shared" si="1"/>
        <v>40399.208333333336</v>
      </c>
      <c r="T10" s="7">
        <f t="shared" si="2"/>
        <v>40401.208333333336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 s="4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">
        <v>2035</v>
      </c>
      <c r="R11" t="s">
        <v>2043</v>
      </c>
      <c r="S11" s="7">
        <f t="shared" si="1"/>
        <v>41536.208333333336</v>
      </c>
      <c r="T11" s="7">
        <f t="shared" si="2"/>
        <v>41585.25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 s="4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">
        <v>2041</v>
      </c>
      <c r="R12" t="s">
        <v>2044</v>
      </c>
      <c r="S12" s="7">
        <f t="shared" si="1"/>
        <v>40404.208333333336</v>
      </c>
      <c r="T12" s="7">
        <f t="shared" si="2"/>
        <v>40452.208333333336</v>
      </c>
    </row>
    <row r="13" spans="1:20" ht="17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 s="4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">
        <v>2039</v>
      </c>
      <c r="R13" t="s">
        <v>2040</v>
      </c>
      <c r="S13" s="7">
        <f t="shared" si="1"/>
        <v>40442.208333333336</v>
      </c>
      <c r="T13" s="7">
        <f t="shared" si="2"/>
        <v>40448.208333333336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 s="4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">
        <v>2041</v>
      </c>
      <c r="R14" t="s">
        <v>2044</v>
      </c>
      <c r="S14" s="7">
        <f t="shared" si="1"/>
        <v>43760.208333333328</v>
      </c>
      <c r="T14" s="7">
        <f t="shared" si="2"/>
        <v>43768.208333333328</v>
      </c>
    </row>
    <row r="15" spans="1:20" ht="17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 s="4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">
        <v>2035</v>
      </c>
      <c r="R15" t="s">
        <v>2045</v>
      </c>
      <c r="S15" s="7">
        <f t="shared" si="1"/>
        <v>42532.208333333328</v>
      </c>
      <c r="T15" s="7">
        <f t="shared" si="2"/>
        <v>42544.208333333328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 s="4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">
        <v>2035</v>
      </c>
      <c r="R16" t="s">
        <v>2045</v>
      </c>
      <c r="S16" s="7">
        <f t="shared" si="1"/>
        <v>40974.25</v>
      </c>
      <c r="T16" s="7">
        <f t="shared" si="2"/>
        <v>41001.208333333336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 s="4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">
        <v>2037</v>
      </c>
      <c r="R17" t="s">
        <v>2046</v>
      </c>
      <c r="S17" s="7">
        <f t="shared" si="1"/>
        <v>43809.25</v>
      </c>
      <c r="T17" s="7">
        <f t="shared" si="2"/>
        <v>43813.25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 s="4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">
        <v>2047</v>
      </c>
      <c r="R18" t="s">
        <v>2048</v>
      </c>
      <c r="S18" s="7">
        <f t="shared" si="1"/>
        <v>41661.25</v>
      </c>
      <c r="T18" s="7">
        <f t="shared" si="2"/>
        <v>41683.25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 s="4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">
        <v>2041</v>
      </c>
      <c r="R19" t="s">
        <v>2049</v>
      </c>
      <c r="S19" s="7">
        <f t="shared" si="1"/>
        <v>40555.25</v>
      </c>
      <c r="T19" s="7">
        <f t="shared" si="2"/>
        <v>40556.25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 s="4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">
        <v>2039</v>
      </c>
      <c r="R20" t="s">
        <v>2040</v>
      </c>
      <c r="S20" s="7">
        <f t="shared" si="1"/>
        <v>43351.208333333328</v>
      </c>
      <c r="T20" s="7">
        <f t="shared" si="2"/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 s="4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">
        <v>2039</v>
      </c>
      <c r="R21" t="s">
        <v>2040</v>
      </c>
      <c r="S21" s="7">
        <f t="shared" si="1"/>
        <v>43528.25</v>
      </c>
      <c r="T21" s="7">
        <f t="shared" si="2"/>
        <v>43549.208333333328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 s="4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">
        <v>2041</v>
      </c>
      <c r="R22" t="s">
        <v>2044</v>
      </c>
      <c r="S22" s="7">
        <f t="shared" si="1"/>
        <v>41848.208333333336</v>
      </c>
      <c r="T22" s="7">
        <f t="shared" si="2"/>
        <v>41848.208333333336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 s="4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">
        <v>2039</v>
      </c>
      <c r="R23" t="s">
        <v>2040</v>
      </c>
      <c r="S23" s="7">
        <f t="shared" si="1"/>
        <v>40770.208333333336</v>
      </c>
      <c r="T23" s="7">
        <f t="shared" si="2"/>
        <v>40804.208333333336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 s="4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">
        <v>2039</v>
      </c>
      <c r="R24" t="s">
        <v>2040</v>
      </c>
      <c r="S24" s="7">
        <f t="shared" si="1"/>
        <v>43193.208333333328</v>
      </c>
      <c r="T24" s="7">
        <f t="shared" si="2"/>
        <v>43208.208333333328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 s="4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">
        <v>2041</v>
      </c>
      <c r="R25" t="s">
        <v>2042</v>
      </c>
      <c r="S25" s="7">
        <f t="shared" si="1"/>
        <v>43510.25</v>
      </c>
      <c r="T25" s="7">
        <f t="shared" si="2"/>
        <v>43563.208333333328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 s="4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">
        <v>2037</v>
      </c>
      <c r="R26" t="s">
        <v>2046</v>
      </c>
      <c r="S26" s="7">
        <f t="shared" si="1"/>
        <v>41811.208333333336</v>
      </c>
      <c r="T26" s="7">
        <f t="shared" si="2"/>
        <v>41813.208333333336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 s="4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">
        <v>2050</v>
      </c>
      <c r="R27" t="s">
        <v>2051</v>
      </c>
      <c r="S27" s="7">
        <f t="shared" si="1"/>
        <v>40681.208333333336</v>
      </c>
      <c r="T27" s="7">
        <f t="shared" si="2"/>
        <v>40701.208333333336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 s="4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">
        <v>2039</v>
      </c>
      <c r="R28" t="s">
        <v>2040</v>
      </c>
      <c r="S28" s="7">
        <f t="shared" si="1"/>
        <v>43312.208333333328</v>
      </c>
      <c r="T28" s="7">
        <f t="shared" si="2"/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 s="4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">
        <v>2035</v>
      </c>
      <c r="R29" t="s">
        <v>2036</v>
      </c>
      <c r="S29" s="7">
        <f t="shared" si="1"/>
        <v>42280.208333333328</v>
      </c>
      <c r="T29" s="7">
        <f t="shared" si="2"/>
        <v>42288.208333333328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 s="4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">
        <v>2039</v>
      </c>
      <c r="R30" t="s">
        <v>2040</v>
      </c>
      <c r="S30" s="7">
        <f t="shared" si="1"/>
        <v>40218.25</v>
      </c>
      <c r="T30" s="7">
        <f t="shared" si="2"/>
        <v>40241.25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 s="4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">
        <v>2041</v>
      </c>
      <c r="R31" t="s">
        <v>2052</v>
      </c>
      <c r="S31" s="7">
        <f t="shared" si="1"/>
        <v>43301.208333333328</v>
      </c>
      <c r="T31" s="7">
        <f t="shared" si="2"/>
        <v>43341.208333333328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 s="4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">
        <v>2041</v>
      </c>
      <c r="R32" t="s">
        <v>2049</v>
      </c>
      <c r="S32" s="7">
        <f t="shared" si="1"/>
        <v>43609.208333333328</v>
      </c>
      <c r="T32" s="7">
        <f t="shared" si="2"/>
        <v>43614.208333333328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 s="4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">
        <v>2050</v>
      </c>
      <c r="R33" t="s">
        <v>2051</v>
      </c>
      <c r="S33" s="7">
        <f t="shared" si="1"/>
        <v>42374.25</v>
      </c>
      <c r="T33" s="7">
        <f t="shared" si="2"/>
        <v>42402.25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 s="4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">
        <v>2041</v>
      </c>
      <c r="R34" t="s">
        <v>2042</v>
      </c>
      <c r="S34" s="7">
        <f t="shared" si="1"/>
        <v>43110.25</v>
      </c>
      <c r="T34" s="7">
        <f t="shared" si="2"/>
        <v>43137.25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 s="4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">
        <v>2039</v>
      </c>
      <c r="R35" t="s">
        <v>2040</v>
      </c>
      <c r="S35" s="7">
        <f t="shared" si="1"/>
        <v>41917.208333333336</v>
      </c>
      <c r="T35" s="7">
        <f t="shared" si="2"/>
        <v>41954.25</v>
      </c>
    </row>
    <row r="36" spans="1:20" ht="17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 s="4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">
        <v>2041</v>
      </c>
      <c r="R36" t="s">
        <v>2042</v>
      </c>
      <c r="S36" s="7">
        <f t="shared" si="1"/>
        <v>42817.208333333328</v>
      </c>
      <c r="T36" s="7">
        <f t="shared" si="2"/>
        <v>42822.208333333328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 s="4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">
        <v>2041</v>
      </c>
      <c r="R37" t="s">
        <v>2044</v>
      </c>
      <c r="S37" s="7">
        <f t="shared" si="1"/>
        <v>43484.25</v>
      </c>
      <c r="T37" s="7">
        <f t="shared" si="2"/>
        <v>43526.25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 s="4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">
        <v>2039</v>
      </c>
      <c r="R38" t="s">
        <v>2040</v>
      </c>
      <c r="S38" s="7">
        <f t="shared" si="1"/>
        <v>40600.25</v>
      </c>
      <c r="T38" s="7">
        <f t="shared" si="2"/>
        <v>40625.208333333336</v>
      </c>
    </row>
    <row r="39" spans="1:20" ht="17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 s="4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">
        <v>2047</v>
      </c>
      <c r="R39" t="s">
        <v>2053</v>
      </c>
      <c r="S39" s="7">
        <f t="shared" si="1"/>
        <v>43744.208333333328</v>
      </c>
      <c r="T39" s="7">
        <f t="shared" si="2"/>
        <v>43777.25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 s="4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">
        <v>2054</v>
      </c>
      <c r="R40" t="s">
        <v>2055</v>
      </c>
      <c r="S40" s="7">
        <f t="shared" si="1"/>
        <v>40469.208333333336</v>
      </c>
      <c r="T40" s="7">
        <f t="shared" si="2"/>
        <v>40474.208333333336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 s="4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">
        <v>2039</v>
      </c>
      <c r="R41" t="s">
        <v>2040</v>
      </c>
      <c r="S41" s="7">
        <f t="shared" si="1"/>
        <v>41330.25</v>
      </c>
      <c r="T41" s="7">
        <f t="shared" si="2"/>
        <v>41344.208333333336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 s="4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">
        <v>2037</v>
      </c>
      <c r="R42" t="s">
        <v>2046</v>
      </c>
      <c r="S42" s="7">
        <f t="shared" si="1"/>
        <v>40334.208333333336</v>
      </c>
      <c r="T42" s="7">
        <f t="shared" si="2"/>
        <v>40353.208333333336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 s="4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">
        <v>2035</v>
      </c>
      <c r="R43" t="s">
        <v>2036</v>
      </c>
      <c r="S43" s="7">
        <f t="shared" si="1"/>
        <v>41156.208333333336</v>
      </c>
      <c r="T43" s="7">
        <f t="shared" si="2"/>
        <v>41182.208333333336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 s="4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">
        <v>2033</v>
      </c>
      <c r="R44" t="s">
        <v>2034</v>
      </c>
      <c r="S44" s="7">
        <f t="shared" si="1"/>
        <v>40728.208333333336</v>
      </c>
      <c r="T44" s="7">
        <f t="shared" si="2"/>
        <v>40737.208333333336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 s="4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">
        <v>2047</v>
      </c>
      <c r="R45" t="s">
        <v>2056</v>
      </c>
      <c r="S45" s="7">
        <f t="shared" si="1"/>
        <v>41844.208333333336</v>
      </c>
      <c r="T45" s="7">
        <f t="shared" si="2"/>
        <v>41860.208333333336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 s="4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">
        <v>2047</v>
      </c>
      <c r="R46" t="s">
        <v>2053</v>
      </c>
      <c r="S46" s="7">
        <f t="shared" si="1"/>
        <v>43541.208333333328</v>
      </c>
      <c r="T46" s="7">
        <f t="shared" si="2"/>
        <v>43542.208333333328</v>
      </c>
    </row>
    <row r="47" spans="1:20" ht="17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 s="4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">
        <v>2039</v>
      </c>
      <c r="R47" t="s">
        <v>2040</v>
      </c>
      <c r="S47" s="7">
        <f t="shared" si="1"/>
        <v>42676.208333333328</v>
      </c>
      <c r="T47" s="7">
        <f t="shared" si="2"/>
        <v>42691.25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 s="4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">
        <v>2035</v>
      </c>
      <c r="R48" t="s">
        <v>2036</v>
      </c>
      <c r="S48" s="7">
        <f t="shared" si="1"/>
        <v>40367.208333333336</v>
      </c>
      <c r="T48" s="7">
        <f t="shared" si="2"/>
        <v>40390.208333333336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 s="4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">
        <v>2039</v>
      </c>
      <c r="R49" t="s">
        <v>2040</v>
      </c>
      <c r="S49" s="7">
        <f t="shared" si="1"/>
        <v>41727.208333333336</v>
      </c>
      <c r="T49" s="7">
        <f t="shared" si="2"/>
        <v>41757.208333333336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 s="4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">
        <v>2039</v>
      </c>
      <c r="R50" t="s">
        <v>2040</v>
      </c>
      <c r="S50" s="7">
        <f t="shared" si="1"/>
        <v>42180.208333333328</v>
      </c>
      <c r="T50" s="7">
        <f t="shared" si="2"/>
        <v>42192.208333333328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 s="4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">
        <v>2035</v>
      </c>
      <c r="R51" t="s">
        <v>2036</v>
      </c>
      <c r="S51" s="7">
        <f t="shared" si="1"/>
        <v>43758.208333333328</v>
      </c>
      <c r="T51" s="7">
        <f t="shared" si="2"/>
        <v>43803.25</v>
      </c>
    </row>
    <row r="52" spans="1:20" ht="17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 s="4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">
        <v>2035</v>
      </c>
      <c r="R52" t="s">
        <v>2057</v>
      </c>
      <c r="S52" s="7">
        <f t="shared" si="1"/>
        <v>41487.208333333336</v>
      </c>
      <c r="T52" s="7">
        <f t="shared" si="2"/>
        <v>41515.208333333336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 s="4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">
        <v>2037</v>
      </c>
      <c r="R53" t="s">
        <v>2046</v>
      </c>
      <c r="S53" s="7">
        <f t="shared" si="1"/>
        <v>40995.208333333336</v>
      </c>
      <c r="T53" s="7">
        <f t="shared" si="2"/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 s="4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">
        <v>2039</v>
      </c>
      <c r="R54" t="s">
        <v>2040</v>
      </c>
      <c r="S54" s="7">
        <f t="shared" si="1"/>
        <v>40436.208333333336</v>
      </c>
      <c r="T54" s="7">
        <f t="shared" si="2"/>
        <v>40440.208333333336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 s="4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">
        <v>2041</v>
      </c>
      <c r="R55" t="s">
        <v>2044</v>
      </c>
      <c r="S55" s="7">
        <f t="shared" si="1"/>
        <v>41779.208333333336</v>
      </c>
      <c r="T55" s="7">
        <f t="shared" si="2"/>
        <v>41818.208333333336</v>
      </c>
    </row>
    <row r="56" spans="1:20" ht="17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 s="4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">
        <v>2037</v>
      </c>
      <c r="R56" t="s">
        <v>2046</v>
      </c>
      <c r="S56" s="7">
        <f t="shared" si="1"/>
        <v>43170.25</v>
      </c>
      <c r="T56" s="7">
        <f t="shared" si="2"/>
        <v>43176.208333333328</v>
      </c>
    </row>
    <row r="57" spans="1:20" ht="17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 s="4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">
        <v>2035</v>
      </c>
      <c r="R57" t="s">
        <v>2058</v>
      </c>
      <c r="S57" s="7">
        <f t="shared" si="1"/>
        <v>43311.208333333328</v>
      </c>
      <c r="T57" s="7">
        <f t="shared" si="2"/>
        <v>43316.208333333328</v>
      </c>
    </row>
    <row r="58" spans="1:20" ht="17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 s="4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">
        <v>2037</v>
      </c>
      <c r="R58" t="s">
        <v>2046</v>
      </c>
      <c r="S58" s="7">
        <f t="shared" si="1"/>
        <v>42014.25</v>
      </c>
      <c r="T58" s="7">
        <f t="shared" si="2"/>
        <v>42021.25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 s="4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">
        <v>2050</v>
      </c>
      <c r="R59" t="s">
        <v>2051</v>
      </c>
      <c r="S59" s="7">
        <f t="shared" si="1"/>
        <v>42979.208333333328</v>
      </c>
      <c r="T59" s="7">
        <f t="shared" si="2"/>
        <v>42991.208333333328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 s="4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">
        <v>2039</v>
      </c>
      <c r="R60" t="s">
        <v>2040</v>
      </c>
      <c r="S60" s="7">
        <f t="shared" si="1"/>
        <v>42268.208333333328</v>
      </c>
      <c r="T60" s="7">
        <f t="shared" si="2"/>
        <v>42281.208333333328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 s="4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">
        <v>2039</v>
      </c>
      <c r="R61" t="s">
        <v>2040</v>
      </c>
      <c r="S61" s="7">
        <f t="shared" si="1"/>
        <v>42898.208333333328</v>
      </c>
      <c r="T61" s="7">
        <f t="shared" si="2"/>
        <v>42913.208333333328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 s="4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">
        <v>2039</v>
      </c>
      <c r="R62" t="s">
        <v>2040</v>
      </c>
      <c r="S62" s="7">
        <f t="shared" si="1"/>
        <v>41107.208333333336</v>
      </c>
      <c r="T62" s="7">
        <f t="shared" si="2"/>
        <v>41110.208333333336</v>
      </c>
    </row>
    <row r="63" spans="1:20" ht="17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 s="4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">
        <v>2039</v>
      </c>
      <c r="R63" t="s">
        <v>2040</v>
      </c>
      <c r="S63" s="7">
        <f t="shared" si="1"/>
        <v>40595.25</v>
      </c>
      <c r="T63" s="7">
        <f t="shared" si="2"/>
        <v>40635.208333333336</v>
      </c>
    </row>
    <row r="64" spans="1:20" ht="17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 s="4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">
        <v>2037</v>
      </c>
      <c r="R64" t="s">
        <v>2038</v>
      </c>
      <c r="S64" s="7">
        <f t="shared" si="1"/>
        <v>42160.208333333328</v>
      </c>
      <c r="T64" s="7">
        <f t="shared" si="2"/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 s="4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">
        <v>2039</v>
      </c>
      <c r="R65" t="s">
        <v>2040</v>
      </c>
      <c r="S65" s="7">
        <f t="shared" si="1"/>
        <v>42853.208333333328</v>
      </c>
      <c r="T65" s="7">
        <f t="shared" si="2"/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97.642857142857139</v>
      </c>
      <c r="G66" t="s">
        <v>14</v>
      </c>
      <c r="H66">
        <v>38</v>
      </c>
      <c r="I66" s="4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">
        <v>2037</v>
      </c>
      <c r="R66" t="s">
        <v>2038</v>
      </c>
      <c r="S66" s="7">
        <f t="shared" si="1"/>
        <v>43283.208333333328</v>
      </c>
      <c r="T66" s="7">
        <f t="shared" si="2"/>
        <v>43298.208333333328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4">E67/D67*100</f>
        <v>236.14754098360655</v>
      </c>
      <c r="G67" t="s">
        <v>20</v>
      </c>
      <c r="H67">
        <v>236</v>
      </c>
      <c r="I67" s="4">
        <f t="shared" si="3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">
        <v>2039</v>
      </c>
      <c r="R67" t="s">
        <v>2040</v>
      </c>
      <c r="S67" s="7">
        <f t="shared" ref="S67:S130" si="5">(((L67/60)/60)/24)+DATE(1970,1,1)</f>
        <v>40570.25</v>
      </c>
      <c r="T67" s="7">
        <f t="shared" ref="T67:T130" si="6">(((M67/60)/60)/24)+DATE(1970,1,1)</f>
        <v>40577.25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45.068965517241381</v>
      </c>
      <c r="G68" t="s">
        <v>14</v>
      </c>
      <c r="H68">
        <v>12</v>
      </c>
      <c r="I68" s="4">
        <f t="shared" ref="I68:I131" si="7"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">
        <v>2039</v>
      </c>
      <c r="R68" t="s">
        <v>2040</v>
      </c>
      <c r="S68" s="7">
        <f t="shared" si="5"/>
        <v>42102.208333333328</v>
      </c>
      <c r="T68" s="7">
        <f t="shared" si="6"/>
        <v>42107.208333333328</v>
      </c>
    </row>
    <row r="69" spans="1:20" ht="17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162.38567493112947</v>
      </c>
      <c r="G69" t="s">
        <v>20</v>
      </c>
      <c r="H69">
        <v>4065</v>
      </c>
      <c r="I69" s="4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">
        <v>2037</v>
      </c>
      <c r="R69" t="s">
        <v>2046</v>
      </c>
      <c r="S69" s="7">
        <f t="shared" si="5"/>
        <v>40203.25</v>
      </c>
      <c r="T69" s="7">
        <f t="shared" si="6"/>
        <v>40208.25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254.52631578947367</v>
      </c>
      <c r="G70" t="s">
        <v>20</v>
      </c>
      <c r="H70">
        <v>246</v>
      </c>
      <c r="I70" s="4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">
        <v>2039</v>
      </c>
      <c r="R70" t="s">
        <v>2040</v>
      </c>
      <c r="S70" s="7">
        <f t="shared" si="5"/>
        <v>42943.208333333328</v>
      </c>
      <c r="T70" s="7">
        <f t="shared" si="6"/>
        <v>42990.208333333328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24.063291139240505</v>
      </c>
      <c r="G71" t="s">
        <v>74</v>
      </c>
      <c r="H71">
        <v>17</v>
      </c>
      <c r="I71" s="4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">
        <v>2039</v>
      </c>
      <c r="R71" t="s">
        <v>2040</v>
      </c>
      <c r="S71" s="7">
        <f t="shared" si="5"/>
        <v>40531.25</v>
      </c>
      <c r="T71" s="7">
        <f t="shared" si="6"/>
        <v>40565.25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123.74140625000001</v>
      </c>
      <c r="G72" t="s">
        <v>20</v>
      </c>
      <c r="H72">
        <v>2475</v>
      </c>
      <c r="I72" s="4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">
        <v>2039</v>
      </c>
      <c r="R72" t="s">
        <v>2040</v>
      </c>
      <c r="S72" s="7">
        <f t="shared" si="5"/>
        <v>40484.208333333336</v>
      </c>
      <c r="T72" s="7">
        <f t="shared" si="6"/>
        <v>40533.25</v>
      </c>
    </row>
    <row r="73" spans="1:20" ht="17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108.06666666666666</v>
      </c>
      <c r="G73" t="s">
        <v>20</v>
      </c>
      <c r="H73">
        <v>76</v>
      </c>
      <c r="I73" s="4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">
        <v>2039</v>
      </c>
      <c r="R73" t="s">
        <v>2040</v>
      </c>
      <c r="S73" s="7">
        <f t="shared" si="5"/>
        <v>43799.25</v>
      </c>
      <c r="T73" s="7">
        <f t="shared" si="6"/>
        <v>43803.25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670.33333333333326</v>
      </c>
      <c r="G74" t="s">
        <v>20</v>
      </c>
      <c r="H74">
        <v>54</v>
      </c>
      <c r="I74" s="4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">
        <v>2041</v>
      </c>
      <c r="R74" t="s">
        <v>2049</v>
      </c>
      <c r="S74" s="7">
        <f t="shared" si="5"/>
        <v>42186.208333333328</v>
      </c>
      <c r="T74" s="7">
        <f t="shared" si="6"/>
        <v>42222.208333333328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660.92857142857144</v>
      </c>
      <c r="G75" t="s">
        <v>20</v>
      </c>
      <c r="H75">
        <v>88</v>
      </c>
      <c r="I75" s="4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">
        <v>2035</v>
      </c>
      <c r="R75" t="s">
        <v>2058</v>
      </c>
      <c r="S75" s="7">
        <f t="shared" si="5"/>
        <v>42701.25</v>
      </c>
      <c r="T75" s="7">
        <f t="shared" si="6"/>
        <v>42704.25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122.46153846153847</v>
      </c>
      <c r="G76" t="s">
        <v>20</v>
      </c>
      <c r="H76">
        <v>85</v>
      </c>
      <c r="I76" s="4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">
        <v>2035</v>
      </c>
      <c r="R76" t="s">
        <v>2057</v>
      </c>
      <c r="S76" s="7">
        <f t="shared" si="5"/>
        <v>42456.208333333328</v>
      </c>
      <c r="T76" s="7">
        <f t="shared" si="6"/>
        <v>42457.208333333328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150.57731958762886</v>
      </c>
      <c r="G77" t="s">
        <v>20</v>
      </c>
      <c r="H77">
        <v>170</v>
      </c>
      <c r="I77" s="4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">
        <v>2054</v>
      </c>
      <c r="R77" t="s">
        <v>2055</v>
      </c>
      <c r="S77" s="7">
        <f t="shared" si="5"/>
        <v>43296.208333333328</v>
      </c>
      <c r="T77" s="7">
        <f t="shared" si="6"/>
        <v>43304.208333333328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78.106590724165997</v>
      </c>
      <c r="G78" t="s">
        <v>14</v>
      </c>
      <c r="H78">
        <v>1684</v>
      </c>
      <c r="I78" s="4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">
        <v>2039</v>
      </c>
      <c r="R78" t="s">
        <v>2040</v>
      </c>
      <c r="S78" s="7">
        <f t="shared" si="5"/>
        <v>42027.25</v>
      </c>
      <c r="T78" s="7">
        <f t="shared" si="6"/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46.94736842105263</v>
      </c>
      <c r="G79" t="s">
        <v>14</v>
      </c>
      <c r="H79">
        <v>56</v>
      </c>
      <c r="I79" s="4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">
        <v>2041</v>
      </c>
      <c r="R79" t="s">
        <v>2049</v>
      </c>
      <c r="S79" s="7">
        <f t="shared" si="5"/>
        <v>40448.208333333336</v>
      </c>
      <c r="T79" s="7">
        <f t="shared" si="6"/>
        <v>40462.208333333336</v>
      </c>
    </row>
    <row r="80" spans="1:20" ht="17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300.8</v>
      </c>
      <c r="G80" t="s">
        <v>20</v>
      </c>
      <c r="H80">
        <v>330</v>
      </c>
      <c r="I80" s="4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">
        <v>2047</v>
      </c>
      <c r="R80" t="s">
        <v>2059</v>
      </c>
      <c r="S80" s="7">
        <f t="shared" si="5"/>
        <v>43206.208333333328</v>
      </c>
      <c r="T80" s="7">
        <f t="shared" si="6"/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69.598615916955026</v>
      </c>
      <c r="G81" t="s">
        <v>14</v>
      </c>
      <c r="H81">
        <v>838</v>
      </c>
      <c r="I81" s="4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">
        <v>2039</v>
      </c>
      <c r="R81" t="s">
        <v>2040</v>
      </c>
      <c r="S81" s="7">
        <f t="shared" si="5"/>
        <v>43267.208333333328</v>
      </c>
      <c r="T81" s="7">
        <f t="shared" si="6"/>
        <v>43272.208333333328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637.4545454545455</v>
      </c>
      <c r="G82" t="s">
        <v>20</v>
      </c>
      <c r="H82">
        <v>127</v>
      </c>
      <c r="I82" s="4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">
        <v>2050</v>
      </c>
      <c r="R82" t="s">
        <v>2051</v>
      </c>
      <c r="S82" s="7">
        <f t="shared" si="5"/>
        <v>42976.208333333328</v>
      </c>
      <c r="T82" s="7">
        <f t="shared" si="6"/>
        <v>43006.208333333328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225.33928571428569</v>
      </c>
      <c r="G83" t="s">
        <v>20</v>
      </c>
      <c r="H83">
        <v>411</v>
      </c>
      <c r="I83" s="4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">
        <v>2035</v>
      </c>
      <c r="R83" t="s">
        <v>2036</v>
      </c>
      <c r="S83" s="7">
        <f t="shared" si="5"/>
        <v>43062.25</v>
      </c>
      <c r="T83" s="7">
        <f t="shared" si="6"/>
        <v>43087.25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1497.3000000000002</v>
      </c>
      <c r="G84" t="s">
        <v>20</v>
      </c>
      <c r="H84">
        <v>180</v>
      </c>
      <c r="I84" s="4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">
        <v>2050</v>
      </c>
      <c r="R84" t="s">
        <v>2051</v>
      </c>
      <c r="S84" s="7">
        <f t="shared" si="5"/>
        <v>43482.25</v>
      </c>
      <c r="T84" s="7">
        <f t="shared" si="6"/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37.590225563909776</v>
      </c>
      <c r="G85" t="s">
        <v>14</v>
      </c>
      <c r="H85">
        <v>1000</v>
      </c>
      <c r="I85" s="4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">
        <v>2035</v>
      </c>
      <c r="R85" t="s">
        <v>2043</v>
      </c>
      <c r="S85" s="7">
        <f t="shared" si="5"/>
        <v>42579.208333333328</v>
      </c>
      <c r="T85" s="7">
        <f t="shared" si="6"/>
        <v>42601.208333333328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132.36942675159236</v>
      </c>
      <c r="G86" t="s">
        <v>20</v>
      </c>
      <c r="H86">
        <v>374</v>
      </c>
      <c r="I86" s="4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">
        <v>2037</v>
      </c>
      <c r="R86" t="s">
        <v>2046</v>
      </c>
      <c r="S86" s="7">
        <f t="shared" si="5"/>
        <v>41118.208333333336</v>
      </c>
      <c r="T86" s="7">
        <f t="shared" si="6"/>
        <v>41128.208333333336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131.22448979591837</v>
      </c>
      <c r="G87" t="s">
        <v>20</v>
      </c>
      <c r="H87">
        <v>71</v>
      </c>
      <c r="I87" s="4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">
        <v>2035</v>
      </c>
      <c r="R87" t="s">
        <v>2045</v>
      </c>
      <c r="S87" s="7">
        <f t="shared" si="5"/>
        <v>40797.208333333336</v>
      </c>
      <c r="T87" s="7">
        <f t="shared" si="6"/>
        <v>40805.208333333336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167.63513513513513</v>
      </c>
      <c r="G88" t="s">
        <v>20</v>
      </c>
      <c r="H88">
        <v>203</v>
      </c>
      <c r="I88" s="4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">
        <v>2039</v>
      </c>
      <c r="R88" t="s">
        <v>2040</v>
      </c>
      <c r="S88" s="7">
        <f t="shared" si="5"/>
        <v>42128.208333333328</v>
      </c>
      <c r="T88" s="7">
        <f t="shared" si="6"/>
        <v>42141.208333333328</v>
      </c>
    </row>
    <row r="89" spans="1:20" ht="17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61.984886649874063</v>
      </c>
      <c r="G89" t="s">
        <v>14</v>
      </c>
      <c r="H89">
        <v>1482</v>
      </c>
      <c r="I89" s="4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">
        <v>2035</v>
      </c>
      <c r="R89" t="s">
        <v>2036</v>
      </c>
      <c r="S89" s="7">
        <f t="shared" si="5"/>
        <v>40610.25</v>
      </c>
      <c r="T89" s="7">
        <f t="shared" si="6"/>
        <v>40621.208333333336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260.75</v>
      </c>
      <c r="G90" t="s">
        <v>20</v>
      </c>
      <c r="H90">
        <v>113</v>
      </c>
      <c r="I90" s="4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">
        <v>2047</v>
      </c>
      <c r="R90" t="s">
        <v>2059</v>
      </c>
      <c r="S90" s="7">
        <f t="shared" si="5"/>
        <v>42110.208333333328</v>
      </c>
      <c r="T90" s="7">
        <f t="shared" si="6"/>
        <v>42132.208333333328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252.58823529411765</v>
      </c>
      <c r="G91" t="s">
        <v>20</v>
      </c>
      <c r="H91">
        <v>96</v>
      </c>
      <c r="I91" s="4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">
        <v>2039</v>
      </c>
      <c r="R91" t="s">
        <v>2040</v>
      </c>
      <c r="S91" s="7">
        <f t="shared" si="5"/>
        <v>40283.208333333336</v>
      </c>
      <c r="T91" s="7">
        <f t="shared" si="6"/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78.615384615384613</v>
      </c>
      <c r="G92" t="s">
        <v>14</v>
      </c>
      <c r="H92">
        <v>106</v>
      </c>
      <c r="I92" s="4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">
        <v>2039</v>
      </c>
      <c r="R92" t="s">
        <v>2040</v>
      </c>
      <c r="S92" s="7">
        <f t="shared" si="5"/>
        <v>42425.25</v>
      </c>
      <c r="T92" s="7">
        <f t="shared" si="6"/>
        <v>42425.25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48.404406999351913</v>
      </c>
      <c r="G93" t="s">
        <v>14</v>
      </c>
      <c r="H93">
        <v>679</v>
      </c>
      <c r="I93" s="4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">
        <v>2047</v>
      </c>
      <c r="R93" t="s">
        <v>2059</v>
      </c>
      <c r="S93" s="7">
        <f t="shared" si="5"/>
        <v>42588.208333333328</v>
      </c>
      <c r="T93" s="7">
        <f t="shared" si="6"/>
        <v>42616.208333333328</v>
      </c>
    </row>
    <row r="94" spans="1:20" ht="17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258.875</v>
      </c>
      <c r="G94" t="s">
        <v>20</v>
      </c>
      <c r="H94">
        <v>498</v>
      </c>
      <c r="I94" s="4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">
        <v>2050</v>
      </c>
      <c r="R94" t="s">
        <v>2051</v>
      </c>
      <c r="S94" s="7">
        <f t="shared" si="5"/>
        <v>40352.208333333336</v>
      </c>
      <c r="T94" s="7">
        <f t="shared" si="6"/>
        <v>40353.208333333336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60.548713235294116</v>
      </c>
      <c r="G95" t="s">
        <v>74</v>
      </c>
      <c r="H95">
        <v>610</v>
      </c>
      <c r="I95" s="4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">
        <v>2039</v>
      </c>
      <c r="R95" t="s">
        <v>2040</v>
      </c>
      <c r="S95" s="7">
        <f t="shared" si="5"/>
        <v>41202.208333333336</v>
      </c>
      <c r="T95" s="7">
        <f t="shared" si="6"/>
        <v>41206.208333333336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303.68965517241378</v>
      </c>
      <c r="G96" t="s">
        <v>20</v>
      </c>
      <c r="H96">
        <v>180</v>
      </c>
      <c r="I96" s="4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">
        <v>2037</v>
      </c>
      <c r="R96" t="s">
        <v>2038</v>
      </c>
      <c r="S96" s="7">
        <f t="shared" si="5"/>
        <v>43562.208333333328</v>
      </c>
      <c r="T96" s="7">
        <f t="shared" si="6"/>
        <v>43573.208333333328</v>
      </c>
    </row>
    <row r="97" spans="1:20" ht="17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112.99999999999999</v>
      </c>
      <c r="G97" t="s">
        <v>20</v>
      </c>
      <c r="H97">
        <v>27</v>
      </c>
      <c r="I97" s="4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">
        <v>2041</v>
      </c>
      <c r="R97" t="s">
        <v>2042</v>
      </c>
      <c r="S97" s="7">
        <f t="shared" si="5"/>
        <v>43752.208333333328</v>
      </c>
      <c r="T97" s="7">
        <f t="shared" si="6"/>
        <v>43759.208333333328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217.37876614060258</v>
      </c>
      <c r="G98" t="s">
        <v>20</v>
      </c>
      <c r="H98">
        <v>2331</v>
      </c>
      <c r="I98" s="4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">
        <v>2039</v>
      </c>
      <c r="R98" t="s">
        <v>2040</v>
      </c>
      <c r="S98" s="7">
        <f t="shared" si="5"/>
        <v>40612.25</v>
      </c>
      <c r="T98" s="7">
        <f t="shared" si="6"/>
        <v>40625.208333333336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926.69230769230762</v>
      </c>
      <c r="G99" t="s">
        <v>20</v>
      </c>
      <c r="H99">
        <v>113</v>
      </c>
      <c r="I99" s="4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">
        <v>2033</v>
      </c>
      <c r="R99" t="s">
        <v>2034</v>
      </c>
      <c r="S99" s="7">
        <f t="shared" si="5"/>
        <v>42180.208333333328</v>
      </c>
      <c r="T99" s="7">
        <f t="shared" si="6"/>
        <v>42234.208333333328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33.692229038854805</v>
      </c>
      <c r="G100" t="s">
        <v>14</v>
      </c>
      <c r="H100">
        <v>1220</v>
      </c>
      <c r="I100" s="4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">
        <v>2050</v>
      </c>
      <c r="R100" t="s">
        <v>2051</v>
      </c>
      <c r="S100" s="7">
        <f t="shared" si="5"/>
        <v>42212.208333333328</v>
      </c>
      <c r="T100" s="7">
        <f t="shared" si="6"/>
        <v>42216.208333333328</v>
      </c>
    </row>
    <row r="101" spans="1:20" ht="17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196.7236842105263</v>
      </c>
      <c r="G101" t="s">
        <v>20</v>
      </c>
      <c r="H101">
        <v>164</v>
      </c>
      <c r="I101" s="4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">
        <v>2039</v>
      </c>
      <c r="R101" t="s">
        <v>2040</v>
      </c>
      <c r="S101" s="7">
        <f t="shared" si="5"/>
        <v>41968.25</v>
      </c>
      <c r="T101" s="7">
        <f t="shared" si="6"/>
        <v>41997.25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1</v>
      </c>
      <c r="G102" t="s">
        <v>14</v>
      </c>
      <c r="H102">
        <v>1</v>
      </c>
      <c r="I102" s="4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">
        <v>2039</v>
      </c>
      <c r="R102" t="s">
        <v>2040</v>
      </c>
      <c r="S102" s="7">
        <f t="shared" si="5"/>
        <v>40835.208333333336</v>
      </c>
      <c r="T102" s="7">
        <f t="shared" si="6"/>
        <v>40853.208333333336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1021.4444444444445</v>
      </c>
      <c r="G103" t="s">
        <v>20</v>
      </c>
      <c r="H103">
        <v>164</v>
      </c>
      <c r="I103" s="4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">
        <v>2035</v>
      </c>
      <c r="R103" t="s">
        <v>2043</v>
      </c>
      <c r="S103" s="7">
        <f t="shared" si="5"/>
        <v>42056.25</v>
      </c>
      <c r="T103" s="7">
        <f t="shared" si="6"/>
        <v>42063.25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281.67567567567568</v>
      </c>
      <c r="G104" t="s">
        <v>20</v>
      </c>
      <c r="H104">
        <v>336</v>
      </c>
      <c r="I104" s="4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">
        <v>2037</v>
      </c>
      <c r="R104" t="s">
        <v>2046</v>
      </c>
      <c r="S104" s="7">
        <f t="shared" si="5"/>
        <v>43234.208333333328</v>
      </c>
      <c r="T104" s="7">
        <f t="shared" si="6"/>
        <v>43241.208333333328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24.610000000000003</v>
      </c>
      <c r="G105" t="s">
        <v>14</v>
      </c>
      <c r="H105">
        <v>37</v>
      </c>
      <c r="I105" s="4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">
        <v>2035</v>
      </c>
      <c r="R105" t="s">
        <v>2043</v>
      </c>
      <c r="S105" s="7">
        <f t="shared" si="5"/>
        <v>40475.208333333336</v>
      </c>
      <c r="T105" s="7">
        <f t="shared" si="6"/>
        <v>40484.208333333336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143.14010067114094</v>
      </c>
      <c r="G106" t="s">
        <v>20</v>
      </c>
      <c r="H106">
        <v>1917</v>
      </c>
      <c r="I106" s="4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">
        <v>2035</v>
      </c>
      <c r="R106" t="s">
        <v>2045</v>
      </c>
      <c r="S106" s="7">
        <f t="shared" si="5"/>
        <v>42878.208333333328</v>
      </c>
      <c r="T106" s="7">
        <f t="shared" si="6"/>
        <v>42879.208333333328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144.54411764705884</v>
      </c>
      <c r="G107" t="s">
        <v>20</v>
      </c>
      <c r="H107">
        <v>95</v>
      </c>
      <c r="I107" s="4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">
        <v>2037</v>
      </c>
      <c r="R107" t="s">
        <v>2038</v>
      </c>
      <c r="S107" s="7">
        <f t="shared" si="5"/>
        <v>41366.208333333336</v>
      </c>
      <c r="T107" s="7">
        <f t="shared" si="6"/>
        <v>41384.208333333336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359.12820512820514</v>
      </c>
      <c r="G108" t="s">
        <v>20</v>
      </c>
      <c r="H108">
        <v>147</v>
      </c>
      <c r="I108" s="4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">
        <v>2039</v>
      </c>
      <c r="R108" t="s">
        <v>2040</v>
      </c>
      <c r="S108" s="7">
        <f t="shared" si="5"/>
        <v>43716.208333333328</v>
      </c>
      <c r="T108" s="7">
        <f t="shared" si="6"/>
        <v>43721.208333333328</v>
      </c>
    </row>
    <row r="109" spans="1:20" ht="17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186.48571428571427</v>
      </c>
      <c r="G109" t="s">
        <v>20</v>
      </c>
      <c r="H109">
        <v>86</v>
      </c>
      <c r="I109" s="4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">
        <v>2039</v>
      </c>
      <c r="R109" t="s">
        <v>2040</v>
      </c>
      <c r="S109" s="7">
        <f t="shared" si="5"/>
        <v>43213.208333333328</v>
      </c>
      <c r="T109" s="7">
        <f t="shared" si="6"/>
        <v>43230.208333333328</v>
      </c>
    </row>
    <row r="110" spans="1:20" ht="17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595.26666666666665</v>
      </c>
      <c r="G110" t="s">
        <v>20</v>
      </c>
      <c r="H110">
        <v>83</v>
      </c>
      <c r="I110" s="4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">
        <v>2041</v>
      </c>
      <c r="R110" t="s">
        <v>2042</v>
      </c>
      <c r="S110" s="7">
        <f t="shared" si="5"/>
        <v>41005.208333333336</v>
      </c>
      <c r="T110" s="7">
        <f t="shared" si="6"/>
        <v>41042.208333333336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59.21153846153846</v>
      </c>
      <c r="G111" t="s">
        <v>14</v>
      </c>
      <c r="H111">
        <v>60</v>
      </c>
      <c r="I111" s="4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">
        <v>2041</v>
      </c>
      <c r="R111" t="s">
        <v>2060</v>
      </c>
      <c r="S111" s="7">
        <f t="shared" si="5"/>
        <v>41651.25</v>
      </c>
      <c r="T111" s="7">
        <f t="shared" si="6"/>
        <v>41653.25</v>
      </c>
    </row>
    <row r="112" spans="1:20" ht="17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14.962780898876405</v>
      </c>
      <c r="G112" t="s">
        <v>14</v>
      </c>
      <c r="H112">
        <v>296</v>
      </c>
      <c r="I112" s="4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">
        <v>2033</v>
      </c>
      <c r="R112" t="s">
        <v>2034</v>
      </c>
      <c r="S112" s="7">
        <f t="shared" si="5"/>
        <v>43354.208333333328</v>
      </c>
      <c r="T112" s="7">
        <f t="shared" si="6"/>
        <v>43373.208333333328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119.95602605863192</v>
      </c>
      <c r="G113" t="s">
        <v>20</v>
      </c>
      <c r="H113">
        <v>676</v>
      </c>
      <c r="I113" s="4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">
        <v>2047</v>
      </c>
      <c r="R113" t="s">
        <v>2056</v>
      </c>
      <c r="S113" s="7">
        <f t="shared" si="5"/>
        <v>41174.208333333336</v>
      </c>
      <c r="T113" s="7">
        <f t="shared" si="6"/>
        <v>41180.208333333336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268.82978723404256</v>
      </c>
      <c r="G114" t="s">
        <v>20</v>
      </c>
      <c r="H114">
        <v>361</v>
      </c>
      <c r="I114" s="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">
        <v>2037</v>
      </c>
      <c r="R114" t="s">
        <v>2038</v>
      </c>
      <c r="S114" s="7">
        <f t="shared" si="5"/>
        <v>41875.208333333336</v>
      </c>
      <c r="T114" s="7">
        <f t="shared" si="6"/>
        <v>41890.208333333336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376.87878787878788</v>
      </c>
      <c r="G115" t="s">
        <v>20</v>
      </c>
      <c r="H115">
        <v>131</v>
      </c>
      <c r="I115" s="4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">
        <v>2033</v>
      </c>
      <c r="R115" t="s">
        <v>2034</v>
      </c>
      <c r="S115" s="7">
        <f t="shared" si="5"/>
        <v>42990.208333333328</v>
      </c>
      <c r="T115" s="7">
        <f t="shared" si="6"/>
        <v>42997.208333333328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727.15789473684208</v>
      </c>
      <c r="G116" t="s">
        <v>20</v>
      </c>
      <c r="H116">
        <v>126</v>
      </c>
      <c r="I116" s="4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">
        <v>2037</v>
      </c>
      <c r="R116" t="s">
        <v>2046</v>
      </c>
      <c r="S116" s="7">
        <f t="shared" si="5"/>
        <v>43564.208333333328</v>
      </c>
      <c r="T116" s="7">
        <f t="shared" si="6"/>
        <v>43565.208333333328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87.211757648470297</v>
      </c>
      <c r="G117" t="s">
        <v>14</v>
      </c>
      <c r="H117">
        <v>3304</v>
      </c>
      <c r="I117" s="4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">
        <v>2047</v>
      </c>
      <c r="R117" t="s">
        <v>2053</v>
      </c>
      <c r="S117" s="7">
        <f t="shared" si="5"/>
        <v>43056.25</v>
      </c>
      <c r="T117" s="7">
        <f t="shared" si="6"/>
        <v>43091.25</v>
      </c>
    </row>
    <row r="118" spans="1:20" ht="17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88</v>
      </c>
      <c r="G118" t="s">
        <v>14</v>
      </c>
      <c r="H118">
        <v>73</v>
      </c>
      <c r="I118" s="4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">
        <v>2039</v>
      </c>
      <c r="R118" t="s">
        <v>2040</v>
      </c>
      <c r="S118" s="7">
        <f t="shared" si="5"/>
        <v>42265.208333333328</v>
      </c>
      <c r="T118" s="7">
        <f t="shared" si="6"/>
        <v>42266.208333333328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173.9387755102041</v>
      </c>
      <c r="G119" t="s">
        <v>20</v>
      </c>
      <c r="H119">
        <v>275</v>
      </c>
      <c r="I119" s="4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">
        <v>2041</v>
      </c>
      <c r="R119" t="s">
        <v>2060</v>
      </c>
      <c r="S119" s="7">
        <f t="shared" si="5"/>
        <v>40808.208333333336</v>
      </c>
      <c r="T119" s="7">
        <f t="shared" si="6"/>
        <v>40814.208333333336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117.61111111111111</v>
      </c>
      <c r="G120" t="s">
        <v>20</v>
      </c>
      <c r="H120">
        <v>67</v>
      </c>
      <c r="I120" s="4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">
        <v>2054</v>
      </c>
      <c r="R120" t="s">
        <v>2055</v>
      </c>
      <c r="S120" s="7">
        <f t="shared" si="5"/>
        <v>41665.25</v>
      </c>
      <c r="T120" s="7">
        <f t="shared" si="6"/>
        <v>41671.25</v>
      </c>
    </row>
    <row r="121" spans="1:20" ht="17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214.96</v>
      </c>
      <c r="G121" t="s">
        <v>20</v>
      </c>
      <c r="H121">
        <v>154</v>
      </c>
      <c r="I121" s="4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">
        <v>2041</v>
      </c>
      <c r="R121" t="s">
        <v>2042</v>
      </c>
      <c r="S121" s="7">
        <f t="shared" si="5"/>
        <v>41806.208333333336</v>
      </c>
      <c r="T121" s="7">
        <f t="shared" si="6"/>
        <v>41823.208333333336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149.49667110519306</v>
      </c>
      <c r="G122" t="s">
        <v>20</v>
      </c>
      <c r="H122">
        <v>1782</v>
      </c>
      <c r="I122" s="4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">
        <v>2050</v>
      </c>
      <c r="R122" t="s">
        <v>2061</v>
      </c>
      <c r="S122" s="7">
        <f t="shared" si="5"/>
        <v>42111.208333333328</v>
      </c>
      <c r="T122" s="7">
        <f t="shared" si="6"/>
        <v>42115.208333333328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219.33995584988963</v>
      </c>
      <c r="G123" t="s">
        <v>20</v>
      </c>
      <c r="H123">
        <v>903</v>
      </c>
      <c r="I123" s="4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">
        <v>2050</v>
      </c>
      <c r="R123" t="s">
        <v>2051</v>
      </c>
      <c r="S123" s="7">
        <f t="shared" si="5"/>
        <v>41917.208333333336</v>
      </c>
      <c r="T123" s="7">
        <f t="shared" si="6"/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64.367690058479525</v>
      </c>
      <c r="G124" t="s">
        <v>14</v>
      </c>
      <c r="H124">
        <v>3387</v>
      </c>
      <c r="I124" s="4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">
        <v>2047</v>
      </c>
      <c r="R124" t="s">
        <v>2053</v>
      </c>
      <c r="S124" s="7">
        <f t="shared" si="5"/>
        <v>41970.25</v>
      </c>
      <c r="T124" s="7">
        <f t="shared" si="6"/>
        <v>41997.25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18.622397298818232</v>
      </c>
      <c r="G125" t="s">
        <v>14</v>
      </c>
      <c r="H125">
        <v>662</v>
      </c>
      <c r="I125" s="4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">
        <v>2039</v>
      </c>
      <c r="R125" t="s">
        <v>2040</v>
      </c>
      <c r="S125" s="7">
        <f t="shared" si="5"/>
        <v>42332.25</v>
      </c>
      <c r="T125" s="7">
        <f t="shared" si="6"/>
        <v>42335.25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367.76923076923077</v>
      </c>
      <c r="G126" t="s">
        <v>20</v>
      </c>
      <c r="H126">
        <v>94</v>
      </c>
      <c r="I126" s="4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">
        <v>2054</v>
      </c>
      <c r="R126" t="s">
        <v>2055</v>
      </c>
      <c r="S126" s="7">
        <f t="shared" si="5"/>
        <v>43598.208333333328</v>
      </c>
      <c r="T126" s="7">
        <f t="shared" si="6"/>
        <v>43651.208333333328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159.90566037735849</v>
      </c>
      <c r="G127" t="s">
        <v>20</v>
      </c>
      <c r="H127">
        <v>180</v>
      </c>
      <c r="I127" s="4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">
        <v>2039</v>
      </c>
      <c r="R127" t="s">
        <v>2040</v>
      </c>
      <c r="S127" s="7">
        <f t="shared" si="5"/>
        <v>43362.208333333328</v>
      </c>
      <c r="T127" s="7">
        <f t="shared" si="6"/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38.633185349611544</v>
      </c>
      <c r="G128" t="s">
        <v>14</v>
      </c>
      <c r="H128">
        <v>774</v>
      </c>
      <c r="I128" s="4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">
        <v>2039</v>
      </c>
      <c r="R128" t="s">
        <v>2040</v>
      </c>
      <c r="S128" s="7">
        <f t="shared" si="5"/>
        <v>42596.208333333328</v>
      </c>
      <c r="T128" s="7">
        <f t="shared" si="6"/>
        <v>42624.208333333328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51.42151162790698</v>
      </c>
      <c r="G129" t="s">
        <v>14</v>
      </c>
      <c r="H129">
        <v>672</v>
      </c>
      <c r="I129" s="4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">
        <v>2039</v>
      </c>
      <c r="R129" t="s">
        <v>2040</v>
      </c>
      <c r="S129" s="7">
        <f t="shared" si="5"/>
        <v>40310.208333333336</v>
      </c>
      <c r="T129" s="7">
        <f t="shared" si="6"/>
        <v>40313.208333333336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4"/>
        <v>60.334277620396605</v>
      </c>
      <c r="G130" t="s">
        <v>74</v>
      </c>
      <c r="H130">
        <v>532</v>
      </c>
      <c r="I130" s="4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">
        <v>2035</v>
      </c>
      <c r="R130" t="s">
        <v>2036</v>
      </c>
      <c r="S130" s="7">
        <f t="shared" si="5"/>
        <v>40417.208333333336</v>
      </c>
      <c r="T130" s="7">
        <f t="shared" si="6"/>
        <v>40430.208333333336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8">E131/D131*100</f>
        <v>3.202693602693603</v>
      </c>
      <c r="G131" t="s">
        <v>74</v>
      </c>
      <c r="H131">
        <v>55</v>
      </c>
      <c r="I131" s="4">
        <f t="shared" si="7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">
        <v>2033</v>
      </c>
      <c r="R131" t="s">
        <v>2034</v>
      </c>
      <c r="S131" s="7">
        <f t="shared" ref="S131:S194" si="9">(((L131/60)/60)/24)+DATE(1970,1,1)</f>
        <v>42038.25</v>
      </c>
      <c r="T131" s="7">
        <f t="shared" ref="T131:T194" si="10">(((M131/60)/60)/24)+DATE(1970,1,1)</f>
        <v>42063.25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155.46875</v>
      </c>
      <c r="G132" t="s">
        <v>20</v>
      </c>
      <c r="H132">
        <v>533</v>
      </c>
      <c r="I132" s="4">
        <f t="shared" ref="I132:I195" si="11"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">
        <v>2041</v>
      </c>
      <c r="R132" t="s">
        <v>2044</v>
      </c>
      <c r="S132" s="7">
        <f t="shared" si="9"/>
        <v>40842.208333333336</v>
      </c>
      <c r="T132" s="7">
        <f t="shared" si="10"/>
        <v>40858.25</v>
      </c>
    </row>
    <row r="133" spans="1:20" ht="17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100.85974499089254</v>
      </c>
      <c r="G133" t="s">
        <v>20</v>
      </c>
      <c r="H133">
        <v>2443</v>
      </c>
      <c r="I133" s="4">
        <f t="shared" si="11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">
        <v>2037</v>
      </c>
      <c r="R133" t="s">
        <v>2038</v>
      </c>
      <c r="S133" s="7">
        <f t="shared" si="9"/>
        <v>41607.25</v>
      </c>
      <c r="T133" s="7">
        <f t="shared" si="10"/>
        <v>41620.25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116.18181818181819</v>
      </c>
      <c r="G134" t="s">
        <v>20</v>
      </c>
      <c r="H134">
        <v>89</v>
      </c>
      <c r="I134" s="4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">
        <v>2039</v>
      </c>
      <c r="R134" t="s">
        <v>2040</v>
      </c>
      <c r="S134" s="7">
        <f t="shared" si="9"/>
        <v>43112.25</v>
      </c>
      <c r="T134" s="7">
        <f t="shared" si="10"/>
        <v>43128.25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310.77777777777777</v>
      </c>
      <c r="G135" t="s">
        <v>20</v>
      </c>
      <c r="H135">
        <v>159</v>
      </c>
      <c r="I135" s="4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">
        <v>2035</v>
      </c>
      <c r="R135" t="s">
        <v>2062</v>
      </c>
      <c r="S135" s="7">
        <f t="shared" si="9"/>
        <v>40767.208333333336</v>
      </c>
      <c r="T135" s="7">
        <f t="shared" si="10"/>
        <v>40789.208333333336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89.73668341708543</v>
      </c>
      <c r="G136" t="s">
        <v>14</v>
      </c>
      <c r="H136">
        <v>940</v>
      </c>
      <c r="I136" s="4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">
        <v>2041</v>
      </c>
      <c r="R136" t="s">
        <v>2042</v>
      </c>
      <c r="S136" s="7">
        <f t="shared" si="9"/>
        <v>40713.208333333336</v>
      </c>
      <c r="T136" s="7">
        <f t="shared" si="10"/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71.27272727272728</v>
      </c>
      <c r="G137" t="s">
        <v>14</v>
      </c>
      <c r="H137">
        <v>117</v>
      </c>
      <c r="I137" s="4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">
        <v>2039</v>
      </c>
      <c r="R137" t="s">
        <v>2040</v>
      </c>
      <c r="S137" s="7">
        <f t="shared" si="9"/>
        <v>41340.25</v>
      </c>
      <c r="T137" s="7">
        <f t="shared" si="10"/>
        <v>41345.208333333336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3.2862318840579712</v>
      </c>
      <c r="G138" t="s">
        <v>74</v>
      </c>
      <c r="H138">
        <v>58</v>
      </c>
      <c r="I138" s="4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">
        <v>2041</v>
      </c>
      <c r="R138" t="s">
        <v>2044</v>
      </c>
      <c r="S138" s="7">
        <f t="shared" si="9"/>
        <v>41797.208333333336</v>
      </c>
      <c r="T138" s="7">
        <f t="shared" si="10"/>
        <v>41809.208333333336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261.77777777777777</v>
      </c>
      <c r="G139" t="s">
        <v>20</v>
      </c>
      <c r="H139">
        <v>50</v>
      </c>
      <c r="I139" s="4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">
        <v>2047</v>
      </c>
      <c r="R139" t="s">
        <v>2048</v>
      </c>
      <c r="S139" s="7">
        <f t="shared" si="9"/>
        <v>40457.208333333336</v>
      </c>
      <c r="T139" s="7">
        <f t="shared" si="10"/>
        <v>40463.208333333336</v>
      </c>
    </row>
    <row r="140" spans="1:20" ht="17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96</v>
      </c>
      <c r="G140" t="s">
        <v>14</v>
      </c>
      <c r="H140">
        <v>115</v>
      </c>
      <c r="I140" s="4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">
        <v>2050</v>
      </c>
      <c r="R140" t="s">
        <v>2061</v>
      </c>
      <c r="S140" s="7">
        <f t="shared" si="9"/>
        <v>41180.208333333336</v>
      </c>
      <c r="T140" s="7">
        <f t="shared" si="10"/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20.896851248642779</v>
      </c>
      <c r="G141" t="s">
        <v>14</v>
      </c>
      <c r="H141">
        <v>326</v>
      </c>
      <c r="I141" s="4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">
        <v>2037</v>
      </c>
      <c r="R141" t="s">
        <v>2046</v>
      </c>
      <c r="S141" s="7">
        <f t="shared" si="9"/>
        <v>42115.208333333328</v>
      </c>
      <c r="T141" s="7">
        <f t="shared" si="10"/>
        <v>42131.208333333328</v>
      </c>
    </row>
    <row r="142" spans="1:20" ht="17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223.16363636363636</v>
      </c>
      <c r="G142" t="s">
        <v>20</v>
      </c>
      <c r="H142">
        <v>186</v>
      </c>
      <c r="I142" s="4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">
        <v>2041</v>
      </c>
      <c r="R142" t="s">
        <v>2042</v>
      </c>
      <c r="S142" s="7">
        <f t="shared" si="9"/>
        <v>43156.25</v>
      </c>
      <c r="T142" s="7">
        <f t="shared" si="10"/>
        <v>43161.25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101.59097978227061</v>
      </c>
      <c r="G143" t="s">
        <v>20</v>
      </c>
      <c r="H143">
        <v>1071</v>
      </c>
      <c r="I143" s="4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">
        <v>2037</v>
      </c>
      <c r="R143" t="s">
        <v>2038</v>
      </c>
      <c r="S143" s="7">
        <f t="shared" si="9"/>
        <v>42167.208333333328</v>
      </c>
      <c r="T143" s="7">
        <f t="shared" si="10"/>
        <v>42173.208333333328</v>
      </c>
    </row>
    <row r="144" spans="1:20" ht="17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230.03999999999996</v>
      </c>
      <c r="G144" t="s">
        <v>20</v>
      </c>
      <c r="H144">
        <v>117</v>
      </c>
      <c r="I144" s="4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">
        <v>2037</v>
      </c>
      <c r="R144" t="s">
        <v>2038</v>
      </c>
      <c r="S144" s="7">
        <f t="shared" si="9"/>
        <v>41005.208333333336</v>
      </c>
      <c r="T144" s="7">
        <f t="shared" si="10"/>
        <v>41046.208333333336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135.59259259259261</v>
      </c>
      <c r="G145" t="s">
        <v>20</v>
      </c>
      <c r="H145">
        <v>70</v>
      </c>
      <c r="I145" s="4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">
        <v>2035</v>
      </c>
      <c r="R145" t="s">
        <v>2045</v>
      </c>
      <c r="S145" s="7">
        <f t="shared" si="9"/>
        <v>40357.208333333336</v>
      </c>
      <c r="T145" s="7">
        <f t="shared" si="10"/>
        <v>40377.208333333336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129.1</v>
      </c>
      <c r="G146" t="s">
        <v>20</v>
      </c>
      <c r="H146">
        <v>135</v>
      </c>
      <c r="I146" s="4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">
        <v>2039</v>
      </c>
      <c r="R146" t="s">
        <v>2040</v>
      </c>
      <c r="S146" s="7">
        <f t="shared" si="9"/>
        <v>43633.208333333328</v>
      </c>
      <c r="T146" s="7">
        <f t="shared" si="10"/>
        <v>43641.208333333328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236.512</v>
      </c>
      <c r="G147" t="s">
        <v>20</v>
      </c>
      <c r="H147">
        <v>768</v>
      </c>
      <c r="I147" s="4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">
        <v>2037</v>
      </c>
      <c r="R147" t="s">
        <v>2046</v>
      </c>
      <c r="S147" s="7">
        <f t="shared" si="9"/>
        <v>41889.208333333336</v>
      </c>
      <c r="T147" s="7">
        <f t="shared" si="10"/>
        <v>41894.208333333336</v>
      </c>
    </row>
    <row r="148" spans="1:20" ht="17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17.25</v>
      </c>
      <c r="G148" t="s">
        <v>74</v>
      </c>
      <c r="H148">
        <v>51</v>
      </c>
      <c r="I148" s="4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">
        <v>2039</v>
      </c>
      <c r="R148" t="s">
        <v>2040</v>
      </c>
      <c r="S148" s="7">
        <f t="shared" si="9"/>
        <v>40855.25</v>
      </c>
      <c r="T148" s="7">
        <f t="shared" si="10"/>
        <v>40875.25</v>
      </c>
    </row>
    <row r="149" spans="1:20" ht="17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112.49397590361446</v>
      </c>
      <c r="G149" t="s">
        <v>20</v>
      </c>
      <c r="H149">
        <v>199</v>
      </c>
      <c r="I149" s="4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">
        <v>2039</v>
      </c>
      <c r="R149" t="s">
        <v>2040</v>
      </c>
      <c r="S149" s="7">
        <f t="shared" si="9"/>
        <v>42534.208333333328</v>
      </c>
      <c r="T149" s="7">
        <f t="shared" si="10"/>
        <v>42540.208333333328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121.02150537634408</v>
      </c>
      <c r="G150" t="s">
        <v>20</v>
      </c>
      <c r="H150">
        <v>107</v>
      </c>
      <c r="I150" s="4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">
        <v>2037</v>
      </c>
      <c r="R150" t="s">
        <v>2046</v>
      </c>
      <c r="S150" s="7">
        <f t="shared" si="9"/>
        <v>42941.208333333328</v>
      </c>
      <c r="T150" s="7">
        <f t="shared" si="10"/>
        <v>42950.208333333328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219.87096774193549</v>
      </c>
      <c r="G151" t="s">
        <v>20</v>
      </c>
      <c r="H151">
        <v>195</v>
      </c>
      <c r="I151" s="4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">
        <v>2035</v>
      </c>
      <c r="R151" t="s">
        <v>2045</v>
      </c>
      <c r="S151" s="7">
        <f t="shared" si="9"/>
        <v>41275.25</v>
      </c>
      <c r="T151" s="7">
        <f t="shared" si="10"/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1</v>
      </c>
      <c r="G152" t="s">
        <v>14</v>
      </c>
      <c r="H152">
        <v>1</v>
      </c>
      <c r="I152" s="4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">
        <v>2035</v>
      </c>
      <c r="R152" t="s">
        <v>2036</v>
      </c>
      <c r="S152" s="7">
        <f t="shared" si="9"/>
        <v>43450.25</v>
      </c>
      <c r="T152" s="7">
        <f t="shared" si="10"/>
        <v>43451.25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64.166909620991248</v>
      </c>
      <c r="G153" t="s">
        <v>14</v>
      </c>
      <c r="H153">
        <v>1467</v>
      </c>
      <c r="I153" s="4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">
        <v>2035</v>
      </c>
      <c r="R153" t="s">
        <v>2043</v>
      </c>
      <c r="S153" s="7">
        <f t="shared" si="9"/>
        <v>41799.208333333336</v>
      </c>
      <c r="T153" s="7">
        <f t="shared" si="10"/>
        <v>41850.208333333336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423.06746987951806</v>
      </c>
      <c r="G154" t="s">
        <v>20</v>
      </c>
      <c r="H154">
        <v>3376</v>
      </c>
      <c r="I154" s="4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">
        <v>2035</v>
      </c>
      <c r="R154" t="s">
        <v>2045</v>
      </c>
      <c r="S154" s="7">
        <f t="shared" si="9"/>
        <v>42783.25</v>
      </c>
      <c r="T154" s="7">
        <f t="shared" si="10"/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92.984160506863773</v>
      </c>
      <c r="G155" t="s">
        <v>14</v>
      </c>
      <c r="H155">
        <v>5681</v>
      </c>
      <c r="I155" s="4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">
        <v>2039</v>
      </c>
      <c r="R155" t="s">
        <v>2040</v>
      </c>
      <c r="S155" s="7">
        <f t="shared" si="9"/>
        <v>41201.208333333336</v>
      </c>
      <c r="T155" s="7">
        <f t="shared" si="10"/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58.756567425569173</v>
      </c>
      <c r="G156" t="s">
        <v>14</v>
      </c>
      <c r="H156">
        <v>1059</v>
      </c>
      <c r="I156" s="4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">
        <v>2035</v>
      </c>
      <c r="R156" t="s">
        <v>2045</v>
      </c>
      <c r="S156" s="7">
        <f t="shared" si="9"/>
        <v>42502.208333333328</v>
      </c>
      <c r="T156" s="7">
        <f t="shared" si="10"/>
        <v>42525.208333333328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65.022222222222226</v>
      </c>
      <c r="G157" t="s">
        <v>14</v>
      </c>
      <c r="H157">
        <v>1194</v>
      </c>
      <c r="I157" s="4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">
        <v>2039</v>
      </c>
      <c r="R157" t="s">
        <v>2040</v>
      </c>
      <c r="S157" s="7">
        <f t="shared" si="9"/>
        <v>40262.208333333336</v>
      </c>
      <c r="T157" s="7">
        <f t="shared" si="10"/>
        <v>40277.208333333336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73.939560439560438</v>
      </c>
      <c r="G158" t="s">
        <v>74</v>
      </c>
      <c r="H158">
        <v>379</v>
      </c>
      <c r="I158" s="4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">
        <v>2035</v>
      </c>
      <c r="R158" t="s">
        <v>2036</v>
      </c>
      <c r="S158" s="7">
        <f t="shared" si="9"/>
        <v>43743.208333333328</v>
      </c>
      <c r="T158" s="7">
        <f t="shared" si="10"/>
        <v>43767.208333333328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52.666666666666664</v>
      </c>
      <c r="G159" t="s">
        <v>14</v>
      </c>
      <c r="H159">
        <v>30</v>
      </c>
      <c r="I159" s="4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">
        <v>2054</v>
      </c>
      <c r="R159" t="s">
        <v>2055</v>
      </c>
      <c r="S159" s="7">
        <f t="shared" si="9"/>
        <v>41638.25</v>
      </c>
      <c r="T159" s="7">
        <f t="shared" si="10"/>
        <v>41650.25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220.95238095238096</v>
      </c>
      <c r="G160" t="s">
        <v>20</v>
      </c>
      <c r="H160">
        <v>41</v>
      </c>
      <c r="I160" s="4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">
        <v>2035</v>
      </c>
      <c r="R160" t="s">
        <v>2036</v>
      </c>
      <c r="S160" s="7">
        <f t="shared" si="9"/>
        <v>42346.25</v>
      </c>
      <c r="T160" s="7">
        <f t="shared" si="10"/>
        <v>42347.25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100.01150627615063</v>
      </c>
      <c r="G161" t="s">
        <v>20</v>
      </c>
      <c r="H161">
        <v>1821</v>
      </c>
      <c r="I161" s="4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">
        <v>2039</v>
      </c>
      <c r="R161" t="s">
        <v>2040</v>
      </c>
      <c r="S161" s="7">
        <f t="shared" si="9"/>
        <v>43551.208333333328</v>
      </c>
      <c r="T161" s="7">
        <f t="shared" si="10"/>
        <v>43569.208333333328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162.3125</v>
      </c>
      <c r="G162" t="s">
        <v>20</v>
      </c>
      <c r="H162">
        <v>164</v>
      </c>
      <c r="I162" s="4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">
        <v>2037</v>
      </c>
      <c r="R162" t="s">
        <v>2046</v>
      </c>
      <c r="S162" s="7">
        <f t="shared" si="9"/>
        <v>43582.208333333328</v>
      </c>
      <c r="T162" s="7">
        <f t="shared" si="10"/>
        <v>43598.208333333328</v>
      </c>
    </row>
    <row r="163" spans="1:20" ht="17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78.181818181818187</v>
      </c>
      <c r="G163" t="s">
        <v>14</v>
      </c>
      <c r="H163">
        <v>75</v>
      </c>
      <c r="I163" s="4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">
        <v>2037</v>
      </c>
      <c r="R163" t="s">
        <v>2038</v>
      </c>
      <c r="S163" s="7">
        <f t="shared" si="9"/>
        <v>42270.208333333328</v>
      </c>
      <c r="T163" s="7">
        <f t="shared" si="10"/>
        <v>42276.208333333328</v>
      </c>
    </row>
    <row r="164" spans="1:20" ht="17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149.73770491803279</v>
      </c>
      <c r="G164" t="s">
        <v>20</v>
      </c>
      <c r="H164">
        <v>157</v>
      </c>
      <c r="I164" s="4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">
        <v>2035</v>
      </c>
      <c r="R164" t="s">
        <v>2036</v>
      </c>
      <c r="S164" s="7">
        <f t="shared" si="9"/>
        <v>43442.25</v>
      </c>
      <c r="T164" s="7">
        <f t="shared" si="10"/>
        <v>43472.25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253.25714285714284</v>
      </c>
      <c r="G165" t="s">
        <v>20</v>
      </c>
      <c r="H165">
        <v>246</v>
      </c>
      <c r="I165" s="4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">
        <v>2054</v>
      </c>
      <c r="R165" t="s">
        <v>2055</v>
      </c>
      <c r="S165" s="7">
        <f t="shared" si="9"/>
        <v>43028.208333333328</v>
      </c>
      <c r="T165" s="7">
        <f t="shared" si="10"/>
        <v>43077.25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100.16943521594683</v>
      </c>
      <c r="G166" t="s">
        <v>20</v>
      </c>
      <c r="H166">
        <v>1396</v>
      </c>
      <c r="I166" s="4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">
        <v>2039</v>
      </c>
      <c r="R166" t="s">
        <v>2040</v>
      </c>
      <c r="S166" s="7">
        <f t="shared" si="9"/>
        <v>43016.208333333328</v>
      </c>
      <c r="T166" s="7">
        <f t="shared" si="10"/>
        <v>43017.208333333328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121.99004424778761</v>
      </c>
      <c r="G167" t="s">
        <v>20</v>
      </c>
      <c r="H167">
        <v>2506</v>
      </c>
      <c r="I167" s="4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">
        <v>2037</v>
      </c>
      <c r="R167" t="s">
        <v>2038</v>
      </c>
      <c r="S167" s="7">
        <f t="shared" si="9"/>
        <v>42948.208333333328</v>
      </c>
      <c r="T167" s="7">
        <f t="shared" si="10"/>
        <v>42980.208333333328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137.13265306122449</v>
      </c>
      <c r="G168" t="s">
        <v>20</v>
      </c>
      <c r="H168">
        <v>244</v>
      </c>
      <c r="I168" s="4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">
        <v>2054</v>
      </c>
      <c r="R168" t="s">
        <v>2055</v>
      </c>
      <c r="S168" s="7">
        <f t="shared" si="9"/>
        <v>40534.25</v>
      </c>
      <c r="T168" s="7">
        <f t="shared" si="10"/>
        <v>40538.25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415.53846153846149</v>
      </c>
      <c r="G169" t="s">
        <v>20</v>
      </c>
      <c r="H169">
        <v>146</v>
      </c>
      <c r="I169" s="4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">
        <v>2039</v>
      </c>
      <c r="R169" t="s">
        <v>2040</v>
      </c>
      <c r="S169" s="7">
        <f t="shared" si="9"/>
        <v>41435.208333333336</v>
      </c>
      <c r="T169" s="7">
        <f t="shared" si="10"/>
        <v>41445.208333333336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31.30913348946136</v>
      </c>
      <c r="G170" t="s">
        <v>14</v>
      </c>
      <c r="H170">
        <v>955</v>
      </c>
      <c r="I170" s="4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">
        <v>2035</v>
      </c>
      <c r="R170" t="s">
        <v>2045</v>
      </c>
      <c r="S170" s="7">
        <f t="shared" si="9"/>
        <v>43518.25</v>
      </c>
      <c r="T170" s="7">
        <f t="shared" si="10"/>
        <v>43541.208333333328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424.08154506437768</v>
      </c>
      <c r="G171" t="s">
        <v>20</v>
      </c>
      <c r="H171">
        <v>1267</v>
      </c>
      <c r="I171" s="4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">
        <v>2041</v>
      </c>
      <c r="R171" t="s">
        <v>2052</v>
      </c>
      <c r="S171" s="7">
        <f t="shared" si="9"/>
        <v>41077.208333333336</v>
      </c>
      <c r="T171" s="7">
        <f t="shared" si="10"/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2.93886230728336</v>
      </c>
      <c r="G172" t="s">
        <v>14</v>
      </c>
      <c r="H172">
        <v>67</v>
      </c>
      <c r="I172" s="4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">
        <v>2035</v>
      </c>
      <c r="R172" t="s">
        <v>2045</v>
      </c>
      <c r="S172" s="7">
        <f t="shared" si="9"/>
        <v>42950.208333333328</v>
      </c>
      <c r="T172" s="7">
        <f t="shared" si="10"/>
        <v>42957.208333333328</v>
      </c>
    </row>
    <row r="173" spans="1:20" ht="17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10.63265306122449</v>
      </c>
      <c r="G173" t="s">
        <v>14</v>
      </c>
      <c r="H173">
        <v>5</v>
      </c>
      <c r="I173" s="4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">
        <v>2047</v>
      </c>
      <c r="R173" t="s">
        <v>2059</v>
      </c>
      <c r="S173" s="7">
        <f t="shared" si="9"/>
        <v>41718.208333333336</v>
      </c>
      <c r="T173" s="7">
        <f t="shared" si="10"/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82.875</v>
      </c>
      <c r="G174" t="s">
        <v>14</v>
      </c>
      <c r="H174">
        <v>26</v>
      </c>
      <c r="I174" s="4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">
        <v>2041</v>
      </c>
      <c r="R174" t="s">
        <v>2042</v>
      </c>
      <c r="S174" s="7">
        <f t="shared" si="9"/>
        <v>41839.208333333336</v>
      </c>
      <c r="T174" s="7">
        <f t="shared" si="10"/>
        <v>41854.208333333336</v>
      </c>
    </row>
    <row r="175" spans="1:20" ht="17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163.01447776628748</v>
      </c>
      <c r="G175" t="s">
        <v>20</v>
      </c>
      <c r="H175">
        <v>1561</v>
      </c>
      <c r="I175" s="4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">
        <v>2039</v>
      </c>
      <c r="R175" t="s">
        <v>2040</v>
      </c>
      <c r="S175" s="7">
        <f t="shared" si="9"/>
        <v>41412.208333333336</v>
      </c>
      <c r="T175" s="7">
        <f t="shared" si="10"/>
        <v>41418.208333333336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894.66666666666674</v>
      </c>
      <c r="G176" t="s">
        <v>20</v>
      </c>
      <c r="H176">
        <v>48</v>
      </c>
      <c r="I176" s="4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">
        <v>2037</v>
      </c>
      <c r="R176" t="s">
        <v>2046</v>
      </c>
      <c r="S176" s="7">
        <f t="shared" si="9"/>
        <v>42282.208333333328</v>
      </c>
      <c r="T176" s="7">
        <f t="shared" si="10"/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26.191501103752756</v>
      </c>
      <c r="G177" t="s">
        <v>14</v>
      </c>
      <c r="H177">
        <v>1130</v>
      </c>
      <c r="I177" s="4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">
        <v>2039</v>
      </c>
      <c r="R177" t="s">
        <v>2040</v>
      </c>
      <c r="S177" s="7">
        <f t="shared" si="9"/>
        <v>42613.208333333328</v>
      </c>
      <c r="T177" s="7">
        <f t="shared" si="10"/>
        <v>42632.208333333328</v>
      </c>
    </row>
    <row r="178" spans="1:20" ht="17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74.834782608695647</v>
      </c>
      <c r="G178" t="s">
        <v>14</v>
      </c>
      <c r="H178">
        <v>782</v>
      </c>
      <c r="I178" s="4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">
        <v>2039</v>
      </c>
      <c r="R178" t="s">
        <v>2040</v>
      </c>
      <c r="S178" s="7">
        <f t="shared" si="9"/>
        <v>42616.208333333328</v>
      </c>
      <c r="T178" s="7">
        <f t="shared" si="10"/>
        <v>42625.208333333328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416.47680412371136</v>
      </c>
      <c r="G179" t="s">
        <v>20</v>
      </c>
      <c r="H179">
        <v>2739</v>
      </c>
      <c r="I179" s="4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">
        <v>2039</v>
      </c>
      <c r="R179" t="s">
        <v>2040</v>
      </c>
      <c r="S179" s="7">
        <f t="shared" si="9"/>
        <v>40497.25</v>
      </c>
      <c r="T179" s="7">
        <f t="shared" si="10"/>
        <v>40522.25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96.208333333333329</v>
      </c>
      <c r="G180" t="s">
        <v>14</v>
      </c>
      <c r="H180">
        <v>210</v>
      </c>
      <c r="I180" s="4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">
        <v>2033</v>
      </c>
      <c r="R180" t="s">
        <v>2034</v>
      </c>
      <c r="S180" s="7">
        <f t="shared" si="9"/>
        <v>42999.208333333328</v>
      </c>
      <c r="T180" s="7">
        <f t="shared" si="10"/>
        <v>43008.208333333328</v>
      </c>
    </row>
    <row r="181" spans="1:20" ht="17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357.71910112359546</v>
      </c>
      <c r="G181" t="s">
        <v>20</v>
      </c>
      <c r="H181">
        <v>3537</v>
      </c>
      <c r="I181" s="4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">
        <v>2039</v>
      </c>
      <c r="R181" t="s">
        <v>2040</v>
      </c>
      <c r="S181" s="7">
        <f t="shared" si="9"/>
        <v>41350.208333333336</v>
      </c>
      <c r="T181" s="7">
        <f t="shared" si="10"/>
        <v>41351.208333333336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308.45714285714286</v>
      </c>
      <c r="G182" t="s">
        <v>20</v>
      </c>
      <c r="H182">
        <v>2107</v>
      </c>
      <c r="I182" s="4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">
        <v>2037</v>
      </c>
      <c r="R182" t="s">
        <v>2046</v>
      </c>
      <c r="S182" s="7">
        <f t="shared" si="9"/>
        <v>40259.208333333336</v>
      </c>
      <c r="T182" s="7">
        <f t="shared" si="10"/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61.802325581395344</v>
      </c>
      <c r="G183" t="s">
        <v>14</v>
      </c>
      <c r="H183">
        <v>136</v>
      </c>
      <c r="I183" s="4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">
        <v>2037</v>
      </c>
      <c r="R183" t="s">
        <v>2038</v>
      </c>
      <c r="S183" s="7">
        <f t="shared" si="9"/>
        <v>43012.208333333328</v>
      </c>
      <c r="T183" s="7">
        <f t="shared" si="10"/>
        <v>43030.208333333328</v>
      </c>
    </row>
    <row r="184" spans="1:20" ht="17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722.32472324723244</v>
      </c>
      <c r="G184" t="s">
        <v>20</v>
      </c>
      <c r="H184">
        <v>3318</v>
      </c>
      <c r="I184" s="4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">
        <v>2039</v>
      </c>
      <c r="R184" t="s">
        <v>2040</v>
      </c>
      <c r="S184" s="7">
        <f t="shared" si="9"/>
        <v>43631.208333333328</v>
      </c>
      <c r="T184" s="7">
        <f t="shared" si="10"/>
        <v>43647.208333333328</v>
      </c>
    </row>
    <row r="185" spans="1:20" ht="17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69.117647058823522</v>
      </c>
      <c r="G185" t="s">
        <v>14</v>
      </c>
      <c r="H185">
        <v>86</v>
      </c>
      <c r="I185" s="4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">
        <v>2035</v>
      </c>
      <c r="R185" t="s">
        <v>2036</v>
      </c>
      <c r="S185" s="7">
        <f t="shared" si="9"/>
        <v>40430.208333333336</v>
      </c>
      <c r="T185" s="7">
        <f t="shared" si="10"/>
        <v>40443.208333333336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293.05555555555554</v>
      </c>
      <c r="G186" t="s">
        <v>20</v>
      </c>
      <c r="H186">
        <v>340</v>
      </c>
      <c r="I186" s="4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">
        <v>2039</v>
      </c>
      <c r="R186" t="s">
        <v>2040</v>
      </c>
      <c r="S186" s="7">
        <f t="shared" si="9"/>
        <v>43588.208333333328</v>
      </c>
      <c r="T186" s="7">
        <f t="shared" si="10"/>
        <v>43589.208333333328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71.8</v>
      </c>
      <c r="G187" t="s">
        <v>14</v>
      </c>
      <c r="H187">
        <v>19</v>
      </c>
      <c r="I187" s="4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">
        <v>2041</v>
      </c>
      <c r="R187" t="s">
        <v>2060</v>
      </c>
      <c r="S187" s="7">
        <f t="shared" si="9"/>
        <v>43233.208333333328</v>
      </c>
      <c r="T187" s="7">
        <f t="shared" si="10"/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31.934684684684683</v>
      </c>
      <c r="G188" t="s">
        <v>14</v>
      </c>
      <c r="H188">
        <v>886</v>
      </c>
      <c r="I188" s="4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">
        <v>2039</v>
      </c>
      <c r="R188" t="s">
        <v>2040</v>
      </c>
      <c r="S188" s="7">
        <f t="shared" si="9"/>
        <v>41782.208333333336</v>
      </c>
      <c r="T188" s="7">
        <f t="shared" si="10"/>
        <v>41797.208333333336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229.87375415282392</v>
      </c>
      <c r="G189" t="s">
        <v>20</v>
      </c>
      <c r="H189">
        <v>1442</v>
      </c>
      <c r="I189" s="4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">
        <v>2041</v>
      </c>
      <c r="R189" t="s">
        <v>2052</v>
      </c>
      <c r="S189" s="7">
        <f t="shared" si="9"/>
        <v>41328.25</v>
      </c>
      <c r="T189" s="7">
        <f t="shared" si="10"/>
        <v>41356.208333333336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32.012195121951223</v>
      </c>
      <c r="G190" t="s">
        <v>14</v>
      </c>
      <c r="H190">
        <v>35</v>
      </c>
      <c r="I190" s="4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">
        <v>2039</v>
      </c>
      <c r="R190" t="s">
        <v>2040</v>
      </c>
      <c r="S190" s="7">
        <f t="shared" si="9"/>
        <v>41975.25</v>
      </c>
      <c r="T190" s="7">
        <f t="shared" si="10"/>
        <v>41976.25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23.525352848928385</v>
      </c>
      <c r="G191" t="s">
        <v>74</v>
      </c>
      <c r="H191">
        <v>441</v>
      </c>
      <c r="I191" s="4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">
        <v>2039</v>
      </c>
      <c r="R191" t="s">
        <v>2040</v>
      </c>
      <c r="S191" s="7">
        <f t="shared" si="9"/>
        <v>42433.25</v>
      </c>
      <c r="T191" s="7">
        <f t="shared" si="10"/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68.594594594594597</v>
      </c>
      <c r="G192" t="s">
        <v>14</v>
      </c>
      <c r="H192">
        <v>24</v>
      </c>
      <c r="I192" s="4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">
        <v>2039</v>
      </c>
      <c r="R192" t="s">
        <v>2040</v>
      </c>
      <c r="S192" s="7">
        <f t="shared" si="9"/>
        <v>41429.208333333336</v>
      </c>
      <c r="T192" s="7">
        <f t="shared" si="10"/>
        <v>41430.208333333336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37.952380952380956</v>
      </c>
      <c r="G193" t="s">
        <v>14</v>
      </c>
      <c r="H193">
        <v>86</v>
      </c>
      <c r="I193" s="4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">
        <v>2039</v>
      </c>
      <c r="R193" t="s">
        <v>2040</v>
      </c>
      <c r="S193" s="7">
        <f t="shared" si="9"/>
        <v>43536.208333333328</v>
      </c>
      <c r="T193" s="7">
        <f t="shared" si="10"/>
        <v>43539.208333333328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8"/>
        <v>19.992957746478872</v>
      </c>
      <c r="G194" t="s">
        <v>14</v>
      </c>
      <c r="H194">
        <v>243</v>
      </c>
      <c r="I194" s="4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">
        <v>2035</v>
      </c>
      <c r="R194" t="s">
        <v>2036</v>
      </c>
      <c r="S194" s="7">
        <f t="shared" si="9"/>
        <v>41817.208333333336</v>
      </c>
      <c r="T194" s="7">
        <f t="shared" si="10"/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2">E195/D195*100</f>
        <v>45.636363636363633</v>
      </c>
      <c r="G195" t="s">
        <v>14</v>
      </c>
      <c r="H195">
        <v>65</v>
      </c>
      <c r="I195" s="4">
        <f t="shared" si="11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">
        <v>2035</v>
      </c>
      <c r="R195" t="s">
        <v>2045</v>
      </c>
      <c r="S195" s="7">
        <f t="shared" ref="S195:S258" si="13">(((L195/60)/60)/24)+DATE(1970,1,1)</f>
        <v>43198.208333333328</v>
      </c>
      <c r="T195" s="7">
        <f t="shared" ref="T195:T258" si="14">(((M195/60)/60)/24)+DATE(1970,1,1)</f>
        <v>43202.208333333328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122.7605633802817</v>
      </c>
      <c r="G196" t="s">
        <v>20</v>
      </c>
      <c r="H196">
        <v>126</v>
      </c>
      <c r="I196" s="4">
        <f t="shared" ref="I196:I259" si="15"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">
        <v>2035</v>
      </c>
      <c r="R196" t="s">
        <v>2057</v>
      </c>
      <c r="S196" s="7">
        <f t="shared" si="13"/>
        <v>42261.208333333328</v>
      </c>
      <c r="T196" s="7">
        <f t="shared" si="14"/>
        <v>42277.208333333328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361.75316455696202</v>
      </c>
      <c r="G197" t="s">
        <v>20</v>
      </c>
      <c r="H197">
        <v>524</v>
      </c>
      <c r="I197" s="4">
        <f t="shared" si="15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">
        <v>2035</v>
      </c>
      <c r="R197" t="s">
        <v>2043</v>
      </c>
      <c r="S197" s="7">
        <f t="shared" si="13"/>
        <v>43310.208333333328</v>
      </c>
      <c r="T197" s="7">
        <f t="shared" si="14"/>
        <v>43317.208333333328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63.146341463414636</v>
      </c>
      <c r="G198" t="s">
        <v>14</v>
      </c>
      <c r="H198">
        <v>100</v>
      </c>
      <c r="I198" s="4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">
        <v>2037</v>
      </c>
      <c r="R198" t="s">
        <v>2046</v>
      </c>
      <c r="S198" s="7">
        <f t="shared" si="13"/>
        <v>42616.208333333328</v>
      </c>
      <c r="T198" s="7">
        <f t="shared" si="14"/>
        <v>42635.208333333328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298.20475319926874</v>
      </c>
      <c r="G199" t="s">
        <v>20</v>
      </c>
      <c r="H199">
        <v>1989</v>
      </c>
      <c r="I199" s="4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">
        <v>2041</v>
      </c>
      <c r="R199" t="s">
        <v>2044</v>
      </c>
      <c r="S199" s="7">
        <f t="shared" si="13"/>
        <v>42909.208333333328</v>
      </c>
      <c r="T199" s="7">
        <f t="shared" si="14"/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9.5585443037974684</v>
      </c>
      <c r="G200" t="s">
        <v>14</v>
      </c>
      <c r="H200">
        <v>168</v>
      </c>
      <c r="I200" s="4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">
        <v>2035</v>
      </c>
      <c r="R200" t="s">
        <v>2043</v>
      </c>
      <c r="S200" s="7">
        <f t="shared" si="13"/>
        <v>40396.208333333336</v>
      </c>
      <c r="T200" s="7">
        <f t="shared" si="14"/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53.777777777777779</v>
      </c>
      <c r="G201" t="s">
        <v>14</v>
      </c>
      <c r="H201">
        <v>13</v>
      </c>
      <c r="I201" s="4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">
        <v>2035</v>
      </c>
      <c r="R201" t="s">
        <v>2036</v>
      </c>
      <c r="S201" s="7">
        <f t="shared" si="13"/>
        <v>42192.208333333328</v>
      </c>
      <c r="T201" s="7">
        <f t="shared" si="14"/>
        <v>42196.208333333328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2</v>
      </c>
      <c r="G202" t="s">
        <v>14</v>
      </c>
      <c r="H202">
        <v>1</v>
      </c>
      <c r="I202" s="4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">
        <v>2039</v>
      </c>
      <c r="R202" t="s">
        <v>2040</v>
      </c>
      <c r="S202" s="7">
        <f t="shared" si="13"/>
        <v>40262.208333333336</v>
      </c>
      <c r="T202" s="7">
        <f t="shared" si="14"/>
        <v>40273.208333333336</v>
      </c>
    </row>
    <row r="203" spans="1:20" ht="17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681.19047619047615</v>
      </c>
      <c r="G203" t="s">
        <v>20</v>
      </c>
      <c r="H203">
        <v>157</v>
      </c>
      <c r="I203" s="4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">
        <v>2037</v>
      </c>
      <c r="R203" t="s">
        <v>2038</v>
      </c>
      <c r="S203" s="7">
        <f t="shared" si="13"/>
        <v>41845.208333333336</v>
      </c>
      <c r="T203" s="7">
        <f t="shared" si="14"/>
        <v>41863.208333333336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78.831325301204828</v>
      </c>
      <c r="G204" t="s">
        <v>74</v>
      </c>
      <c r="H204">
        <v>82</v>
      </c>
      <c r="I204" s="4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">
        <v>2033</v>
      </c>
      <c r="R204" t="s">
        <v>2034</v>
      </c>
      <c r="S204" s="7">
        <f t="shared" si="13"/>
        <v>40818.208333333336</v>
      </c>
      <c r="T204" s="7">
        <f t="shared" si="14"/>
        <v>40822.208333333336</v>
      </c>
    </row>
    <row r="205" spans="1:20" ht="17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134.40792216817235</v>
      </c>
      <c r="G205" t="s">
        <v>20</v>
      </c>
      <c r="H205">
        <v>4498</v>
      </c>
      <c r="I205" s="4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">
        <v>2039</v>
      </c>
      <c r="R205" t="s">
        <v>2040</v>
      </c>
      <c r="S205" s="7">
        <f t="shared" si="13"/>
        <v>42752.25</v>
      </c>
      <c r="T205" s="7">
        <f t="shared" si="14"/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3.3719999999999999</v>
      </c>
      <c r="G206" t="s">
        <v>14</v>
      </c>
      <c r="H206">
        <v>40</v>
      </c>
      <c r="I206" s="4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">
        <v>2035</v>
      </c>
      <c r="R206" t="s">
        <v>2058</v>
      </c>
      <c r="S206" s="7">
        <f t="shared" si="13"/>
        <v>40636.208333333336</v>
      </c>
      <c r="T206" s="7">
        <f t="shared" si="14"/>
        <v>40646.208333333336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431.84615384615387</v>
      </c>
      <c r="G207" t="s">
        <v>20</v>
      </c>
      <c r="H207">
        <v>80</v>
      </c>
      <c r="I207" s="4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">
        <v>2039</v>
      </c>
      <c r="R207" t="s">
        <v>2040</v>
      </c>
      <c r="S207" s="7">
        <f t="shared" si="13"/>
        <v>43390.208333333328</v>
      </c>
      <c r="T207" s="7">
        <f t="shared" si="14"/>
        <v>43402.208333333328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38.844444444444441</v>
      </c>
      <c r="G208" t="s">
        <v>74</v>
      </c>
      <c r="H208">
        <v>57</v>
      </c>
      <c r="I208" s="4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">
        <v>2047</v>
      </c>
      <c r="R208" t="s">
        <v>2053</v>
      </c>
      <c r="S208" s="7">
        <f t="shared" si="13"/>
        <v>40236.25</v>
      </c>
      <c r="T208" s="7">
        <f t="shared" si="14"/>
        <v>40245.25</v>
      </c>
    </row>
    <row r="209" spans="1:20" ht="17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425.7</v>
      </c>
      <c r="G209" t="s">
        <v>20</v>
      </c>
      <c r="H209">
        <v>43</v>
      </c>
      <c r="I209" s="4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">
        <v>2035</v>
      </c>
      <c r="R209" t="s">
        <v>2036</v>
      </c>
      <c r="S209" s="7">
        <f t="shared" si="13"/>
        <v>43340.208333333328</v>
      </c>
      <c r="T209" s="7">
        <f t="shared" si="14"/>
        <v>43360.208333333328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101.12239715591672</v>
      </c>
      <c r="G210" t="s">
        <v>20</v>
      </c>
      <c r="H210">
        <v>2053</v>
      </c>
      <c r="I210" s="4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">
        <v>2041</v>
      </c>
      <c r="R210" t="s">
        <v>2042</v>
      </c>
      <c r="S210" s="7">
        <f t="shared" si="13"/>
        <v>43048.25</v>
      </c>
      <c r="T210" s="7">
        <f t="shared" si="14"/>
        <v>43072.25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21.188688946015425</v>
      </c>
      <c r="G211" t="s">
        <v>47</v>
      </c>
      <c r="H211">
        <v>808</v>
      </c>
      <c r="I211" s="4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">
        <v>2041</v>
      </c>
      <c r="R211" t="s">
        <v>2042</v>
      </c>
      <c r="S211" s="7">
        <f t="shared" si="13"/>
        <v>42496.208333333328</v>
      </c>
      <c r="T211" s="7">
        <f t="shared" si="14"/>
        <v>42503.208333333328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67.425531914893625</v>
      </c>
      <c r="G212" t="s">
        <v>14</v>
      </c>
      <c r="H212">
        <v>226</v>
      </c>
      <c r="I212" s="4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">
        <v>2041</v>
      </c>
      <c r="R212" t="s">
        <v>2063</v>
      </c>
      <c r="S212" s="7">
        <f t="shared" si="13"/>
        <v>42797.25</v>
      </c>
      <c r="T212" s="7">
        <f t="shared" si="14"/>
        <v>42824.208333333328</v>
      </c>
    </row>
    <row r="213" spans="1:20" ht="17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94.923371647509583</v>
      </c>
      <c r="G213" t="s">
        <v>14</v>
      </c>
      <c r="H213">
        <v>1625</v>
      </c>
      <c r="I213" s="4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">
        <v>2039</v>
      </c>
      <c r="R213" t="s">
        <v>2040</v>
      </c>
      <c r="S213" s="7">
        <f t="shared" si="13"/>
        <v>41513.208333333336</v>
      </c>
      <c r="T213" s="7">
        <f t="shared" si="14"/>
        <v>41537.208333333336</v>
      </c>
    </row>
    <row r="214" spans="1:20" ht="17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151.85185185185185</v>
      </c>
      <c r="G214" t="s">
        <v>20</v>
      </c>
      <c r="H214">
        <v>168</v>
      </c>
      <c r="I214" s="4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">
        <v>2039</v>
      </c>
      <c r="R214" t="s">
        <v>2040</v>
      </c>
      <c r="S214" s="7">
        <f t="shared" si="13"/>
        <v>43814.25</v>
      </c>
      <c r="T214" s="7">
        <f t="shared" si="14"/>
        <v>43860.25</v>
      </c>
    </row>
    <row r="215" spans="1:20" ht="17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195.16382252559728</v>
      </c>
      <c r="G215" t="s">
        <v>20</v>
      </c>
      <c r="H215">
        <v>4289</v>
      </c>
      <c r="I215" s="4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">
        <v>2035</v>
      </c>
      <c r="R215" t="s">
        <v>2045</v>
      </c>
      <c r="S215" s="7">
        <f t="shared" si="13"/>
        <v>40488.208333333336</v>
      </c>
      <c r="T215" s="7">
        <f t="shared" si="14"/>
        <v>40496.25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1023.1428571428571</v>
      </c>
      <c r="G216" t="s">
        <v>20</v>
      </c>
      <c r="H216">
        <v>165</v>
      </c>
      <c r="I216" s="4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">
        <v>2035</v>
      </c>
      <c r="R216" t="s">
        <v>2036</v>
      </c>
      <c r="S216" s="7">
        <f t="shared" si="13"/>
        <v>40409.208333333336</v>
      </c>
      <c r="T216" s="7">
        <f t="shared" si="14"/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3.841836734693878</v>
      </c>
      <c r="G217" t="s">
        <v>14</v>
      </c>
      <c r="H217">
        <v>143</v>
      </c>
      <c r="I217" s="4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">
        <v>2039</v>
      </c>
      <c r="R217" t="s">
        <v>2040</v>
      </c>
      <c r="S217" s="7">
        <f t="shared" si="13"/>
        <v>43509.25</v>
      </c>
      <c r="T217" s="7">
        <f t="shared" si="14"/>
        <v>43511.25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155.07066557107643</v>
      </c>
      <c r="G218" t="s">
        <v>20</v>
      </c>
      <c r="H218">
        <v>1815</v>
      </c>
      <c r="I218" s="4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">
        <v>2039</v>
      </c>
      <c r="R218" t="s">
        <v>2040</v>
      </c>
      <c r="S218" s="7">
        <f t="shared" si="13"/>
        <v>40869.25</v>
      </c>
      <c r="T218" s="7">
        <f t="shared" si="14"/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44.753477588871718</v>
      </c>
      <c r="G219" t="s">
        <v>14</v>
      </c>
      <c r="H219">
        <v>934</v>
      </c>
      <c r="I219" s="4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">
        <v>2041</v>
      </c>
      <c r="R219" t="s">
        <v>2063</v>
      </c>
      <c r="S219" s="7">
        <f t="shared" si="13"/>
        <v>43583.208333333328</v>
      </c>
      <c r="T219" s="7">
        <f t="shared" si="14"/>
        <v>43592.208333333328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215.94736842105263</v>
      </c>
      <c r="G220" t="s">
        <v>20</v>
      </c>
      <c r="H220">
        <v>397</v>
      </c>
      <c r="I220" s="4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">
        <v>2041</v>
      </c>
      <c r="R220" t="s">
        <v>2052</v>
      </c>
      <c r="S220" s="7">
        <f t="shared" si="13"/>
        <v>40858.25</v>
      </c>
      <c r="T220" s="7">
        <f t="shared" si="14"/>
        <v>40892.25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332.12709832134288</v>
      </c>
      <c r="G221" t="s">
        <v>20</v>
      </c>
      <c r="H221">
        <v>1539</v>
      </c>
      <c r="I221" s="4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">
        <v>2041</v>
      </c>
      <c r="R221" t="s">
        <v>2049</v>
      </c>
      <c r="S221" s="7">
        <f t="shared" si="13"/>
        <v>41137.208333333336</v>
      </c>
      <c r="T221" s="7">
        <f t="shared" si="14"/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8.4430379746835449</v>
      </c>
      <c r="G222" t="s">
        <v>14</v>
      </c>
      <c r="H222">
        <v>17</v>
      </c>
      <c r="I222" s="4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">
        <v>2039</v>
      </c>
      <c r="R222" t="s">
        <v>2040</v>
      </c>
      <c r="S222" s="7">
        <f t="shared" si="13"/>
        <v>40725.208333333336</v>
      </c>
      <c r="T222" s="7">
        <f t="shared" si="14"/>
        <v>40743.208333333336</v>
      </c>
    </row>
    <row r="223" spans="1:20" ht="17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98.625514403292186</v>
      </c>
      <c r="G223" t="s">
        <v>14</v>
      </c>
      <c r="H223">
        <v>2179</v>
      </c>
      <c r="I223" s="4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">
        <v>2033</v>
      </c>
      <c r="R223" t="s">
        <v>2034</v>
      </c>
      <c r="S223" s="7">
        <f t="shared" si="13"/>
        <v>41081.208333333336</v>
      </c>
      <c r="T223" s="7">
        <f t="shared" si="14"/>
        <v>41083.208333333336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137.97916666666669</v>
      </c>
      <c r="G224" t="s">
        <v>20</v>
      </c>
      <c r="H224">
        <v>138</v>
      </c>
      <c r="I224" s="4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">
        <v>2054</v>
      </c>
      <c r="R224" t="s">
        <v>2055</v>
      </c>
      <c r="S224" s="7">
        <f t="shared" si="13"/>
        <v>41914.208333333336</v>
      </c>
      <c r="T224" s="7">
        <f t="shared" si="14"/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93.81099656357388</v>
      </c>
      <c r="G225" t="s">
        <v>14</v>
      </c>
      <c r="H225">
        <v>931</v>
      </c>
      <c r="I225" s="4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">
        <v>2039</v>
      </c>
      <c r="R225" t="s">
        <v>2040</v>
      </c>
      <c r="S225" s="7">
        <f t="shared" si="13"/>
        <v>42445.208333333328</v>
      </c>
      <c r="T225" s="7">
        <f t="shared" si="14"/>
        <v>42459.208333333328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403.63930885529157</v>
      </c>
      <c r="G226" t="s">
        <v>20</v>
      </c>
      <c r="H226">
        <v>3594</v>
      </c>
      <c r="I226" s="4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">
        <v>2041</v>
      </c>
      <c r="R226" t="s">
        <v>2063</v>
      </c>
      <c r="S226" s="7">
        <f t="shared" si="13"/>
        <v>41906.208333333336</v>
      </c>
      <c r="T226" s="7">
        <f t="shared" si="14"/>
        <v>41951.25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260.1740412979351</v>
      </c>
      <c r="G227" t="s">
        <v>20</v>
      </c>
      <c r="H227">
        <v>5880</v>
      </c>
      <c r="I227" s="4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">
        <v>2035</v>
      </c>
      <c r="R227" t="s">
        <v>2036</v>
      </c>
      <c r="S227" s="7">
        <f t="shared" si="13"/>
        <v>41762.208333333336</v>
      </c>
      <c r="T227" s="7">
        <f t="shared" si="14"/>
        <v>41762.208333333336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366.63333333333333</v>
      </c>
      <c r="G228" t="s">
        <v>20</v>
      </c>
      <c r="H228">
        <v>112</v>
      </c>
      <c r="I228" s="4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">
        <v>2054</v>
      </c>
      <c r="R228" t="s">
        <v>2055</v>
      </c>
      <c r="S228" s="7">
        <f t="shared" si="13"/>
        <v>40276.208333333336</v>
      </c>
      <c r="T228" s="7">
        <f t="shared" si="14"/>
        <v>40313.208333333336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168.72085385878489</v>
      </c>
      <c r="G229" t="s">
        <v>20</v>
      </c>
      <c r="H229">
        <v>943</v>
      </c>
      <c r="I229" s="4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">
        <v>2050</v>
      </c>
      <c r="R229" t="s">
        <v>2061</v>
      </c>
      <c r="S229" s="7">
        <f t="shared" si="13"/>
        <v>42139.208333333328</v>
      </c>
      <c r="T229" s="7">
        <f t="shared" si="14"/>
        <v>42145.208333333328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119.90717911530093</v>
      </c>
      <c r="G230" t="s">
        <v>20</v>
      </c>
      <c r="H230">
        <v>2468</v>
      </c>
      <c r="I230" s="4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">
        <v>2041</v>
      </c>
      <c r="R230" t="s">
        <v>2049</v>
      </c>
      <c r="S230" s="7">
        <f t="shared" si="13"/>
        <v>42613.208333333328</v>
      </c>
      <c r="T230" s="7">
        <f t="shared" si="14"/>
        <v>42638.208333333328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193.68925233644859</v>
      </c>
      <c r="G231" t="s">
        <v>20</v>
      </c>
      <c r="H231">
        <v>2551</v>
      </c>
      <c r="I231" s="4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">
        <v>2050</v>
      </c>
      <c r="R231" t="s">
        <v>2061</v>
      </c>
      <c r="S231" s="7">
        <f t="shared" si="13"/>
        <v>42887.208333333328</v>
      </c>
      <c r="T231" s="7">
        <f t="shared" si="14"/>
        <v>42935.208333333328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420.16666666666669</v>
      </c>
      <c r="G232" t="s">
        <v>20</v>
      </c>
      <c r="H232">
        <v>101</v>
      </c>
      <c r="I232" s="4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">
        <v>2050</v>
      </c>
      <c r="R232" t="s">
        <v>2051</v>
      </c>
      <c r="S232" s="7">
        <f t="shared" si="13"/>
        <v>43805.25</v>
      </c>
      <c r="T232" s="7">
        <f t="shared" si="14"/>
        <v>43805.25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76.708333333333329</v>
      </c>
      <c r="G233" t="s">
        <v>74</v>
      </c>
      <c r="H233">
        <v>67</v>
      </c>
      <c r="I233" s="4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">
        <v>2039</v>
      </c>
      <c r="R233" t="s">
        <v>2040</v>
      </c>
      <c r="S233" s="7">
        <f t="shared" si="13"/>
        <v>41415.208333333336</v>
      </c>
      <c r="T233" s="7">
        <f t="shared" si="14"/>
        <v>41473.208333333336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171.26470588235293</v>
      </c>
      <c r="G234" t="s">
        <v>20</v>
      </c>
      <c r="H234">
        <v>92</v>
      </c>
      <c r="I234" s="4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">
        <v>2039</v>
      </c>
      <c r="R234" t="s">
        <v>2040</v>
      </c>
      <c r="S234" s="7">
        <f t="shared" si="13"/>
        <v>42576.208333333328</v>
      </c>
      <c r="T234" s="7">
        <f t="shared" si="14"/>
        <v>42577.208333333328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157.89473684210526</v>
      </c>
      <c r="G235" t="s">
        <v>20</v>
      </c>
      <c r="H235">
        <v>62</v>
      </c>
      <c r="I235" s="4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">
        <v>2041</v>
      </c>
      <c r="R235" t="s">
        <v>2049</v>
      </c>
      <c r="S235" s="7">
        <f t="shared" si="13"/>
        <v>40706.208333333336</v>
      </c>
      <c r="T235" s="7">
        <f t="shared" si="14"/>
        <v>40722.208333333336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109.08</v>
      </c>
      <c r="G236" t="s">
        <v>20</v>
      </c>
      <c r="H236">
        <v>149</v>
      </c>
      <c r="I236" s="4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">
        <v>2050</v>
      </c>
      <c r="R236" t="s">
        <v>2051</v>
      </c>
      <c r="S236" s="7">
        <f t="shared" si="13"/>
        <v>42969.208333333328</v>
      </c>
      <c r="T236" s="7">
        <f t="shared" si="14"/>
        <v>42976.208333333328</v>
      </c>
    </row>
    <row r="237" spans="1:20" ht="17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41.732558139534881</v>
      </c>
      <c r="G237" t="s">
        <v>14</v>
      </c>
      <c r="H237">
        <v>92</v>
      </c>
      <c r="I237" s="4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">
        <v>2041</v>
      </c>
      <c r="R237" t="s">
        <v>2049</v>
      </c>
      <c r="S237" s="7">
        <f t="shared" si="13"/>
        <v>42779.25</v>
      </c>
      <c r="T237" s="7">
        <f t="shared" si="14"/>
        <v>42784.25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10.944303797468354</v>
      </c>
      <c r="G238" t="s">
        <v>14</v>
      </c>
      <c r="H238">
        <v>57</v>
      </c>
      <c r="I238" s="4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">
        <v>2035</v>
      </c>
      <c r="R238" t="s">
        <v>2036</v>
      </c>
      <c r="S238" s="7">
        <f t="shared" si="13"/>
        <v>43641.208333333328</v>
      </c>
      <c r="T238" s="7">
        <f t="shared" si="14"/>
        <v>43648.208333333328</v>
      </c>
    </row>
    <row r="239" spans="1:20" ht="17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159.3763440860215</v>
      </c>
      <c r="G239" t="s">
        <v>20</v>
      </c>
      <c r="H239">
        <v>329</v>
      </c>
      <c r="I239" s="4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">
        <v>2041</v>
      </c>
      <c r="R239" t="s">
        <v>2049</v>
      </c>
      <c r="S239" s="7">
        <f t="shared" si="13"/>
        <v>41754.208333333336</v>
      </c>
      <c r="T239" s="7">
        <f t="shared" si="14"/>
        <v>41756.208333333336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422.41666666666669</v>
      </c>
      <c r="G240" t="s">
        <v>20</v>
      </c>
      <c r="H240">
        <v>97</v>
      </c>
      <c r="I240" s="4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">
        <v>2039</v>
      </c>
      <c r="R240" t="s">
        <v>2040</v>
      </c>
      <c r="S240" s="7">
        <f t="shared" si="13"/>
        <v>43083.25</v>
      </c>
      <c r="T240" s="7">
        <f t="shared" si="14"/>
        <v>43108.25</v>
      </c>
    </row>
    <row r="241" spans="1:20" ht="17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97.71875</v>
      </c>
      <c r="G241" t="s">
        <v>14</v>
      </c>
      <c r="H241">
        <v>41</v>
      </c>
      <c r="I241" s="4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">
        <v>2037</v>
      </c>
      <c r="R241" t="s">
        <v>2046</v>
      </c>
      <c r="S241" s="7">
        <f t="shared" si="13"/>
        <v>42245.208333333328</v>
      </c>
      <c r="T241" s="7">
        <f t="shared" si="14"/>
        <v>42249.208333333328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418.78911564625849</v>
      </c>
      <c r="G242" t="s">
        <v>20</v>
      </c>
      <c r="H242">
        <v>1784</v>
      </c>
      <c r="I242" s="4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">
        <v>2039</v>
      </c>
      <c r="R242" t="s">
        <v>2040</v>
      </c>
      <c r="S242" s="7">
        <f t="shared" si="13"/>
        <v>40396.208333333336</v>
      </c>
      <c r="T242" s="7">
        <f t="shared" si="14"/>
        <v>40397.208333333336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101.91632047477745</v>
      </c>
      <c r="G243" t="s">
        <v>20</v>
      </c>
      <c r="H243">
        <v>1684</v>
      </c>
      <c r="I243" s="4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">
        <v>2047</v>
      </c>
      <c r="R243" t="s">
        <v>2048</v>
      </c>
      <c r="S243" s="7">
        <f t="shared" si="13"/>
        <v>41742.208333333336</v>
      </c>
      <c r="T243" s="7">
        <f t="shared" si="14"/>
        <v>41752.208333333336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127.72619047619047</v>
      </c>
      <c r="G244" t="s">
        <v>20</v>
      </c>
      <c r="H244">
        <v>250</v>
      </c>
      <c r="I244" s="4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">
        <v>2035</v>
      </c>
      <c r="R244" t="s">
        <v>2036</v>
      </c>
      <c r="S244" s="7">
        <f t="shared" si="13"/>
        <v>42865.208333333328</v>
      </c>
      <c r="T244" s="7">
        <f t="shared" si="14"/>
        <v>42875.208333333328</v>
      </c>
    </row>
    <row r="245" spans="1:20" ht="17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445.21739130434781</v>
      </c>
      <c r="G245" t="s">
        <v>20</v>
      </c>
      <c r="H245">
        <v>238</v>
      </c>
      <c r="I245" s="4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">
        <v>2039</v>
      </c>
      <c r="R245" t="s">
        <v>2040</v>
      </c>
      <c r="S245" s="7">
        <f t="shared" si="13"/>
        <v>43163.25</v>
      </c>
      <c r="T245" s="7">
        <f t="shared" si="14"/>
        <v>43166.25</v>
      </c>
    </row>
    <row r="246" spans="1:20" ht="17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569.71428571428578</v>
      </c>
      <c r="G246" t="s">
        <v>20</v>
      </c>
      <c r="H246">
        <v>53</v>
      </c>
      <c r="I246" s="4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">
        <v>2039</v>
      </c>
      <c r="R246" t="s">
        <v>2040</v>
      </c>
      <c r="S246" s="7">
        <f t="shared" si="13"/>
        <v>41834.208333333336</v>
      </c>
      <c r="T246" s="7">
        <f t="shared" si="14"/>
        <v>41886.208333333336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509.34482758620686</v>
      </c>
      <c r="G247" t="s">
        <v>20</v>
      </c>
      <c r="H247">
        <v>214</v>
      </c>
      <c r="I247" s="4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">
        <v>2039</v>
      </c>
      <c r="R247" t="s">
        <v>2040</v>
      </c>
      <c r="S247" s="7">
        <f t="shared" si="13"/>
        <v>41736.208333333336</v>
      </c>
      <c r="T247" s="7">
        <f t="shared" si="14"/>
        <v>41737.208333333336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325.5333333333333</v>
      </c>
      <c r="G248" t="s">
        <v>20</v>
      </c>
      <c r="H248">
        <v>222</v>
      </c>
      <c r="I248" s="4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">
        <v>2037</v>
      </c>
      <c r="R248" t="s">
        <v>2038</v>
      </c>
      <c r="S248" s="7">
        <f t="shared" si="13"/>
        <v>41491.208333333336</v>
      </c>
      <c r="T248" s="7">
        <f t="shared" si="14"/>
        <v>41495.208333333336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932.61616161616166</v>
      </c>
      <c r="G249" t="s">
        <v>20</v>
      </c>
      <c r="H249">
        <v>1884</v>
      </c>
      <c r="I249" s="4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">
        <v>2047</v>
      </c>
      <c r="R249" t="s">
        <v>2053</v>
      </c>
      <c r="S249" s="7">
        <f t="shared" si="13"/>
        <v>42726.25</v>
      </c>
      <c r="T249" s="7">
        <f t="shared" si="14"/>
        <v>42741.25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211.33870967741933</v>
      </c>
      <c r="G250" t="s">
        <v>20</v>
      </c>
      <c r="H250">
        <v>218</v>
      </c>
      <c r="I250" s="4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">
        <v>2050</v>
      </c>
      <c r="R250" t="s">
        <v>2061</v>
      </c>
      <c r="S250" s="7">
        <f t="shared" si="13"/>
        <v>42004.25</v>
      </c>
      <c r="T250" s="7">
        <f t="shared" si="14"/>
        <v>42009.25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273.32520325203251</v>
      </c>
      <c r="G251" t="s">
        <v>20</v>
      </c>
      <c r="H251">
        <v>6465</v>
      </c>
      <c r="I251" s="4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">
        <v>2047</v>
      </c>
      <c r="R251" t="s">
        <v>2059</v>
      </c>
      <c r="S251" s="7">
        <f t="shared" si="13"/>
        <v>42006.25</v>
      </c>
      <c r="T251" s="7">
        <f t="shared" si="14"/>
        <v>42013.25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3</v>
      </c>
      <c r="G252" t="s">
        <v>14</v>
      </c>
      <c r="H252">
        <v>1</v>
      </c>
      <c r="I252" s="4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">
        <v>2035</v>
      </c>
      <c r="R252" t="s">
        <v>2036</v>
      </c>
      <c r="S252" s="7">
        <f t="shared" si="13"/>
        <v>40203.25</v>
      </c>
      <c r="T252" s="7">
        <f t="shared" si="14"/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54.084507042253513</v>
      </c>
      <c r="G253" t="s">
        <v>14</v>
      </c>
      <c r="H253">
        <v>101</v>
      </c>
      <c r="I253" s="4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">
        <v>2039</v>
      </c>
      <c r="R253" t="s">
        <v>2040</v>
      </c>
      <c r="S253" s="7">
        <f t="shared" si="13"/>
        <v>41252.25</v>
      </c>
      <c r="T253" s="7">
        <f t="shared" si="14"/>
        <v>41254.25</v>
      </c>
    </row>
    <row r="254" spans="1:20" ht="17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626.29999999999995</v>
      </c>
      <c r="G254" t="s">
        <v>20</v>
      </c>
      <c r="H254">
        <v>59</v>
      </c>
      <c r="I254" s="4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">
        <v>2039</v>
      </c>
      <c r="R254" t="s">
        <v>2040</v>
      </c>
      <c r="S254" s="7">
        <f t="shared" si="13"/>
        <v>41572.208333333336</v>
      </c>
      <c r="T254" s="7">
        <f t="shared" si="14"/>
        <v>41577.208333333336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89.021399176954731</v>
      </c>
      <c r="G255" t="s">
        <v>14</v>
      </c>
      <c r="H255">
        <v>1335</v>
      </c>
      <c r="I255" s="4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">
        <v>2041</v>
      </c>
      <c r="R255" t="s">
        <v>2044</v>
      </c>
      <c r="S255" s="7">
        <f t="shared" si="13"/>
        <v>40641.208333333336</v>
      </c>
      <c r="T255" s="7">
        <f t="shared" si="14"/>
        <v>40653.208333333336</v>
      </c>
    </row>
    <row r="256" spans="1:20" ht="17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184.89130434782609</v>
      </c>
      <c r="G256" t="s">
        <v>20</v>
      </c>
      <c r="H256">
        <v>88</v>
      </c>
      <c r="I256" s="4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">
        <v>2047</v>
      </c>
      <c r="R256" t="s">
        <v>2048</v>
      </c>
      <c r="S256" s="7">
        <f t="shared" si="13"/>
        <v>42787.25</v>
      </c>
      <c r="T256" s="7">
        <f t="shared" si="14"/>
        <v>42789.25</v>
      </c>
    </row>
    <row r="257" spans="1:20" ht="17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120.16770186335404</v>
      </c>
      <c r="G257" t="s">
        <v>20</v>
      </c>
      <c r="H257">
        <v>1697</v>
      </c>
      <c r="I257" s="4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">
        <v>2035</v>
      </c>
      <c r="R257" t="s">
        <v>2036</v>
      </c>
      <c r="S257" s="7">
        <f t="shared" si="13"/>
        <v>40590.25</v>
      </c>
      <c r="T257" s="7">
        <f t="shared" si="14"/>
        <v>40595.25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2"/>
        <v>23.390243902439025</v>
      </c>
      <c r="G258" t="s">
        <v>14</v>
      </c>
      <c r="H258">
        <v>15</v>
      </c>
      <c r="I258" s="4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">
        <v>2035</v>
      </c>
      <c r="R258" t="s">
        <v>2036</v>
      </c>
      <c r="S258" s="7">
        <f t="shared" si="13"/>
        <v>42393.25</v>
      </c>
      <c r="T258" s="7">
        <f t="shared" si="14"/>
        <v>42430.25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6">E259/D259*100</f>
        <v>146</v>
      </c>
      <c r="G259" t="s">
        <v>20</v>
      </c>
      <c r="H259">
        <v>92</v>
      </c>
      <c r="I259" s="4">
        <f t="shared" si="15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">
        <v>2039</v>
      </c>
      <c r="R259" t="s">
        <v>2040</v>
      </c>
      <c r="S259" s="7">
        <f t="shared" ref="S259:S322" si="17">(((L259/60)/60)/24)+DATE(1970,1,1)</f>
        <v>41338.25</v>
      </c>
      <c r="T259" s="7">
        <f t="shared" ref="T259:T322" si="18">(((M259/60)/60)/24)+DATE(1970,1,1)</f>
        <v>41352.208333333336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268.48</v>
      </c>
      <c r="G260" t="s">
        <v>20</v>
      </c>
      <c r="H260">
        <v>186</v>
      </c>
      <c r="I260" s="4">
        <f t="shared" ref="I260:I323" si="19"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">
        <v>2039</v>
      </c>
      <c r="R260" t="s">
        <v>2040</v>
      </c>
      <c r="S260" s="7">
        <f t="shared" si="17"/>
        <v>42712.25</v>
      </c>
      <c r="T260" s="7">
        <f t="shared" si="18"/>
        <v>42732.25</v>
      </c>
    </row>
    <row r="261" spans="1:20" ht="17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597.5</v>
      </c>
      <c r="G261" t="s">
        <v>20</v>
      </c>
      <c r="H261">
        <v>138</v>
      </c>
      <c r="I261" s="4">
        <f t="shared" si="1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">
        <v>2054</v>
      </c>
      <c r="R261" t="s">
        <v>2055</v>
      </c>
      <c r="S261" s="7">
        <f t="shared" si="17"/>
        <v>41251.25</v>
      </c>
      <c r="T261" s="7">
        <f t="shared" si="18"/>
        <v>41270.25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157.69841269841268</v>
      </c>
      <c r="G262" t="s">
        <v>20</v>
      </c>
      <c r="H262">
        <v>261</v>
      </c>
      <c r="I262" s="4">
        <f t="shared" si="1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">
        <v>2035</v>
      </c>
      <c r="R262" t="s">
        <v>2036</v>
      </c>
      <c r="S262" s="7">
        <f t="shared" si="17"/>
        <v>41180.208333333336</v>
      </c>
      <c r="T262" s="7">
        <f t="shared" si="18"/>
        <v>41192.208333333336</v>
      </c>
    </row>
    <row r="263" spans="1:20" ht="17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31.201660735468568</v>
      </c>
      <c r="G263" t="s">
        <v>14</v>
      </c>
      <c r="H263">
        <v>454</v>
      </c>
      <c r="I263" s="4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">
        <v>2035</v>
      </c>
      <c r="R263" t="s">
        <v>2036</v>
      </c>
      <c r="S263" s="7">
        <f t="shared" si="17"/>
        <v>40415.208333333336</v>
      </c>
      <c r="T263" s="7">
        <f t="shared" si="18"/>
        <v>40419.208333333336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313.41176470588238</v>
      </c>
      <c r="G264" t="s">
        <v>20</v>
      </c>
      <c r="H264">
        <v>107</v>
      </c>
      <c r="I264" s="4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">
        <v>2035</v>
      </c>
      <c r="R264" t="s">
        <v>2045</v>
      </c>
      <c r="S264" s="7">
        <f t="shared" si="17"/>
        <v>40638.208333333336</v>
      </c>
      <c r="T264" s="7">
        <f t="shared" si="18"/>
        <v>40664.208333333336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370.89655172413791</v>
      </c>
      <c r="G265" t="s">
        <v>20</v>
      </c>
      <c r="H265">
        <v>199</v>
      </c>
      <c r="I265" s="4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">
        <v>2054</v>
      </c>
      <c r="R265" t="s">
        <v>2055</v>
      </c>
      <c r="S265" s="7">
        <f t="shared" si="17"/>
        <v>40187.25</v>
      </c>
      <c r="T265" s="7">
        <f t="shared" si="18"/>
        <v>40187.25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362.66447368421052</v>
      </c>
      <c r="G266" t="s">
        <v>20</v>
      </c>
      <c r="H266">
        <v>5512</v>
      </c>
      <c r="I266" s="4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">
        <v>2039</v>
      </c>
      <c r="R266" t="s">
        <v>2040</v>
      </c>
      <c r="S266" s="7">
        <f t="shared" si="17"/>
        <v>41317.25</v>
      </c>
      <c r="T266" s="7">
        <f t="shared" si="18"/>
        <v>41333.25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123.08163265306122</v>
      </c>
      <c r="G267" t="s">
        <v>20</v>
      </c>
      <c r="H267">
        <v>86</v>
      </c>
      <c r="I267" s="4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">
        <v>2039</v>
      </c>
      <c r="R267" t="s">
        <v>2040</v>
      </c>
      <c r="S267" s="7">
        <f t="shared" si="17"/>
        <v>42372.25</v>
      </c>
      <c r="T267" s="7">
        <f t="shared" si="18"/>
        <v>42416.25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76.766756032171585</v>
      </c>
      <c r="G268" t="s">
        <v>14</v>
      </c>
      <c r="H268">
        <v>3182</v>
      </c>
      <c r="I268" s="4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">
        <v>2035</v>
      </c>
      <c r="R268" t="s">
        <v>2058</v>
      </c>
      <c r="S268" s="7">
        <f t="shared" si="17"/>
        <v>41950.25</v>
      </c>
      <c r="T268" s="7">
        <f t="shared" si="18"/>
        <v>41983.25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233.62012987012989</v>
      </c>
      <c r="G269" t="s">
        <v>20</v>
      </c>
      <c r="H269">
        <v>2768</v>
      </c>
      <c r="I269" s="4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">
        <v>2039</v>
      </c>
      <c r="R269" t="s">
        <v>2040</v>
      </c>
      <c r="S269" s="7">
        <f t="shared" si="17"/>
        <v>41206.208333333336</v>
      </c>
      <c r="T269" s="7">
        <f t="shared" si="18"/>
        <v>41222.25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180.53333333333333</v>
      </c>
      <c r="G270" t="s">
        <v>20</v>
      </c>
      <c r="H270">
        <v>48</v>
      </c>
      <c r="I270" s="4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">
        <v>2041</v>
      </c>
      <c r="R270" t="s">
        <v>2042</v>
      </c>
      <c r="S270" s="7">
        <f t="shared" si="17"/>
        <v>41186.208333333336</v>
      </c>
      <c r="T270" s="7">
        <f t="shared" si="18"/>
        <v>41232.25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252.62857142857143</v>
      </c>
      <c r="G271" t="s">
        <v>20</v>
      </c>
      <c r="H271">
        <v>87</v>
      </c>
      <c r="I271" s="4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">
        <v>2041</v>
      </c>
      <c r="R271" t="s">
        <v>2060</v>
      </c>
      <c r="S271" s="7">
        <f t="shared" si="17"/>
        <v>43496.25</v>
      </c>
      <c r="T271" s="7">
        <f t="shared" si="18"/>
        <v>43517.25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27.176538240368025</v>
      </c>
      <c r="G272" t="s">
        <v>74</v>
      </c>
      <c r="H272">
        <v>1890</v>
      </c>
      <c r="I272" s="4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">
        <v>2050</v>
      </c>
      <c r="R272" t="s">
        <v>2051</v>
      </c>
      <c r="S272" s="7">
        <f t="shared" si="17"/>
        <v>40514.25</v>
      </c>
      <c r="T272" s="7">
        <f t="shared" si="18"/>
        <v>40516.25</v>
      </c>
    </row>
    <row r="273" spans="1:20" ht="17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</v>
      </c>
      <c r="G273" t="s">
        <v>47</v>
      </c>
      <c r="H273">
        <v>61</v>
      </c>
      <c r="I273" s="4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">
        <v>2054</v>
      </c>
      <c r="R273" t="s">
        <v>2055</v>
      </c>
      <c r="S273" s="7">
        <f t="shared" si="17"/>
        <v>42345.25</v>
      </c>
      <c r="T273" s="7">
        <f t="shared" si="18"/>
        <v>42376.25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304.0097847358121</v>
      </c>
      <c r="G274" t="s">
        <v>20</v>
      </c>
      <c r="H274">
        <v>1894</v>
      </c>
      <c r="I274" s="4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">
        <v>2039</v>
      </c>
      <c r="R274" t="s">
        <v>2040</v>
      </c>
      <c r="S274" s="7">
        <f t="shared" si="17"/>
        <v>43656.208333333328</v>
      </c>
      <c r="T274" s="7">
        <f t="shared" si="18"/>
        <v>43681.208333333328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137.23076923076923</v>
      </c>
      <c r="G275" t="s">
        <v>20</v>
      </c>
      <c r="H275">
        <v>282</v>
      </c>
      <c r="I275" s="4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">
        <v>2039</v>
      </c>
      <c r="R275" t="s">
        <v>2040</v>
      </c>
      <c r="S275" s="7">
        <f t="shared" si="17"/>
        <v>42995.208333333328</v>
      </c>
      <c r="T275" s="7">
        <f t="shared" si="18"/>
        <v>42998.208333333328</v>
      </c>
    </row>
    <row r="276" spans="1:20" ht="17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32.208333333333336</v>
      </c>
      <c r="G276" t="s">
        <v>14</v>
      </c>
      <c r="H276">
        <v>15</v>
      </c>
      <c r="I276" s="4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">
        <v>2039</v>
      </c>
      <c r="R276" t="s">
        <v>2040</v>
      </c>
      <c r="S276" s="7">
        <f t="shared" si="17"/>
        <v>43045.25</v>
      </c>
      <c r="T276" s="7">
        <f t="shared" si="18"/>
        <v>43050.25</v>
      </c>
    </row>
    <row r="277" spans="1:20" ht="17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241.51282051282053</v>
      </c>
      <c r="G277" t="s">
        <v>20</v>
      </c>
      <c r="H277">
        <v>116</v>
      </c>
      <c r="I277" s="4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">
        <v>2047</v>
      </c>
      <c r="R277" t="s">
        <v>2059</v>
      </c>
      <c r="S277" s="7">
        <f t="shared" si="17"/>
        <v>43561.208333333328</v>
      </c>
      <c r="T277" s="7">
        <f t="shared" si="18"/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96.8</v>
      </c>
      <c r="G278" t="s">
        <v>14</v>
      </c>
      <c r="H278">
        <v>133</v>
      </c>
      <c r="I278" s="4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">
        <v>2050</v>
      </c>
      <c r="R278" t="s">
        <v>2051</v>
      </c>
      <c r="S278" s="7">
        <f t="shared" si="17"/>
        <v>41018.208333333336</v>
      </c>
      <c r="T278" s="7">
        <f t="shared" si="18"/>
        <v>41023.208333333336</v>
      </c>
    </row>
    <row r="279" spans="1:20" ht="17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1066.4285714285716</v>
      </c>
      <c r="G279" t="s">
        <v>20</v>
      </c>
      <c r="H279">
        <v>83</v>
      </c>
      <c r="I279" s="4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">
        <v>2039</v>
      </c>
      <c r="R279" t="s">
        <v>2040</v>
      </c>
      <c r="S279" s="7">
        <f t="shared" si="17"/>
        <v>40378.208333333336</v>
      </c>
      <c r="T279" s="7">
        <f t="shared" si="18"/>
        <v>40380.208333333336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325.88888888888891</v>
      </c>
      <c r="G280" t="s">
        <v>20</v>
      </c>
      <c r="H280">
        <v>91</v>
      </c>
      <c r="I280" s="4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">
        <v>2037</v>
      </c>
      <c r="R280" t="s">
        <v>2038</v>
      </c>
      <c r="S280" s="7">
        <f t="shared" si="17"/>
        <v>41239.25</v>
      </c>
      <c r="T280" s="7">
        <f t="shared" si="18"/>
        <v>41264.25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170.70000000000002</v>
      </c>
      <c r="G281" t="s">
        <v>20</v>
      </c>
      <c r="H281">
        <v>546</v>
      </c>
      <c r="I281" s="4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">
        <v>2039</v>
      </c>
      <c r="R281" t="s">
        <v>2040</v>
      </c>
      <c r="S281" s="7">
        <f t="shared" si="17"/>
        <v>43346.208333333328</v>
      </c>
      <c r="T281" s="7">
        <f t="shared" si="18"/>
        <v>43349.208333333328</v>
      </c>
    </row>
    <row r="282" spans="1:20" ht="17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581.44000000000005</v>
      </c>
      <c r="G282" t="s">
        <v>20</v>
      </c>
      <c r="H282">
        <v>393</v>
      </c>
      <c r="I282" s="4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">
        <v>2041</v>
      </c>
      <c r="R282" t="s">
        <v>2049</v>
      </c>
      <c r="S282" s="7">
        <f t="shared" si="17"/>
        <v>43060.25</v>
      </c>
      <c r="T282" s="7">
        <f t="shared" si="18"/>
        <v>43066.25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91.520972644376897</v>
      </c>
      <c r="G283" t="s">
        <v>14</v>
      </c>
      <c r="H283">
        <v>2062</v>
      </c>
      <c r="I283" s="4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">
        <v>2039</v>
      </c>
      <c r="R283" t="s">
        <v>2040</v>
      </c>
      <c r="S283" s="7">
        <f t="shared" si="17"/>
        <v>40979.25</v>
      </c>
      <c r="T283" s="7">
        <f t="shared" si="18"/>
        <v>41000.208333333336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108.04761904761904</v>
      </c>
      <c r="G284" t="s">
        <v>20</v>
      </c>
      <c r="H284">
        <v>133</v>
      </c>
      <c r="I284" s="4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">
        <v>2041</v>
      </c>
      <c r="R284" t="s">
        <v>2060</v>
      </c>
      <c r="S284" s="7">
        <f t="shared" si="17"/>
        <v>42701.25</v>
      </c>
      <c r="T284" s="7">
        <f t="shared" si="18"/>
        <v>42707.25</v>
      </c>
    </row>
    <row r="285" spans="1:20" ht="17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18.728395061728396</v>
      </c>
      <c r="G285" t="s">
        <v>14</v>
      </c>
      <c r="H285">
        <v>29</v>
      </c>
      <c r="I285" s="4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">
        <v>2035</v>
      </c>
      <c r="R285" t="s">
        <v>2036</v>
      </c>
      <c r="S285" s="7">
        <f t="shared" si="17"/>
        <v>42520.208333333328</v>
      </c>
      <c r="T285" s="7">
        <f t="shared" si="18"/>
        <v>42525.208333333328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83.193877551020407</v>
      </c>
      <c r="G286" t="s">
        <v>14</v>
      </c>
      <c r="H286">
        <v>132</v>
      </c>
      <c r="I286" s="4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">
        <v>2037</v>
      </c>
      <c r="R286" t="s">
        <v>2038</v>
      </c>
      <c r="S286" s="7">
        <f t="shared" si="17"/>
        <v>41030.208333333336</v>
      </c>
      <c r="T286" s="7">
        <f t="shared" si="18"/>
        <v>41035.208333333336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706.33333333333337</v>
      </c>
      <c r="G287" t="s">
        <v>20</v>
      </c>
      <c r="H287">
        <v>254</v>
      </c>
      <c r="I287" s="4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">
        <v>2039</v>
      </c>
      <c r="R287" t="s">
        <v>2040</v>
      </c>
      <c r="S287" s="7">
        <f t="shared" si="17"/>
        <v>42623.208333333328</v>
      </c>
      <c r="T287" s="7">
        <f t="shared" si="18"/>
        <v>42661.208333333328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17.446030330062445</v>
      </c>
      <c r="G288" t="s">
        <v>74</v>
      </c>
      <c r="H288">
        <v>184</v>
      </c>
      <c r="I288" s="4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">
        <v>2039</v>
      </c>
      <c r="R288" t="s">
        <v>2040</v>
      </c>
      <c r="S288" s="7">
        <f t="shared" si="17"/>
        <v>42697.25</v>
      </c>
      <c r="T288" s="7">
        <f t="shared" si="18"/>
        <v>42704.25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209.73015873015873</v>
      </c>
      <c r="G289" t="s">
        <v>20</v>
      </c>
      <c r="H289">
        <v>176</v>
      </c>
      <c r="I289" s="4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">
        <v>2035</v>
      </c>
      <c r="R289" t="s">
        <v>2043</v>
      </c>
      <c r="S289" s="7">
        <f t="shared" si="17"/>
        <v>42122.208333333328</v>
      </c>
      <c r="T289" s="7">
        <f t="shared" si="18"/>
        <v>42122.208333333328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97.785714285714292</v>
      </c>
      <c r="G290" t="s">
        <v>14</v>
      </c>
      <c r="H290">
        <v>137</v>
      </c>
      <c r="I290" s="4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">
        <v>2035</v>
      </c>
      <c r="R290" t="s">
        <v>2057</v>
      </c>
      <c r="S290" s="7">
        <f t="shared" si="17"/>
        <v>40982.208333333336</v>
      </c>
      <c r="T290" s="7">
        <f t="shared" si="18"/>
        <v>40983.208333333336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1684.25</v>
      </c>
      <c r="G291" t="s">
        <v>20</v>
      </c>
      <c r="H291">
        <v>337</v>
      </c>
      <c r="I291" s="4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">
        <v>2039</v>
      </c>
      <c r="R291" t="s">
        <v>2040</v>
      </c>
      <c r="S291" s="7">
        <f t="shared" si="17"/>
        <v>42219.208333333328</v>
      </c>
      <c r="T291" s="7">
        <f t="shared" si="18"/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54.402135231316727</v>
      </c>
      <c r="G292" t="s">
        <v>14</v>
      </c>
      <c r="H292">
        <v>908</v>
      </c>
      <c r="I292" s="4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">
        <v>2041</v>
      </c>
      <c r="R292" t="s">
        <v>2042</v>
      </c>
      <c r="S292" s="7">
        <f t="shared" si="17"/>
        <v>41404.208333333336</v>
      </c>
      <c r="T292" s="7">
        <f t="shared" si="18"/>
        <v>41436.208333333336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456.61111111111109</v>
      </c>
      <c r="G293" t="s">
        <v>20</v>
      </c>
      <c r="H293">
        <v>107</v>
      </c>
      <c r="I293" s="4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">
        <v>2037</v>
      </c>
      <c r="R293" t="s">
        <v>2038</v>
      </c>
      <c r="S293" s="7">
        <f t="shared" si="17"/>
        <v>40831.208333333336</v>
      </c>
      <c r="T293" s="7">
        <f t="shared" si="18"/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9.8219178082191778</v>
      </c>
      <c r="G294" t="s">
        <v>14</v>
      </c>
      <c r="H294">
        <v>10</v>
      </c>
      <c r="I294" s="4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">
        <v>2033</v>
      </c>
      <c r="R294" t="s">
        <v>2034</v>
      </c>
      <c r="S294" s="7">
        <f t="shared" si="17"/>
        <v>40984.208333333336</v>
      </c>
      <c r="T294" s="7">
        <f t="shared" si="18"/>
        <v>41002.208333333336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16.384615384615383</v>
      </c>
      <c r="G295" t="s">
        <v>74</v>
      </c>
      <c r="H295">
        <v>32</v>
      </c>
      <c r="I295" s="4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">
        <v>2039</v>
      </c>
      <c r="R295" t="s">
        <v>2040</v>
      </c>
      <c r="S295" s="7">
        <f t="shared" si="17"/>
        <v>40456.208333333336</v>
      </c>
      <c r="T295" s="7">
        <f t="shared" si="18"/>
        <v>40465.208333333336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1339.6666666666667</v>
      </c>
      <c r="G296" t="s">
        <v>20</v>
      </c>
      <c r="H296">
        <v>183</v>
      </c>
      <c r="I296" s="4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">
        <v>2039</v>
      </c>
      <c r="R296" t="s">
        <v>2040</v>
      </c>
      <c r="S296" s="7">
        <f t="shared" si="17"/>
        <v>43399.208333333328</v>
      </c>
      <c r="T296" s="7">
        <f t="shared" si="18"/>
        <v>43411.25</v>
      </c>
    </row>
    <row r="297" spans="1:20" ht="17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35.650077760497666</v>
      </c>
      <c r="G297" t="s">
        <v>14</v>
      </c>
      <c r="H297">
        <v>1910</v>
      </c>
      <c r="I297" s="4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">
        <v>2039</v>
      </c>
      <c r="R297" t="s">
        <v>2040</v>
      </c>
      <c r="S297" s="7">
        <f t="shared" si="17"/>
        <v>41562.208333333336</v>
      </c>
      <c r="T297" s="7">
        <f t="shared" si="18"/>
        <v>41587.25</v>
      </c>
    </row>
    <row r="298" spans="1:20" ht="17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54.950819672131146</v>
      </c>
      <c r="G298" t="s">
        <v>14</v>
      </c>
      <c r="H298">
        <v>38</v>
      </c>
      <c r="I298" s="4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">
        <v>2039</v>
      </c>
      <c r="R298" t="s">
        <v>2040</v>
      </c>
      <c r="S298" s="7">
        <f t="shared" si="17"/>
        <v>43493.25</v>
      </c>
      <c r="T298" s="7">
        <f t="shared" si="18"/>
        <v>43515.25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94.236111111111114</v>
      </c>
      <c r="G299" t="s">
        <v>14</v>
      </c>
      <c r="H299">
        <v>104</v>
      </c>
      <c r="I299" s="4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">
        <v>2039</v>
      </c>
      <c r="R299" t="s">
        <v>2040</v>
      </c>
      <c r="S299" s="7">
        <f t="shared" si="17"/>
        <v>41653.25</v>
      </c>
      <c r="T299" s="7">
        <f t="shared" si="18"/>
        <v>41662.25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143.91428571428571</v>
      </c>
      <c r="G300" t="s">
        <v>20</v>
      </c>
      <c r="H300">
        <v>72</v>
      </c>
      <c r="I300" s="4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">
        <v>2035</v>
      </c>
      <c r="R300" t="s">
        <v>2036</v>
      </c>
      <c r="S300" s="7">
        <f t="shared" si="17"/>
        <v>42426.25</v>
      </c>
      <c r="T300" s="7">
        <f t="shared" si="18"/>
        <v>42444.208333333328</v>
      </c>
    </row>
    <row r="301" spans="1:20" ht="17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51.421052631578945</v>
      </c>
      <c r="G301" t="s">
        <v>14</v>
      </c>
      <c r="H301">
        <v>49</v>
      </c>
      <c r="I301" s="4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">
        <v>2033</v>
      </c>
      <c r="R301" t="s">
        <v>2034</v>
      </c>
      <c r="S301" s="7">
        <f t="shared" si="17"/>
        <v>42432.25</v>
      </c>
      <c r="T301" s="7">
        <f t="shared" si="18"/>
        <v>42488.208333333328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5</v>
      </c>
      <c r="G302" t="s">
        <v>14</v>
      </c>
      <c r="H302">
        <v>1</v>
      </c>
      <c r="I302" s="4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">
        <v>2047</v>
      </c>
      <c r="R302" t="s">
        <v>2048</v>
      </c>
      <c r="S302" s="7">
        <f t="shared" si="17"/>
        <v>42977.208333333328</v>
      </c>
      <c r="T302" s="7">
        <f t="shared" si="18"/>
        <v>42978.208333333328</v>
      </c>
    </row>
    <row r="303" spans="1:20" ht="17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1344.6666666666667</v>
      </c>
      <c r="G303" t="s">
        <v>20</v>
      </c>
      <c r="H303">
        <v>295</v>
      </c>
      <c r="I303" s="4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">
        <v>2041</v>
      </c>
      <c r="R303" t="s">
        <v>2042</v>
      </c>
      <c r="S303" s="7">
        <f t="shared" si="17"/>
        <v>42061.25</v>
      </c>
      <c r="T303" s="7">
        <f t="shared" si="18"/>
        <v>42078.208333333328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31.844940867279899</v>
      </c>
      <c r="G304" t="s">
        <v>14</v>
      </c>
      <c r="H304">
        <v>245</v>
      </c>
      <c r="I304" s="4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">
        <v>2039</v>
      </c>
      <c r="R304" t="s">
        <v>2040</v>
      </c>
      <c r="S304" s="7">
        <f t="shared" si="17"/>
        <v>43345.208333333328</v>
      </c>
      <c r="T304" s="7">
        <f t="shared" si="18"/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82.617647058823536</v>
      </c>
      <c r="G305" t="s">
        <v>14</v>
      </c>
      <c r="H305">
        <v>32</v>
      </c>
      <c r="I305" s="4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">
        <v>2035</v>
      </c>
      <c r="R305" t="s">
        <v>2045</v>
      </c>
      <c r="S305" s="7">
        <f t="shared" si="17"/>
        <v>42376.25</v>
      </c>
      <c r="T305" s="7">
        <f t="shared" si="18"/>
        <v>42381.25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546.14285714285722</v>
      </c>
      <c r="G306" t="s">
        <v>20</v>
      </c>
      <c r="H306">
        <v>142</v>
      </c>
      <c r="I306" s="4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">
        <v>2041</v>
      </c>
      <c r="R306" t="s">
        <v>2042</v>
      </c>
      <c r="S306" s="7">
        <f t="shared" si="17"/>
        <v>42589.208333333328</v>
      </c>
      <c r="T306" s="7">
        <f t="shared" si="18"/>
        <v>42630.208333333328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286.21428571428572</v>
      </c>
      <c r="G307" t="s">
        <v>20</v>
      </c>
      <c r="H307">
        <v>85</v>
      </c>
      <c r="I307" s="4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">
        <v>2039</v>
      </c>
      <c r="R307" t="s">
        <v>2040</v>
      </c>
      <c r="S307" s="7">
        <f t="shared" si="17"/>
        <v>42448.208333333328</v>
      </c>
      <c r="T307" s="7">
        <f t="shared" si="18"/>
        <v>42489.208333333328</v>
      </c>
    </row>
    <row r="308" spans="1:20" ht="17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7.9076923076923071</v>
      </c>
      <c r="G308" t="s">
        <v>14</v>
      </c>
      <c r="H308">
        <v>7</v>
      </c>
      <c r="I308" s="4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">
        <v>2039</v>
      </c>
      <c r="R308" t="s">
        <v>2040</v>
      </c>
      <c r="S308" s="7">
        <f t="shared" si="17"/>
        <v>42930.208333333328</v>
      </c>
      <c r="T308" s="7">
        <f t="shared" si="18"/>
        <v>42933.208333333328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132.13677811550153</v>
      </c>
      <c r="G309" t="s">
        <v>20</v>
      </c>
      <c r="H309">
        <v>659</v>
      </c>
      <c r="I309" s="4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">
        <v>2047</v>
      </c>
      <c r="R309" t="s">
        <v>2053</v>
      </c>
      <c r="S309" s="7">
        <f t="shared" si="17"/>
        <v>41066.208333333336</v>
      </c>
      <c r="T309" s="7">
        <f t="shared" si="18"/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74.077834179357026</v>
      </c>
      <c r="G310" t="s">
        <v>14</v>
      </c>
      <c r="H310">
        <v>803</v>
      </c>
      <c r="I310" s="4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">
        <v>2039</v>
      </c>
      <c r="R310" t="s">
        <v>2040</v>
      </c>
      <c r="S310" s="7">
        <f t="shared" si="17"/>
        <v>40651.208333333336</v>
      </c>
      <c r="T310" s="7">
        <f t="shared" si="18"/>
        <v>40652.208333333336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75.292682926829272</v>
      </c>
      <c r="G311" t="s">
        <v>74</v>
      </c>
      <c r="H311">
        <v>75</v>
      </c>
      <c r="I311" s="4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">
        <v>2035</v>
      </c>
      <c r="R311" t="s">
        <v>2045</v>
      </c>
      <c r="S311" s="7">
        <f t="shared" si="17"/>
        <v>40807.208333333336</v>
      </c>
      <c r="T311" s="7">
        <f t="shared" si="18"/>
        <v>40827.208333333336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20.333333333333332</v>
      </c>
      <c r="G312" t="s">
        <v>14</v>
      </c>
      <c r="H312">
        <v>16</v>
      </c>
      <c r="I312" s="4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">
        <v>2050</v>
      </c>
      <c r="R312" t="s">
        <v>2051</v>
      </c>
      <c r="S312" s="7">
        <f t="shared" si="17"/>
        <v>40277.208333333336</v>
      </c>
      <c r="T312" s="7">
        <f t="shared" si="18"/>
        <v>40293.208333333336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203.36507936507937</v>
      </c>
      <c r="G313" t="s">
        <v>20</v>
      </c>
      <c r="H313">
        <v>121</v>
      </c>
      <c r="I313" s="4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">
        <v>2039</v>
      </c>
      <c r="R313" t="s">
        <v>2040</v>
      </c>
      <c r="S313" s="7">
        <f t="shared" si="17"/>
        <v>40590.25</v>
      </c>
      <c r="T313" s="7">
        <f t="shared" si="18"/>
        <v>40602.25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310.2284263959391</v>
      </c>
      <c r="G314" t="s">
        <v>20</v>
      </c>
      <c r="H314">
        <v>3742</v>
      </c>
      <c r="I314" s="4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">
        <v>2039</v>
      </c>
      <c r="R314" t="s">
        <v>2040</v>
      </c>
      <c r="S314" s="7">
        <f t="shared" si="17"/>
        <v>41572.208333333336</v>
      </c>
      <c r="T314" s="7">
        <f t="shared" si="18"/>
        <v>41579.208333333336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395.31818181818181</v>
      </c>
      <c r="G315" t="s">
        <v>20</v>
      </c>
      <c r="H315">
        <v>223</v>
      </c>
      <c r="I315" s="4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">
        <v>2035</v>
      </c>
      <c r="R315" t="s">
        <v>2036</v>
      </c>
      <c r="S315" s="7">
        <f t="shared" si="17"/>
        <v>40966.25</v>
      </c>
      <c r="T315" s="7">
        <f t="shared" si="18"/>
        <v>40968.25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294.71428571428572</v>
      </c>
      <c r="G316" t="s">
        <v>20</v>
      </c>
      <c r="H316">
        <v>133</v>
      </c>
      <c r="I316" s="4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">
        <v>2041</v>
      </c>
      <c r="R316" t="s">
        <v>2042</v>
      </c>
      <c r="S316" s="7">
        <f t="shared" si="17"/>
        <v>43536.208333333328</v>
      </c>
      <c r="T316" s="7">
        <f t="shared" si="18"/>
        <v>43541.208333333328</v>
      </c>
    </row>
    <row r="317" spans="1:20" ht="17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33.89473684210526</v>
      </c>
      <c r="G317" t="s">
        <v>14</v>
      </c>
      <c r="H317">
        <v>31</v>
      </c>
      <c r="I317" s="4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">
        <v>2039</v>
      </c>
      <c r="R317" t="s">
        <v>2040</v>
      </c>
      <c r="S317" s="7">
        <f t="shared" si="17"/>
        <v>41783.208333333336</v>
      </c>
      <c r="T317" s="7">
        <f t="shared" si="18"/>
        <v>41812.208333333336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66.677083333333329</v>
      </c>
      <c r="G318" t="s">
        <v>14</v>
      </c>
      <c r="H318">
        <v>108</v>
      </c>
      <c r="I318" s="4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">
        <v>2033</v>
      </c>
      <c r="R318" t="s">
        <v>2034</v>
      </c>
      <c r="S318" s="7">
        <f t="shared" si="17"/>
        <v>43788.25</v>
      </c>
      <c r="T318" s="7">
        <f t="shared" si="18"/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19.227272727272727</v>
      </c>
      <c r="G319" t="s">
        <v>14</v>
      </c>
      <c r="H319">
        <v>30</v>
      </c>
      <c r="I319" s="4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">
        <v>2039</v>
      </c>
      <c r="R319" t="s">
        <v>2040</v>
      </c>
      <c r="S319" s="7">
        <f t="shared" si="17"/>
        <v>42869.208333333328</v>
      </c>
      <c r="T319" s="7">
        <f t="shared" si="18"/>
        <v>42882.208333333328</v>
      </c>
    </row>
    <row r="320" spans="1:20" ht="17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15.842105263157894</v>
      </c>
      <c r="G320" t="s">
        <v>14</v>
      </c>
      <c r="H320">
        <v>17</v>
      </c>
      <c r="I320" s="4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">
        <v>2035</v>
      </c>
      <c r="R320" t="s">
        <v>2036</v>
      </c>
      <c r="S320" s="7">
        <f t="shared" si="17"/>
        <v>41684.25</v>
      </c>
      <c r="T320" s="7">
        <f t="shared" si="18"/>
        <v>41686.25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38.702380952380956</v>
      </c>
      <c r="G321" t="s">
        <v>74</v>
      </c>
      <c r="H321">
        <v>64</v>
      </c>
      <c r="I321" s="4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">
        <v>2037</v>
      </c>
      <c r="R321" t="s">
        <v>2038</v>
      </c>
      <c r="S321" s="7">
        <f t="shared" si="17"/>
        <v>40402.208333333336</v>
      </c>
      <c r="T321" s="7">
        <f t="shared" si="18"/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6"/>
        <v>9.5876777251184837</v>
      </c>
      <c r="G322" t="s">
        <v>14</v>
      </c>
      <c r="H322">
        <v>80</v>
      </c>
      <c r="I322" s="4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">
        <v>2047</v>
      </c>
      <c r="R322" t="s">
        <v>2053</v>
      </c>
      <c r="S322" s="7">
        <f t="shared" si="17"/>
        <v>40673.208333333336</v>
      </c>
      <c r="T322" s="7">
        <f t="shared" si="18"/>
        <v>40682.208333333336</v>
      </c>
    </row>
    <row r="323" spans="1:20" ht="17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20">E323/D323*100</f>
        <v>94.144366197183089</v>
      </c>
      <c r="G323" t="s">
        <v>14</v>
      </c>
      <c r="H323">
        <v>2468</v>
      </c>
      <c r="I323" s="4">
        <f t="shared" si="1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">
        <v>2041</v>
      </c>
      <c r="R323" t="s">
        <v>2052</v>
      </c>
      <c r="S323" s="7">
        <f t="shared" ref="S323:S386" si="21">(((L323/60)/60)/24)+DATE(1970,1,1)</f>
        <v>40634.208333333336</v>
      </c>
      <c r="T323" s="7">
        <f t="shared" ref="T323:T386" si="22">(((M323/60)/60)/24)+DATE(1970,1,1)</f>
        <v>40642.208333333336</v>
      </c>
    </row>
    <row r="324" spans="1:20" ht="17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166.56234096692114</v>
      </c>
      <c r="G324" t="s">
        <v>20</v>
      </c>
      <c r="H324">
        <v>5168</v>
      </c>
      <c r="I324" s="4">
        <f t="shared" ref="I324:I387" si="23"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">
        <v>2039</v>
      </c>
      <c r="R324" t="s">
        <v>2040</v>
      </c>
      <c r="S324" s="7">
        <f t="shared" si="21"/>
        <v>40507.25</v>
      </c>
      <c r="T324" s="7">
        <f t="shared" si="22"/>
        <v>40520.25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24.134831460674157</v>
      </c>
      <c r="G325" t="s">
        <v>14</v>
      </c>
      <c r="H325">
        <v>26</v>
      </c>
      <c r="I325" s="4">
        <f t="shared" si="23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">
        <v>2041</v>
      </c>
      <c r="R325" t="s">
        <v>2042</v>
      </c>
      <c r="S325" s="7">
        <f t="shared" si="21"/>
        <v>41725.208333333336</v>
      </c>
      <c r="T325" s="7">
        <f t="shared" si="22"/>
        <v>41727.208333333336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164.05633802816902</v>
      </c>
      <c r="G326" t="s">
        <v>20</v>
      </c>
      <c r="H326">
        <v>307</v>
      </c>
      <c r="I326" s="4">
        <f t="shared" si="23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">
        <v>2039</v>
      </c>
      <c r="R326" t="s">
        <v>2040</v>
      </c>
      <c r="S326" s="7">
        <f t="shared" si="21"/>
        <v>42176.208333333328</v>
      </c>
      <c r="T326" s="7">
        <f t="shared" si="22"/>
        <v>42188.208333333328</v>
      </c>
    </row>
    <row r="327" spans="1:20" ht="17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90.723076923076931</v>
      </c>
      <c r="G327" t="s">
        <v>14</v>
      </c>
      <c r="H327">
        <v>73</v>
      </c>
      <c r="I327" s="4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">
        <v>2039</v>
      </c>
      <c r="R327" t="s">
        <v>2040</v>
      </c>
      <c r="S327" s="7">
        <f t="shared" si="21"/>
        <v>43267.208333333328</v>
      </c>
      <c r="T327" s="7">
        <f t="shared" si="22"/>
        <v>43290.208333333328</v>
      </c>
    </row>
    <row r="328" spans="1:20" ht="17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46.194444444444443</v>
      </c>
      <c r="G328" t="s">
        <v>14</v>
      </c>
      <c r="H328">
        <v>128</v>
      </c>
      <c r="I328" s="4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">
        <v>2041</v>
      </c>
      <c r="R328" t="s">
        <v>2049</v>
      </c>
      <c r="S328" s="7">
        <f t="shared" si="21"/>
        <v>42364.25</v>
      </c>
      <c r="T328" s="7">
        <f t="shared" si="22"/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38.53846153846154</v>
      </c>
      <c r="G329" t="s">
        <v>14</v>
      </c>
      <c r="H329">
        <v>33</v>
      </c>
      <c r="I329" s="4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">
        <v>2039</v>
      </c>
      <c r="R329" t="s">
        <v>2040</v>
      </c>
      <c r="S329" s="7">
        <f t="shared" si="21"/>
        <v>43705.208333333328</v>
      </c>
      <c r="T329" s="7">
        <f t="shared" si="22"/>
        <v>43709.208333333328</v>
      </c>
    </row>
    <row r="330" spans="1:20" ht="17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133.56231003039514</v>
      </c>
      <c r="G330" t="s">
        <v>20</v>
      </c>
      <c r="H330">
        <v>2441</v>
      </c>
      <c r="I330" s="4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">
        <v>2035</v>
      </c>
      <c r="R330" t="s">
        <v>2036</v>
      </c>
      <c r="S330" s="7">
        <f t="shared" si="21"/>
        <v>43434.25</v>
      </c>
      <c r="T330" s="7">
        <f t="shared" si="22"/>
        <v>43445.25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22.896588486140725</v>
      </c>
      <c r="G331" t="s">
        <v>47</v>
      </c>
      <c r="H331">
        <v>211</v>
      </c>
      <c r="I331" s="4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">
        <v>2050</v>
      </c>
      <c r="R331" t="s">
        <v>2051</v>
      </c>
      <c r="S331" s="7">
        <f t="shared" si="21"/>
        <v>42716.25</v>
      </c>
      <c r="T331" s="7">
        <f t="shared" si="22"/>
        <v>42727.25</v>
      </c>
    </row>
    <row r="332" spans="1:20" ht="17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184.95548961424333</v>
      </c>
      <c r="G332" t="s">
        <v>20</v>
      </c>
      <c r="H332">
        <v>1385</v>
      </c>
      <c r="I332" s="4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">
        <v>2041</v>
      </c>
      <c r="R332" t="s">
        <v>2042</v>
      </c>
      <c r="S332" s="7">
        <f t="shared" si="21"/>
        <v>43077.25</v>
      </c>
      <c r="T332" s="7">
        <f t="shared" si="22"/>
        <v>43078.25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443.72727272727275</v>
      </c>
      <c r="G333" t="s">
        <v>20</v>
      </c>
      <c r="H333">
        <v>190</v>
      </c>
      <c r="I333" s="4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">
        <v>2033</v>
      </c>
      <c r="R333" t="s">
        <v>2034</v>
      </c>
      <c r="S333" s="7">
        <f t="shared" si="21"/>
        <v>40896.25</v>
      </c>
      <c r="T333" s="7">
        <f t="shared" si="22"/>
        <v>40897.25</v>
      </c>
    </row>
    <row r="334" spans="1:20" ht="17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199.9806763285024</v>
      </c>
      <c r="G334" t="s">
        <v>20</v>
      </c>
      <c r="H334">
        <v>470</v>
      </c>
      <c r="I334" s="4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">
        <v>2037</v>
      </c>
      <c r="R334" t="s">
        <v>2046</v>
      </c>
      <c r="S334" s="7">
        <f t="shared" si="21"/>
        <v>41361.208333333336</v>
      </c>
      <c r="T334" s="7">
        <f t="shared" si="22"/>
        <v>41362.208333333336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123.95833333333333</v>
      </c>
      <c r="G335" t="s">
        <v>20</v>
      </c>
      <c r="H335">
        <v>253</v>
      </c>
      <c r="I335" s="4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">
        <v>2039</v>
      </c>
      <c r="R335" t="s">
        <v>2040</v>
      </c>
      <c r="S335" s="7">
        <f t="shared" si="21"/>
        <v>43424.25</v>
      </c>
      <c r="T335" s="7">
        <f t="shared" si="22"/>
        <v>43452.25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186.61329305135951</v>
      </c>
      <c r="G336" t="s">
        <v>20</v>
      </c>
      <c r="H336">
        <v>1113</v>
      </c>
      <c r="I336" s="4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">
        <v>2035</v>
      </c>
      <c r="R336" t="s">
        <v>2036</v>
      </c>
      <c r="S336" s="7">
        <f t="shared" si="21"/>
        <v>43110.25</v>
      </c>
      <c r="T336" s="7">
        <f t="shared" si="22"/>
        <v>43117.25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114.28538550057536</v>
      </c>
      <c r="G337" t="s">
        <v>20</v>
      </c>
      <c r="H337">
        <v>2283</v>
      </c>
      <c r="I337" s="4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">
        <v>2035</v>
      </c>
      <c r="R337" t="s">
        <v>2036</v>
      </c>
      <c r="S337" s="7">
        <f t="shared" si="21"/>
        <v>43784.25</v>
      </c>
      <c r="T337" s="7">
        <f t="shared" si="22"/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97.032531824611041</v>
      </c>
      <c r="G338" t="s">
        <v>14</v>
      </c>
      <c r="H338">
        <v>1072</v>
      </c>
      <c r="I338" s="4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">
        <v>2035</v>
      </c>
      <c r="R338" t="s">
        <v>2036</v>
      </c>
      <c r="S338" s="7">
        <f t="shared" si="21"/>
        <v>40527.25</v>
      </c>
      <c r="T338" s="7">
        <f t="shared" si="22"/>
        <v>40528.25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122.81904761904762</v>
      </c>
      <c r="G339" t="s">
        <v>20</v>
      </c>
      <c r="H339">
        <v>1095</v>
      </c>
      <c r="I339" s="4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">
        <v>2039</v>
      </c>
      <c r="R339" t="s">
        <v>2040</v>
      </c>
      <c r="S339" s="7">
        <f t="shared" si="21"/>
        <v>43780.25</v>
      </c>
      <c r="T339" s="7">
        <f t="shared" si="22"/>
        <v>43781.25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179.14326647564468</v>
      </c>
      <c r="G340" t="s">
        <v>20</v>
      </c>
      <c r="H340">
        <v>1690</v>
      </c>
      <c r="I340" s="4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">
        <v>2039</v>
      </c>
      <c r="R340" t="s">
        <v>2040</v>
      </c>
      <c r="S340" s="7">
        <f t="shared" si="21"/>
        <v>40821.208333333336</v>
      </c>
      <c r="T340" s="7">
        <f t="shared" si="22"/>
        <v>40851.208333333336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79.951577402787962</v>
      </c>
      <c r="G341" t="s">
        <v>74</v>
      </c>
      <c r="H341">
        <v>1297</v>
      </c>
      <c r="I341" s="4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">
        <v>2039</v>
      </c>
      <c r="R341" t="s">
        <v>2040</v>
      </c>
      <c r="S341" s="7">
        <f t="shared" si="21"/>
        <v>42949.208333333328</v>
      </c>
      <c r="T341" s="7">
        <f t="shared" si="22"/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94.242587601078171</v>
      </c>
      <c r="G342" t="s">
        <v>14</v>
      </c>
      <c r="H342">
        <v>393</v>
      </c>
      <c r="I342" s="4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">
        <v>2054</v>
      </c>
      <c r="R342" t="s">
        <v>2055</v>
      </c>
      <c r="S342" s="7">
        <f t="shared" si="21"/>
        <v>40889.25</v>
      </c>
      <c r="T342" s="7">
        <f t="shared" si="22"/>
        <v>40890.25</v>
      </c>
    </row>
    <row r="343" spans="1:20" ht="17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84.669291338582681</v>
      </c>
      <c r="G343" t="s">
        <v>14</v>
      </c>
      <c r="H343">
        <v>1257</v>
      </c>
      <c r="I343" s="4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">
        <v>2035</v>
      </c>
      <c r="R343" t="s">
        <v>2045</v>
      </c>
      <c r="S343" s="7">
        <f t="shared" si="21"/>
        <v>42244.208333333328</v>
      </c>
      <c r="T343" s="7">
        <f t="shared" si="22"/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66.521920668058456</v>
      </c>
      <c r="G344" t="s">
        <v>14</v>
      </c>
      <c r="H344">
        <v>328</v>
      </c>
      <c r="I344" s="4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">
        <v>2039</v>
      </c>
      <c r="R344" t="s">
        <v>2040</v>
      </c>
      <c r="S344" s="7">
        <f t="shared" si="21"/>
        <v>41475.208333333336</v>
      </c>
      <c r="T344" s="7">
        <f t="shared" si="22"/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53.922222222222224</v>
      </c>
      <c r="G345" t="s">
        <v>14</v>
      </c>
      <c r="H345">
        <v>147</v>
      </c>
      <c r="I345" s="4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">
        <v>2039</v>
      </c>
      <c r="R345" t="s">
        <v>2040</v>
      </c>
      <c r="S345" s="7">
        <f t="shared" si="21"/>
        <v>41597.25</v>
      </c>
      <c r="T345" s="7">
        <f t="shared" si="22"/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41.983299595141702</v>
      </c>
      <c r="G346" t="s">
        <v>14</v>
      </c>
      <c r="H346">
        <v>830</v>
      </c>
      <c r="I346" s="4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">
        <v>2050</v>
      </c>
      <c r="R346" t="s">
        <v>2051</v>
      </c>
      <c r="S346" s="7">
        <f t="shared" si="21"/>
        <v>43122.25</v>
      </c>
      <c r="T346" s="7">
        <f t="shared" si="22"/>
        <v>43162.25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14.69479695431472</v>
      </c>
      <c r="G347" t="s">
        <v>14</v>
      </c>
      <c r="H347">
        <v>331</v>
      </c>
      <c r="I347" s="4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">
        <v>2041</v>
      </c>
      <c r="R347" t="s">
        <v>2044</v>
      </c>
      <c r="S347" s="7">
        <f t="shared" si="21"/>
        <v>42194.208333333328</v>
      </c>
      <c r="T347" s="7">
        <f t="shared" si="22"/>
        <v>42195.208333333328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34.475000000000001</v>
      </c>
      <c r="G348" t="s">
        <v>14</v>
      </c>
      <c r="H348">
        <v>25</v>
      </c>
      <c r="I348" s="4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">
        <v>2035</v>
      </c>
      <c r="R348" t="s">
        <v>2045</v>
      </c>
      <c r="S348" s="7">
        <f t="shared" si="21"/>
        <v>42971.208333333328</v>
      </c>
      <c r="T348" s="7">
        <f t="shared" si="22"/>
        <v>43026.208333333328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1400.7777777777778</v>
      </c>
      <c r="G349" t="s">
        <v>20</v>
      </c>
      <c r="H349">
        <v>191</v>
      </c>
      <c r="I349" s="4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">
        <v>2037</v>
      </c>
      <c r="R349" t="s">
        <v>2038</v>
      </c>
      <c r="S349" s="7">
        <f t="shared" si="21"/>
        <v>42046.25</v>
      </c>
      <c r="T349" s="7">
        <f t="shared" si="22"/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71.770351758793964</v>
      </c>
      <c r="G350" t="s">
        <v>14</v>
      </c>
      <c r="H350">
        <v>3483</v>
      </c>
      <c r="I350" s="4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">
        <v>2033</v>
      </c>
      <c r="R350" t="s">
        <v>2034</v>
      </c>
      <c r="S350" s="7">
        <f t="shared" si="21"/>
        <v>42782.25</v>
      </c>
      <c r="T350" s="7">
        <f t="shared" si="22"/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53.074115044247783</v>
      </c>
      <c r="G351" t="s">
        <v>14</v>
      </c>
      <c r="H351">
        <v>923</v>
      </c>
      <c r="I351" s="4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">
        <v>2039</v>
      </c>
      <c r="R351" t="s">
        <v>2040</v>
      </c>
      <c r="S351" s="7">
        <f t="shared" si="21"/>
        <v>42930.208333333328</v>
      </c>
      <c r="T351" s="7">
        <f t="shared" si="22"/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5</v>
      </c>
      <c r="G352" t="s">
        <v>14</v>
      </c>
      <c r="H352">
        <v>1</v>
      </c>
      <c r="I352" s="4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">
        <v>2035</v>
      </c>
      <c r="R352" t="s">
        <v>2058</v>
      </c>
      <c r="S352" s="7">
        <f t="shared" si="21"/>
        <v>42144.208333333328</v>
      </c>
      <c r="T352" s="7">
        <f t="shared" si="22"/>
        <v>42162.208333333328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127.70715249662618</v>
      </c>
      <c r="G353" t="s">
        <v>20</v>
      </c>
      <c r="H353">
        <v>2013</v>
      </c>
      <c r="I353" s="4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">
        <v>2035</v>
      </c>
      <c r="R353" t="s">
        <v>2036</v>
      </c>
      <c r="S353" s="7">
        <f t="shared" si="21"/>
        <v>42240.208333333328</v>
      </c>
      <c r="T353" s="7">
        <f t="shared" si="22"/>
        <v>42254.208333333328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34.892857142857139</v>
      </c>
      <c r="G354" t="s">
        <v>14</v>
      </c>
      <c r="H354">
        <v>33</v>
      </c>
      <c r="I354" s="4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">
        <v>2039</v>
      </c>
      <c r="R354" t="s">
        <v>2040</v>
      </c>
      <c r="S354" s="7">
        <f t="shared" si="21"/>
        <v>42315.25</v>
      </c>
      <c r="T354" s="7">
        <f t="shared" si="22"/>
        <v>42323.25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410.59821428571428</v>
      </c>
      <c r="G355" t="s">
        <v>20</v>
      </c>
      <c r="H355">
        <v>1703</v>
      </c>
      <c r="I355" s="4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">
        <v>2039</v>
      </c>
      <c r="R355" t="s">
        <v>2040</v>
      </c>
      <c r="S355" s="7">
        <f t="shared" si="21"/>
        <v>43651.208333333328</v>
      </c>
      <c r="T355" s="7">
        <f t="shared" si="22"/>
        <v>43652.208333333328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123.73770491803278</v>
      </c>
      <c r="G356" t="s">
        <v>20</v>
      </c>
      <c r="H356">
        <v>80</v>
      </c>
      <c r="I356" s="4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">
        <v>2041</v>
      </c>
      <c r="R356" t="s">
        <v>2042</v>
      </c>
      <c r="S356" s="7">
        <f t="shared" si="21"/>
        <v>41520.208333333336</v>
      </c>
      <c r="T356" s="7">
        <f t="shared" si="22"/>
        <v>41527.208333333336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58.973684210526315</v>
      </c>
      <c r="G357" t="s">
        <v>47</v>
      </c>
      <c r="H357">
        <v>86</v>
      </c>
      <c r="I357" s="4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">
        <v>2037</v>
      </c>
      <c r="R357" t="s">
        <v>2046</v>
      </c>
      <c r="S357" s="7">
        <f t="shared" si="21"/>
        <v>42757.25</v>
      </c>
      <c r="T357" s="7">
        <f t="shared" si="22"/>
        <v>42797.25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36.892473118279568</v>
      </c>
      <c r="G358" t="s">
        <v>14</v>
      </c>
      <c r="H358">
        <v>40</v>
      </c>
      <c r="I358" s="4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">
        <v>2039</v>
      </c>
      <c r="R358" t="s">
        <v>2040</v>
      </c>
      <c r="S358" s="7">
        <f t="shared" si="21"/>
        <v>40922.25</v>
      </c>
      <c r="T358" s="7">
        <f t="shared" si="22"/>
        <v>40931.25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184.91304347826087</v>
      </c>
      <c r="G359" t="s">
        <v>20</v>
      </c>
      <c r="H359">
        <v>41</v>
      </c>
      <c r="I359" s="4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">
        <v>2050</v>
      </c>
      <c r="R359" t="s">
        <v>2051</v>
      </c>
      <c r="S359" s="7">
        <f t="shared" si="21"/>
        <v>42250.208333333328</v>
      </c>
      <c r="T359" s="7">
        <f t="shared" si="22"/>
        <v>42275.208333333328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11.814432989690722</v>
      </c>
      <c r="G360" t="s">
        <v>14</v>
      </c>
      <c r="H360">
        <v>23</v>
      </c>
      <c r="I360" s="4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">
        <v>2054</v>
      </c>
      <c r="R360" t="s">
        <v>2055</v>
      </c>
      <c r="S360" s="7">
        <f t="shared" si="21"/>
        <v>43322.208333333328</v>
      </c>
      <c r="T360" s="7">
        <f t="shared" si="22"/>
        <v>43325.208333333328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298.7</v>
      </c>
      <c r="G361" t="s">
        <v>20</v>
      </c>
      <c r="H361">
        <v>187</v>
      </c>
      <c r="I361" s="4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">
        <v>2041</v>
      </c>
      <c r="R361" t="s">
        <v>2049</v>
      </c>
      <c r="S361" s="7">
        <f t="shared" si="21"/>
        <v>40782.208333333336</v>
      </c>
      <c r="T361" s="7">
        <f t="shared" si="22"/>
        <v>40789.208333333336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226.35175879396985</v>
      </c>
      <c r="G362" t="s">
        <v>20</v>
      </c>
      <c r="H362">
        <v>2875</v>
      </c>
      <c r="I362" s="4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">
        <v>2039</v>
      </c>
      <c r="R362" t="s">
        <v>2040</v>
      </c>
      <c r="S362" s="7">
        <f t="shared" si="21"/>
        <v>40544.25</v>
      </c>
      <c r="T362" s="7">
        <f t="shared" si="22"/>
        <v>40558.25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173.56363636363636</v>
      </c>
      <c r="G363" t="s">
        <v>20</v>
      </c>
      <c r="H363">
        <v>88</v>
      </c>
      <c r="I363" s="4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">
        <v>2039</v>
      </c>
      <c r="R363" t="s">
        <v>2040</v>
      </c>
      <c r="S363" s="7">
        <f t="shared" si="21"/>
        <v>43015.208333333328</v>
      </c>
      <c r="T363" s="7">
        <f t="shared" si="22"/>
        <v>43039.208333333328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371.75675675675677</v>
      </c>
      <c r="G364" t="s">
        <v>20</v>
      </c>
      <c r="H364">
        <v>191</v>
      </c>
      <c r="I364" s="4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">
        <v>2035</v>
      </c>
      <c r="R364" t="s">
        <v>2036</v>
      </c>
      <c r="S364" s="7">
        <f t="shared" si="21"/>
        <v>40570.25</v>
      </c>
      <c r="T364" s="7">
        <f t="shared" si="22"/>
        <v>40608.25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160.19230769230771</v>
      </c>
      <c r="G365" t="s">
        <v>20</v>
      </c>
      <c r="H365">
        <v>139</v>
      </c>
      <c r="I365" s="4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">
        <v>2035</v>
      </c>
      <c r="R365" t="s">
        <v>2036</v>
      </c>
      <c r="S365" s="7">
        <f t="shared" si="21"/>
        <v>40904.25</v>
      </c>
      <c r="T365" s="7">
        <f t="shared" si="22"/>
        <v>40905.25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1616.3333333333335</v>
      </c>
      <c r="G366" t="s">
        <v>20</v>
      </c>
      <c r="H366">
        <v>186</v>
      </c>
      <c r="I366" s="4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">
        <v>2035</v>
      </c>
      <c r="R366" t="s">
        <v>2045</v>
      </c>
      <c r="S366" s="7">
        <f t="shared" si="21"/>
        <v>43164.25</v>
      </c>
      <c r="T366" s="7">
        <f t="shared" si="22"/>
        <v>43194.208333333328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733.4375</v>
      </c>
      <c r="G367" t="s">
        <v>20</v>
      </c>
      <c r="H367">
        <v>112</v>
      </c>
      <c r="I367" s="4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">
        <v>2039</v>
      </c>
      <c r="R367" t="s">
        <v>2040</v>
      </c>
      <c r="S367" s="7">
        <f t="shared" si="21"/>
        <v>42733.25</v>
      </c>
      <c r="T367" s="7">
        <f t="shared" si="22"/>
        <v>42760.25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592.11111111111109</v>
      </c>
      <c r="G368" t="s">
        <v>20</v>
      </c>
      <c r="H368">
        <v>101</v>
      </c>
      <c r="I368" s="4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">
        <v>2039</v>
      </c>
      <c r="R368" t="s">
        <v>2040</v>
      </c>
      <c r="S368" s="7">
        <f t="shared" si="21"/>
        <v>40546.25</v>
      </c>
      <c r="T368" s="7">
        <f t="shared" si="22"/>
        <v>40547.25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18.888888888888889</v>
      </c>
      <c r="G369" t="s">
        <v>14</v>
      </c>
      <c r="H369">
        <v>75</v>
      </c>
      <c r="I369" s="4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">
        <v>2039</v>
      </c>
      <c r="R369" t="s">
        <v>2040</v>
      </c>
      <c r="S369" s="7">
        <f t="shared" si="21"/>
        <v>41930.208333333336</v>
      </c>
      <c r="T369" s="7">
        <f t="shared" si="22"/>
        <v>41954.25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276.80769230769232</v>
      </c>
      <c r="G370" t="s">
        <v>20</v>
      </c>
      <c r="H370">
        <v>206</v>
      </c>
      <c r="I370" s="4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">
        <v>2041</v>
      </c>
      <c r="R370" t="s">
        <v>2042</v>
      </c>
      <c r="S370" s="7">
        <f t="shared" si="21"/>
        <v>40464.208333333336</v>
      </c>
      <c r="T370" s="7">
        <f t="shared" si="22"/>
        <v>40487.208333333336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273.01851851851848</v>
      </c>
      <c r="G371" t="s">
        <v>20</v>
      </c>
      <c r="H371">
        <v>154</v>
      </c>
      <c r="I371" s="4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">
        <v>2041</v>
      </c>
      <c r="R371" t="s">
        <v>2060</v>
      </c>
      <c r="S371" s="7">
        <f t="shared" si="21"/>
        <v>41308.25</v>
      </c>
      <c r="T371" s="7">
        <f t="shared" si="22"/>
        <v>41347.208333333336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159.36331255565449</v>
      </c>
      <c r="G372" t="s">
        <v>20</v>
      </c>
      <c r="H372">
        <v>5966</v>
      </c>
      <c r="I372" s="4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">
        <v>2039</v>
      </c>
      <c r="R372" t="s">
        <v>2040</v>
      </c>
      <c r="S372" s="7">
        <f t="shared" si="21"/>
        <v>43570.208333333328</v>
      </c>
      <c r="T372" s="7">
        <f t="shared" si="22"/>
        <v>43576.208333333328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67.869978858350947</v>
      </c>
      <c r="G373" t="s">
        <v>14</v>
      </c>
      <c r="H373">
        <v>2176</v>
      </c>
      <c r="I373" s="4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">
        <v>2039</v>
      </c>
      <c r="R373" t="s">
        <v>2040</v>
      </c>
      <c r="S373" s="7">
        <f t="shared" si="21"/>
        <v>42043.25</v>
      </c>
      <c r="T373" s="7">
        <f t="shared" si="22"/>
        <v>42094.208333333328</v>
      </c>
    </row>
    <row r="374" spans="1:20" ht="17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1591.5555555555554</v>
      </c>
      <c r="G374" t="s">
        <v>20</v>
      </c>
      <c r="H374">
        <v>169</v>
      </c>
      <c r="I374" s="4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">
        <v>2041</v>
      </c>
      <c r="R374" t="s">
        <v>2042</v>
      </c>
      <c r="S374" s="7">
        <f t="shared" si="21"/>
        <v>42012.25</v>
      </c>
      <c r="T374" s="7">
        <f t="shared" si="22"/>
        <v>42032.25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730.18222222222221</v>
      </c>
      <c r="G375" t="s">
        <v>20</v>
      </c>
      <c r="H375">
        <v>2106</v>
      </c>
      <c r="I375" s="4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">
        <v>2039</v>
      </c>
      <c r="R375" t="s">
        <v>2040</v>
      </c>
      <c r="S375" s="7">
        <f t="shared" si="21"/>
        <v>42964.208333333328</v>
      </c>
      <c r="T375" s="7">
        <f t="shared" si="22"/>
        <v>42972.208333333328</v>
      </c>
    </row>
    <row r="376" spans="1:20" ht="17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13.185782556750297</v>
      </c>
      <c r="G376" t="s">
        <v>14</v>
      </c>
      <c r="H376">
        <v>441</v>
      </c>
      <c r="I376" s="4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">
        <v>2041</v>
      </c>
      <c r="R376" t="s">
        <v>2042</v>
      </c>
      <c r="S376" s="7">
        <f t="shared" si="21"/>
        <v>43476.25</v>
      </c>
      <c r="T376" s="7">
        <f t="shared" si="22"/>
        <v>43481.25</v>
      </c>
    </row>
    <row r="377" spans="1:20" ht="17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54.777777777777779</v>
      </c>
      <c r="G377" t="s">
        <v>14</v>
      </c>
      <c r="H377">
        <v>25</v>
      </c>
      <c r="I377" s="4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">
        <v>2035</v>
      </c>
      <c r="R377" t="s">
        <v>2045</v>
      </c>
      <c r="S377" s="7">
        <f t="shared" si="21"/>
        <v>42293.208333333328</v>
      </c>
      <c r="T377" s="7">
        <f t="shared" si="22"/>
        <v>42350.25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361.02941176470591</v>
      </c>
      <c r="G378" t="s">
        <v>20</v>
      </c>
      <c r="H378">
        <v>131</v>
      </c>
      <c r="I378" s="4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">
        <v>2035</v>
      </c>
      <c r="R378" t="s">
        <v>2036</v>
      </c>
      <c r="S378" s="7">
        <f t="shared" si="21"/>
        <v>41826.208333333336</v>
      </c>
      <c r="T378" s="7">
        <f t="shared" si="22"/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10.257545271629779</v>
      </c>
      <c r="G379" t="s">
        <v>14</v>
      </c>
      <c r="H379">
        <v>127</v>
      </c>
      <c r="I379" s="4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">
        <v>2039</v>
      </c>
      <c r="R379" t="s">
        <v>2040</v>
      </c>
      <c r="S379" s="7">
        <f t="shared" si="21"/>
        <v>43760.208333333328</v>
      </c>
      <c r="T379" s="7">
        <f t="shared" si="22"/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13.962962962962964</v>
      </c>
      <c r="G380" t="s">
        <v>14</v>
      </c>
      <c r="H380">
        <v>355</v>
      </c>
      <c r="I380" s="4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">
        <v>2041</v>
      </c>
      <c r="R380" t="s">
        <v>2042</v>
      </c>
      <c r="S380" s="7">
        <f t="shared" si="21"/>
        <v>43241.208333333328</v>
      </c>
      <c r="T380" s="7">
        <f t="shared" si="22"/>
        <v>43279.208333333328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40.444444444444443</v>
      </c>
      <c r="G381" t="s">
        <v>14</v>
      </c>
      <c r="H381">
        <v>44</v>
      </c>
      <c r="I381" s="4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">
        <v>2039</v>
      </c>
      <c r="R381" t="s">
        <v>2040</v>
      </c>
      <c r="S381" s="7">
        <f t="shared" si="21"/>
        <v>40843.208333333336</v>
      </c>
      <c r="T381" s="7">
        <f t="shared" si="22"/>
        <v>40857.25</v>
      </c>
    </row>
    <row r="382" spans="1:20" ht="17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160.32</v>
      </c>
      <c r="G382" t="s">
        <v>20</v>
      </c>
      <c r="H382">
        <v>84</v>
      </c>
      <c r="I382" s="4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">
        <v>2039</v>
      </c>
      <c r="R382" t="s">
        <v>2040</v>
      </c>
      <c r="S382" s="7">
        <f t="shared" si="21"/>
        <v>41448.208333333336</v>
      </c>
      <c r="T382" s="7">
        <f t="shared" si="22"/>
        <v>41453.208333333336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183.9433962264151</v>
      </c>
      <c r="G383" t="s">
        <v>20</v>
      </c>
      <c r="H383">
        <v>155</v>
      </c>
      <c r="I383" s="4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">
        <v>2039</v>
      </c>
      <c r="R383" t="s">
        <v>2040</v>
      </c>
      <c r="S383" s="7">
        <f t="shared" si="21"/>
        <v>42163.208333333328</v>
      </c>
      <c r="T383" s="7">
        <f t="shared" si="22"/>
        <v>42209.208333333328</v>
      </c>
    </row>
    <row r="384" spans="1:20" ht="17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63.769230769230766</v>
      </c>
      <c r="G384" t="s">
        <v>14</v>
      </c>
      <c r="H384">
        <v>67</v>
      </c>
      <c r="I384" s="4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">
        <v>2054</v>
      </c>
      <c r="R384" t="s">
        <v>2055</v>
      </c>
      <c r="S384" s="7">
        <f t="shared" si="21"/>
        <v>43024.208333333328</v>
      </c>
      <c r="T384" s="7">
        <f t="shared" si="22"/>
        <v>43043.208333333328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225.38095238095238</v>
      </c>
      <c r="G385" t="s">
        <v>20</v>
      </c>
      <c r="H385">
        <v>189</v>
      </c>
      <c r="I385" s="4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">
        <v>2033</v>
      </c>
      <c r="R385" t="s">
        <v>2034</v>
      </c>
      <c r="S385" s="7">
        <f t="shared" si="21"/>
        <v>43509.25</v>
      </c>
      <c r="T385" s="7">
        <f t="shared" si="22"/>
        <v>43515.25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0"/>
        <v>172.00961538461539</v>
      </c>
      <c r="G386" t="s">
        <v>20</v>
      </c>
      <c r="H386">
        <v>4799</v>
      </c>
      <c r="I386" s="4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">
        <v>2041</v>
      </c>
      <c r="R386" t="s">
        <v>2042</v>
      </c>
      <c r="S386" s="7">
        <f t="shared" si="21"/>
        <v>42776.25</v>
      </c>
      <c r="T386" s="7">
        <f t="shared" si="22"/>
        <v>42803.25</v>
      </c>
    </row>
    <row r="387" spans="1:20" ht="17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24">E387/D387*100</f>
        <v>146.16709511568124</v>
      </c>
      <c r="G387" t="s">
        <v>20</v>
      </c>
      <c r="H387">
        <v>1137</v>
      </c>
      <c r="I387" s="4">
        <f t="shared" si="23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">
        <v>2047</v>
      </c>
      <c r="R387" t="s">
        <v>2048</v>
      </c>
      <c r="S387" s="7">
        <f t="shared" ref="S387:S450" si="25">(((L387/60)/60)/24)+DATE(1970,1,1)</f>
        <v>43553.208333333328</v>
      </c>
      <c r="T387" s="7">
        <f t="shared" ref="T387:T450" si="26">(((M387/60)/60)/24)+DATE(1970,1,1)</f>
        <v>43585.208333333328</v>
      </c>
    </row>
    <row r="388" spans="1:20" ht="17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76.42361623616236</v>
      </c>
      <c r="G388" t="s">
        <v>14</v>
      </c>
      <c r="H388">
        <v>1068</v>
      </c>
      <c r="I388" s="4">
        <f t="shared" ref="I388:I451" si="27"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">
        <v>2039</v>
      </c>
      <c r="R388" t="s">
        <v>2040</v>
      </c>
      <c r="S388" s="7">
        <f t="shared" si="25"/>
        <v>40355.208333333336</v>
      </c>
      <c r="T388" s="7">
        <f t="shared" si="26"/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39.261467889908261</v>
      </c>
      <c r="G389" t="s">
        <v>14</v>
      </c>
      <c r="H389">
        <v>424</v>
      </c>
      <c r="I389" s="4">
        <f t="shared" si="2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">
        <v>2037</v>
      </c>
      <c r="R389" t="s">
        <v>2046</v>
      </c>
      <c r="S389" s="7">
        <f t="shared" si="25"/>
        <v>41072.208333333336</v>
      </c>
      <c r="T389" s="7">
        <f t="shared" si="26"/>
        <v>41077.208333333336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11.270034843205574</v>
      </c>
      <c r="G390" t="s">
        <v>74</v>
      </c>
      <c r="H390">
        <v>145</v>
      </c>
      <c r="I390" s="4">
        <f t="shared" si="2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">
        <v>2035</v>
      </c>
      <c r="R390" t="s">
        <v>2045</v>
      </c>
      <c r="S390" s="7">
        <f t="shared" si="25"/>
        <v>40912.25</v>
      </c>
      <c r="T390" s="7">
        <f t="shared" si="26"/>
        <v>40914.25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122.11084337349398</v>
      </c>
      <c r="G391" t="s">
        <v>20</v>
      </c>
      <c r="H391">
        <v>1152</v>
      </c>
      <c r="I391" s="4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">
        <v>2039</v>
      </c>
      <c r="R391" t="s">
        <v>2040</v>
      </c>
      <c r="S391" s="7">
        <f t="shared" si="25"/>
        <v>40479.208333333336</v>
      </c>
      <c r="T391" s="7">
        <f t="shared" si="26"/>
        <v>40506.25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186.54166666666669</v>
      </c>
      <c r="G392" t="s">
        <v>20</v>
      </c>
      <c r="H392">
        <v>50</v>
      </c>
      <c r="I392" s="4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">
        <v>2054</v>
      </c>
      <c r="R392" t="s">
        <v>2055</v>
      </c>
      <c r="S392" s="7">
        <f t="shared" si="25"/>
        <v>41530.208333333336</v>
      </c>
      <c r="T392" s="7">
        <f t="shared" si="26"/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7.2731788079470201</v>
      </c>
      <c r="G393" t="s">
        <v>14</v>
      </c>
      <c r="H393">
        <v>151</v>
      </c>
      <c r="I393" s="4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">
        <v>2047</v>
      </c>
      <c r="R393" t="s">
        <v>2048</v>
      </c>
      <c r="S393" s="7">
        <f t="shared" si="25"/>
        <v>41653.25</v>
      </c>
      <c r="T393" s="7">
        <f t="shared" si="26"/>
        <v>41655.25</v>
      </c>
    </row>
    <row r="394" spans="1:20" ht="17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65.642371234207957</v>
      </c>
      <c r="G394" t="s">
        <v>14</v>
      </c>
      <c r="H394">
        <v>1608</v>
      </c>
      <c r="I394" s="4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">
        <v>2037</v>
      </c>
      <c r="R394" t="s">
        <v>2046</v>
      </c>
      <c r="S394" s="7">
        <f t="shared" si="25"/>
        <v>40549.25</v>
      </c>
      <c r="T394" s="7">
        <f t="shared" si="26"/>
        <v>40551.25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228.96178343949046</v>
      </c>
      <c r="G395" t="s">
        <v>20</v>
      </c>
      <c r="H395">
        <v>3059</v>
      </c>
      <c r="I395" s="4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">
        <v>2035</v>
      </c>
      <c r="R395" t="s">
        <v>2058</v>
      </c>
      <c r="S395" s="7">
        <f t="shared" si="25"/>
        <v>42933.208333333328</v>
      </c>
      <c r="T395" s="7">
        <f t="shared" si="26"/>
        <v>42934.208333333328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469.37499999999994</v>
      </c>
      <c r="G396" t="s">
        <v>20</v>
      </c>
      <c r="H396">
        <v>34</v>
      </c>
      <c r="I396" s="4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">
        <v>2041</v>
      </c>
      <c r="R396" t="s">
        <v>2042</v>
      </c>
      <c r="S396" s="7">
        <f t="shared" si="25"/>
        <v>41484.208333333336</v>
      </c>
      <c r="T396" s="7">
        <f t="shared" si="26"/>
        <v>41494.208333333336</v>
      </c>
    </row>
    <row r="397" spans="1:20" ht="17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130.11267605633802</v>
      </c>
      <c r="G397" t="s">
        <v>20</v>
      </c>
      <c r="H397">
        <v>220</v>
      </c>
      <c r="I397" s="4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">
        <v>2039</v>
      </c>
      <c r="R397" t="s">
        <v>2040</v>
      </c>
      <c r="S397" s="7">
        <f t="shared" si="25"/>
        <v>40885.25</v>
      </c>
      <c r="T397" s="7">
        <f t="shared" si="26"/>
        <v>40886.25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167.05422993492408</v>
      </c>
      <c r="G398" t="s">
        <v>20</v>
      </c>
      <c r="H398">
        <v>1604</v>
      </c>
      <c r="I398" s="4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">
        <v>2041</v>
      </c>
      <c r="R398" t="s">
        <v>2044</v>
      </c>
      <c r="S398" s="7">
        <f t="shared" si="25"/>
        <v>43378.208333333328</v>
      </c>
      <c r="T398" s="7">
        <f t="shared" si="26"/>
        <v>43386.208333333328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173.8641975308642</v>
      </c>
      <c r="G399" t="s">
        <v>20</v>
      </c>
      <c r="H399">
        <v>454</v>
      </c>
      <c r="I399" s="4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">
        <v>2035</v>
      </c>
      <c r="R399" t="s">
        <v>2036</v>
      </c>
      <c r="S399" s="7">
        <f t="shared" si="25"/>
        <v>41417.208333333336</v>
      </c>
      <c r="T399" s="7">
        <f t="shared" si="26"/>
        <v>41423.208333333336</v>
      </c>
    </row>
    <row r="400" spans="1:20" ht="17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717.76470588235293</v>
      </c>
      <c r="G400" t="s">
        <v>20</v>
      </c>
      <c r="H400">
        <v>123</v>
      </c>
      <c r="I400" s="4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">
        <v>2041</v>
      </c>
      <c r="R400" t="s">
        <v>2049</v>
      </c>
      <c r="S400" s="7">
        <f t="shared" si="25"/>
        <v>43228.208333333328</v>
      </c>
      <c r="T400" s="7">
        <f t="shared" si="26"/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63.850976361767728</v>
      </c>
      <c r="G401" t="s">
        <v>14</v>
      </c>
      <c r="H401">
        <v>941</v>
      </c>
      <c r="I401" s="4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">
        <v>2035</v>
      </c>
      <c r="R401" t="s">
        <v>2045</v>
      </c>
      <c r="S401" s="7">
        <f t="shared" si="25"/>
        <v>40576.25</v>
      </c>
      <c r="T401" s="7">
        <f t="shared" si="26"/>
        <v>40583.25</v>
      </c>
    </row>
    <row r="402" spans="1:20" ht="17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2</v>
      </c>
      <c r="G402" t="s">
        <v>14</v>
      </c>
      <c r="H402">
        <v>1</v>
      </c>
      <c r="I402" s="4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">
        <v>2054</v>
      </c>
      <c r="R402" t="s">
        <v>2055</v>
      </c>
      <c r="S402" s="7">
        <f t="shared" si="25"/>
        <v>41502.208333333336</v>
      </c>
      <c r="T402" s="7">
        <f t="shared" si="26"/>
        <v>41524.208333333336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1530.2222222222222</v>
      </c>
      <c r="G403" t="s">
        <v>20</v>
      </c>
      <c r="H403">
        <v>299</v>
      </c>
      <c r="I403" s="4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">
        <v>2039</v>
      </c>
      <c r="R403" t="s">
        <v>2040</v>
      </c>
      <c r="S403" s="7">
        <f t="shared" si="25"/>
        <v>43765.208333333328</v>
      </c>
      <c r="T403" s="7">
        <f t="shared" si="26"/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40.356164383561641</v>
      </c>
      <c r="G404" t="s">
        <v>14</v>
      </c>
      <c r="H404">
        <v>40</v>
      </c>
      <c r="I404" s="4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">
        <v>2041</v>
      </c>
      <c r="R404" t="s">
        <v>2052</v>
      </c>
      <c r="S404" s="7">
        <f t="shared" si="25"/>
        <v>40914.25</v>
      </c>
      <c r="T404" s="7">
        <f t="shared" si="26"/>
        <v>40961.25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86.220633299284984</v>
      </c>
      <c r="G405" t="s">
        <v>14</v>
      </c>
      <c r="H405">
        <v>3015</v>
      </c>
      <c r="I405" s="4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">
        <v>2039</v>
      </c>
      <c r="R405" t="s">
        <v>2040</v>
      </c>
      <c r="S405" s="7">
        <f t="shared" si="25"/>
        <v>40310.208333333336</v>
      </c>
      <c r="T405" s="7">
        <f t="shared" si="26"/>
        <v>40346.208333333336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315.58486707566465</v>
      </c>
      <c r="G406" t="s">
        <v>20</v>
      </c>
      <c r="H406">
        <v>2237</v>
      </c>
      <c r="I406" s="4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">
        <v>2039</v>
      </c>
      <c r="R406" t="s">
        <v>2040</v>
      </c>
      <c r="S406" s="7">
        <f t="shared" si="25"/>
        <v>43053.25</v>
      </c>
      <c r="T406" s="7">
        <f t="shared" si="26"/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89.618243243243242</v>
      </c>
      <c r="G407" t="s">
        <v>14</v>
      </c>
      <c r="H407">
        <v>435</v>
      </c>
      <c r="I407" s="4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">
        <v>2039</v>
      </c>
      <c r="R407" t="s">
        <v>2040</v>
      </c>
      <c r="S407" s="7">
        <f t="shared" si="25"/>
        <v>43255.208333333328</v>
      </c>
      <c r="T407" s="7">
        <f t="shared" si="26"/>
        <v>43305.208333333328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182.14503816793894</v>
      </c>
      <c r="G408" t="s">
        <v>20</v>
      </c>
      <c r="H408">
        <v>645</v>
      </c>
      <c r="I408" s="4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">
        <v>2041</v>
      </c>
      <c r="R408" t="s">
        <v>2042</v>
      </c>
      <c r="S408" s="7">
        <f t="shared" si="25"/>
        <v>41304.25</v>
      </c>
      <c r="T408" s="7">
        <f t="shared" si="26"/>
        <v>41316.25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355.88235294117646</v>
      </c>
      <c r="G409" t="s">
        <v>20</v>
      </c>
      <c r="H409">
        <v>484</v>
      </c>
      <c r="I409" s="4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">
        <v>2039</v>
      </c>
      <c r="R409" t="s">
        <v>2040</v>
      </c>
      <c r="S409" s="7">
        <f t="shared" si="25"/>
        <v>43751.208333333328</v>
      </c>
      <c r="T409" s="7">
        <f t="shared" si="26"/>
        <v>43758.208333333328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131.83695652173913</v>
      </c>
      <c r="G410" t="s">
        <v>20</v>
      </c>
      <c r="H410">
        <v>154</v>
      </c>
      <c r="I410" s="4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">
        <v>2041</v>
      </c>
      <c r="R410" t="s">
        <v>2042</v>
      </c>
      <c r="S410" s="7">
        <f t="shared" si="25"/>
        <v>42541.208333333328</v>
      </c>
      <c r="T410" s="7">
        <f t="shared" si="26"/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46.315634218289084</v>
      </c>
      <c r="G411" t="s">
        <v>14</v>
      </c>
      <c r="H411">
        <v>714</v>
      </c>
      <c r="I411" s="4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">
        <v>2035</v>
      </c>
      <c r="R411" t="s">
        <v>2036</v>
      </c>
      <c r="S411" s="7">
        <f t="shared" si="25"/>
        <v>42843.208333333328</v>
      </c>
      <c r="T411" s="7">
        <f t="shared" si="26"/>
        <v>42847.208333333328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36.132726089785294</v>
      </c>
      <c r="G412" t="s">
        <v>47</v>
      </c>
      <c r="H412">
        <v>1111</v>
      </c>
      <c r="I412" s="4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">
        <v>2050</v>
      </c>
      <c r="R412" t="s">
        <v>2061</v>
      </c>
      <c r="S412" s="7">
        <f t="shared" si="25"/>
        <v>42122.208333333328</v>
      </c>
      <c r="T412" s="7">
        <f t="shared" si="26"/>
        <v>42122.208333333328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104.62820512820512</v>
      </c>
      <c r="G413" t="s">
        <v>20</v>
      </c>
      <c r="H413">
        <v>82</v>
      </c>
      <c r="I413" s="4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">
        <v>2039</v>
      </c>
      <c r="R413" t="s">
        <v>2040</v>
      </c>
      <c r="S413" s="7">
        <f t="shared" si="25"/>
        <v>42884.208333333328</v>
      </c>
      <c r="T413" s="7">
        <f t="shared" si="26"/>
        <v>42886.208333333328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668.85714285714289</v>
      </c>
      <c r="G414" t="s">
        <v>20</v>
      </c>
      <c r="H414">
        <v>134</v>
      </c>
      <c r="I414" s="4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">
        <v>2047</v>
      </c>
      <c r="R414" t="s">
        <v>2053</v>
      </c>
      <c r="S414" s="7">
        <f t="shared" si="25"/>
        <v>41642.25</v>
      </c>
      <c r="T414" s="7">
        <f t="shared" si="26"/>
        <v>41652.25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62.072823218997364</v>
      </c>
      <c r="G415" t="s">
        <v>47</v>
      </c>
      <c r="H415">
        <v>1089</v>
      </c>
      <c r="I415" s="4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">
        <v>2041</v>
      </c>
      <c r="R415" t="s">
        <v>2049</v>
      </c>
      <c r="S415" s="7">
        <f t="shared" si="25"/>
        <v>43431.25</v>
      </c>
      <c r="T415" s="7">
        <f t="shared" si="26"/>
        <v>43458.25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84.699787460148784</v>
      </c>
      <c r="G416" t="s">
        <v>14</v>
      </c>
      <c r="H416">
        <v>5497</v>
      </c>
      <c r="I416" s="4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">
        <v>2033</v>
      </c>
      <c r="R416" t="s">
        <v>2034</v>
      </c>
      <c r="S416" s="7">
        <f t="shared" si="25"/>
        <v>40288.208333333336</v>
      </c>
      <c r="T416" s="7">
        <f t="shared" si="26"/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11.059030837004405</v>
      </c>
      <c r="G417" t="s">
        <v>14</v>
      </c>
      <c r="H417">
        <v>418</v>
      </c>
      <c r="I417" s="4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">
        <v>2039</v>
      </c>
      <c r="R417" t="s">
        <v>2040</v>
      </c>
      <c r="S417" s="7">
        <f t="shared" si="25"/>
        <v>40921.25</v>
      </c>
      <c r="T417" s="7">
        <f t="shared" si="26"/>
        <v>40938.25</v>
      </c>
    </row>
    <row r="418" spans="1:20" ht="17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43.838781575037146</v>
      </c>
      <c r="G418" t="s">
        <v>14</v>
      </c>
      <c r="H418">
        <v>1439</v>
      </c>
      <c r="I418" s="4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">
        <v>2041</v>
      </c>
      <c r="R418" t="s">
        <v>2042</v>
      </c>
      <c r="S418" s="7">
        <f t="shared" si="25"/>
        <v>40560.25</v>
      </c>
      <c r="T418" s="7">
        <f t="shared" si="26"/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55.470588235294116</v>
      </c>
      <c r="G419" t="s">
        <v>14</v>
      </c>
      <c r="H419">
        <v>15</v>
      </c>
      <c r="I419" s="4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">
        <v>2039</v>
      </c>
      <c r="R419" t="s">
        <v>2040</v>
      </c>
      <c r="S419" s="7">
        <f t="shared" si="25"/>
        <v>43407.208333333328</v>
      </c>
      <c r="T419" s="7">
        <f t="shared" si="26"/>
        <v>43431.25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57.399511301160658</v>
      </c>
      <c r="G420" t="s">
        <v>14</v>
      </c>
      <c r="H420">
        <v>1999</v>
      </c>
      <c r="I420" s="4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">
        <v>2041</v>
      </c>
      <c r="R420" t="s">
        <v>2042</v>
      </c>
      <c r="S420" s="7">
        <f t="shared" si="25"/>
        <v>41035.208333333336</v>
      </c>
      <c r="T420" s="7">
        <f t="shared" si="26"/>
        <v>41036.208333333336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123.43497363796135</v>
      </c>
      <c r="G421" t="s">
        <v>20</v>
      </c>
      <c r="H421">
        <v>5203</v>
      </c>
      <c r="I421" s="4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">
        <v>2037</v>
      </c>
      <c r="R421" t="s">
        <v>2038</v>
      </c>
      <c r="S421" s="7">
        <f t="shared" si="25"/>
        <v>40899.25</v>
      </c>
      <c r="T421" s="7">
        <f t="shared" si="26"/>
        <v>40905.25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128.46</v>
      </c>
      <c r="G422" t="s">
        <v>20</v>
      </c>
      <c r="H422">
        <v>94</v>
      </c>
      <c r="I422" s="4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">
        <v>2039</v>
      </c>
      <c r="R422" t="s">
        <v>2040</v>
      </c>
      <c r="S422" s="7">
        <f t="shared" si="25"/>
        <v>42911.208333333328</v>
      </c>
      <c r="T422" s="7">
        <f t="shared" si="26"/>
        <v>42925.208333333328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63.989361702127653</v>
      </c>
      <c r="G423" t="s">
        <v>14</v>
      </c>
      <c r="H423">
        <v>118</v>
      </c>
      <c r="I423" s="4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">
        <v>2037</v>
      </c>
      <c r="R423" t="s">
        <v>2046</v>
      </c>
      <c r="S423" s="7">
        <f t="shared" si="25"/>
        <v>42915.208333333328</v>
      </c>
      <c r="T423" s="7">
        <f t="shared" si="26"/>
        <v>42945.208333333328</v>
      </c>
    </row>
    <row r="424" spans="1:20" ht="17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127.29885057471265</v>
      </c>
      <c r="G424" t="s">
        <v>20</v>
      </c>
      <c r="H424">
        <v>205</v>
      </c>
      <c r="I424" s="4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">
        <v>2039</v>
      </c>
      <c r="R424" t="s">
        <v>2040</v>
      </c>
      <c r="S424" s="7">
        <f t="shared" si="25"/>
        <v>40285.208333333336</v>
      </c>
      <c r="T424" s="7">
        <f t="shared" si="26"/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10.638024357239512</v>
      </c>
      <c r="G425" t="s">
        <v>14</v>
      </c>
      <c r="H425">
        <v>162</v>
      </c>
      <c r="I425" s="4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">
        <v>2033</v>
      </c>
      <c r="R425" t="s">
        <v>2034</v>
      </c>
      <c r="S425" s="7">
        <f t="shared" si="25"/>
        <v>40808.208333333336</v>
      </c>
      <c r="T425" s="7">
        <f t="shared" si="26"/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40.470588235294116</v>
      </c>
      <c r="G426" t="s">
        <v>14</v>
      </c>
      <c r="H426">
        <v>83</v>
      </c>
      <c r="I426" s="4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">
        <v>2035</v>
      </c>
      <c r="R426" t="s">
        <v>2045</v>
      </c>
      <c r="S426" s="7">
        <f t="shared" si="25"/>
        <v>43208.208333333328</v>
      </c>
      <c r="T426" s="7">
        <f t="shared" si="26"/>
        <v>43214.208333333328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287.66666666666663</v>
      </c>
      <c r="G427" t="s">
        <v>20</v>
      </c>
      <c r="H427">
        <v>92</v>
      </c>
      <c r="I427" s="4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">
        <v>2054</v>
      </c>
      <c r="R427" t="s">
        <v>2055</v>
      </c>
      <c r="S427" s="7">
        <f t="shared" si="25"/>
        <v>42213.208333333328</v>
      </c>
      <c r="T427" s="7">
        <f t="shared" si="26"/>
        <v>42219.208333333328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572.94444444444446</v>
      </c>
      <c r="G428" t="s">
        <v>20</v>
      </c>
      <c r="H428">
        <v>219</v>
      </c>
      <c r="I428" s="4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">
        <v>2039</v>
      </c>
      <c r="R428" t="s">
        <v>2040</v>
      </c>
      <c r="S428" s="7">
        <f t="shared" si="25"/>
        <v>41332.25</v>
      </c>
      <c r="T428" s="7">
        <f t="shared" si="26"/>
        <v>41339.25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112.90429799426933</v>
      </c>
      <c r="G429" t="s">
        <v>20</v>
      </c>
      <c r="H429">
        <v>2526</v>
      </c>
      <c r="I429" s="4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">
        <v>2039</v>
      </c>
      <c r="R429" t="s">
        <v>2040</v>
      </c>
      <c r="S429" s="7">
        <f t="shared" si="25"/>
        <v>41895.208333333336</v>
      </c>
      <c r="T429" s="7">
        <f t="shared" si="26"/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46.387573964497044</v>
      </c>
      <c r="G430" t="s">
        <v>14</v>
      </c>
      <c r="H430">
        <v>747</v>
      </c>
      <c r="I430" s="4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">
        <v>2041</v>
      </c>
      <c r="R430" t="s">
        <v>2049</v>
      </c>
      <c r="S430" s="7">
        <f t="shared" si="25"/>
        <v>40585.25</v>
      </c>
      <c r="T430" s="7">
        <f t="shared" si="26"/>
        <v>40592.25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90.675916230366497</v>
      </c>
      <c r="G431" t="s">
        <v>74</v>
      </c>
      <c r="H431">
        <v>2138</v>
      </c>
      <c r="I431" s="4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">
        <v>2054</v>
      </c>
      <c r="R431" t="s">
        <v>2055</v>
      </c>
      <c r="S431" s="7">
        <f t="shared" si="25"/>
        <v>41680.25</v>
      </c>
      <c r="T431" s="7">
        <f t="shared" si="26"/>
        <v>41708.208333333336</v>
      </c>
    </row>
    <row r="432" spans="1:20" ht="17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67.740740740740748</v>
      </c>
      <c r="G432" t="s">
        <v>14</v>
      </c>
      <c r="H432">
        <v>84</v>
      </c>
      <c r="I432" s="4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">
        <v>2039</v>
      </c>
      <c r="R432" t="s">
        <v>2040</v>
      </c>
      <c r="S432" s="7">
        <f t="shared" si="25"/>
        <v>43737.208333333328</v>
      </c>
      <c r="T432" s="7">
        <f t="shared" si="26"/>
        <v>43771.208333333328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192.49019607843135</v>
      </c>
      <c r="G433" t="s">
        <v>20</v>
      </c>
      <c r="H433">
        <v>94</v>
      </c>
      <c r="I433" s="4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">
        <v>2039</v>
      </c>
      <c r="R433" t="s">
        <v>2040</v>
      </c>
      <c r="S433" s="7">
        <f t="shared" si="25"/>
        <v>43273.208333333328</v>
      </c>
      <c r="T433" s="7">
        <f t="shared" si="26"/>
        <v>43290.208333333328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82.714285714285722</v>
      </c>
      <c r="G434" t="s">
        <v>14</v>
      </c>
      <c r="H434">
        <v>91</v>
      </c>
      <c r="I434" s="4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">
        <v>2039</v>
      </c>
      <c r="R434" t="s">
        <v>2040</v>
      </c>
      <c r="S434" s="7">
        <f t="shared" si="25"/>
        <v>41761.208333333336</v>
      </c>
      <c r="T434" s="7">
        <f t="shared" si="26"/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54.163920922570021</v>
      </c>
      <c r="G435" t="s">
        <v>14</v>
      </c>
      <c r="H435">
        <v>792</v>
      </c>
      <c r="I435" s="4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">
        <v>2041</v>
      </c>
      <c r="R435" t="s">
        <v>2042</v>
      </c>
      <c r="S435" s="7">
        <f t="shared" si="25"/>
        <v>41603.25</v>
      </c>
      <c r="T435" s="7">
        <f t="shared" si="26"/>
        <v>41619.25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16.722222222222221</v>
      </c>
      <c r="G436" t="s">
        <v>74</v>
      </c>
      <c r="H436">
        <v>10</v>
      </c>
      <c r="I436" s="4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">
        <v>2039</v>
      </c>
      <c r="R436" t="s">
        <v>2040</v>
      </c>
      <c r="S436" s="7">
        <f t="shared" si="25"/>
        <v>42705.25</v>
      </c>
      <c r="T436" s="7">
        <f t="shared" si="26"/>
        <v>42719.25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116.87664041994749</v>
      </c>
      <c r="G437" t="s">
        <v>20</v>
      </c>
      <c r="H437">
        <v>1713</v>
      </c>
      <c r="I437" s="4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">
        <v>2039</v>
      </c>
      <c r="R437" t="s">
        <v>2040</v>
      </c>
      <c r="S437" s="7">
        <f t="shared" si="25"/>
        <v>41988.25</v>
      </c>
      <c r="T437" s="7">
        <f t="shared" si="26"/>
        <v>42000.25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1052.1538461538462</v>
      </c>
      <c r="G438" t="s">
        <v>20</v>
      </c>
      <c r="H438">
        <v>249</v>
      </c>
      <c r="I438" s="4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">
        <v>2035</v>
      </c>
      <c r="R438" t="s">
        <v>2058</v>
      </c>
      <c r="S438" s="7">
        <f t="shared" si="25"/>
        <v>43575.208333333328</v>
      </c>
      <c r="T438" s="7">
        <f t="shared" si="26"/>
        <v>43576.208333333328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123.07407407407408</v>
      </c>
      <c r="G439" t="s">
        <v>20</v>
      </c>
      <c r="H439">
        <v>192</v>
      </c>
      <c r="I439" s="4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">
        <v>2041</v>
      </c>
      <c r="R439" t="s">
        <v>2049</v>
      </c>
      <c r="S439" s="7">
        <f t="shared" si="25"/>
        <v>42260.208333333328</v>
      </c>
      <c r="T439" s="7">
        <f t="shared" si="26"/>
        <v>42263.208333333328</v>
      </c>
    </row>
    <row r="440" spans="1:20" ht="17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178.63855421686748</v>
      </c>
      <c r="G440" t="s">
        <v>20</v>
      </c>
      <c r="H440">
        <v>247</v>
      </c>
      <c r="I440" s="4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">
        <v>2039</v>
      </c>
      <c r="R440" t="s">
        <v>2040</v>
      </c>
      <c r="S440" s="7">
        <f t="shared" si="25"/>
        <v>41337.25</v>
      </c>
      <c r="T440" s="7">
        <f t="shared" si="26"/>
        <v>41367.208333333336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355.28169014084506</v>
      </c>
      <c r="G441" t="s">
        <v>20</v>
      </c>
      <c r="H441">
        <v>2293</v>
      </c>
      <c r="I441" s="4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">
        <v>2041</v>
      </c>
      <c r="R441" t="s">
        <v>2063</v>
      </c>
      <c r="S441" s="7">
        <f t="shared" si="25"/>
        <v>42680.208333333328</v>
      </c>
      <c r="T441" s="7">
        <f t="shared" si="26"/>
        <v>42687.25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161.90634146341463</v>
      </c>
      <c r="G442" t="s">
        <v>20</v>
      </c>
      <c r="H442">
        <v>3131</v>
      </c>
      <c r="I442" s="4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">
        <v>2041</v>
      </c>
      <c r="R442" t="s">
        <v>2060</v>
      </c>
      <c r="S442" s="7">
        <f t="shared" si="25"/>
        <v>42916.208333333328</v>
      </c>
      <c r="T442" s="7">
        <f t="shared" si="26"/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24.914285714285715</v>
      </c>
      <c r="G443" t="s">
        <v>14</v>
      </c>
      <c r="H443">
        <v>32</v>
      </c>
      <c r="I443" s="4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">
        <v>2037</v>
      </c>
      <c r="R443" t="s">
        <v>2046</v>
      </c>
      <c r="S443" s="7">
        <f t="shared" si="25"/>
        <v>41025.208333333336</v>
      </c>
      <c r="T443" s="7">
        <f t="shared" si="26"/>
        <v>41053.208333333336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198.72222222222223</v>
      </c>
      <c r="G444" t="s">
        <v>20</v>
      </c>
      <c r="H444">
        <v>143</v>
      </c>
      <c r="I444" s="4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">
        <v>2039</v>
      </c>
      <c r="R444" t="s">
        <v>2040</v>
      </c>
      <c r="S444" s="7">
        <f t="shared" si="25"/>
        <v>42980.208333333328</v>
      </c>
      <c r="T444" s="7">
        <f t="shared" si="26"/>
        <v>42996.208333333328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34.752688172043008</v>
      </c>
      <c r="G445" t="s">
        <v>74</v>
      </c>
      <c r="H445">
        <v>90</v>
      </c>
      <c r="I445" s="4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">
        <v>2039</v>
      </c>
      <c r="R445" t="s">
        <v>2040</v>
      </c>
      <c r="S445" s="7">
        <f t="shared" si="25"/>
        <v>40451.208333333336</v>
      </c>
      <c r="T445" s="7">
        <f t="shared" si="26"/>
        <v>40470.208333333336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176.41935483870967</v>
      </c>
      <c r="G446" t="s">
        <v>20</v>
      </c>
      <c r="H446">
        <v>296</v>
      </c>
      <c r="I446" s="4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">
        <v>2035</v>
      </c>
      <c r="R446" t="s">
        <v>2045</v>
      </c>
      <c r="S446" s="7">
        <f t="shared" si="25"/>
        <v>40748.208333333336</v>
      </c>
      <c r="T446" s="7">
        <f t="shared" si="26"/>
        <v>40750.208333333336</v>
      </c>
    </row>
    <row r="447" spans="1:20" ht="17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511.38095238095235</v>
      </c>
      <c r="G447" t="s">
        <v>20</v>
      </c>
      <c r="H447">
        <v>170</v>
      </c>
      <c r="I447" s="4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">
        <v>2039</v>
      </c>
      <c r="R447" t="s">
        <v>2040</v>
      </c>
      <c r="S447" s="7">
        <f t="shared" si="25"/>
        <v>40515.25</v>
      </c>
      <c r="T447" s="7">
        <f t="shared" si="26"/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82.044117647058826</v>
      </c>
      <c r="G448" t="s">
        <v>14</v>
      </c>
      <c r="H448">
        <v>186</v>
      </c>
      <c r="I448" s="4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">
        <v>2037</v>
      </c>
      <c r="R448" t="s">
        <v>2046</v>
      </c>
      <c r="S448" s="7">
        <f t="shared" si="25"/>
        <v>41261.25</v>
      </c>
      <c r="T448" s="7">
        <f t="shared" si="26"/>
        <v>41263.25</v>
      </c>
    </row>
    <row r="449" spans="1:20" ht="17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24.326030927835053</v>
      </c>
      <c r="G449" t="s">
        <v>74</v>
      </c>
      <c r="H449">
        <v>439</v>
      </c>
      <c r="I449" s="4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">
        <v>2041</v>
      </c>
      <c r="R449" t="s">
        <v>2060</v>
      </c>
      <c r="S449" s="7">
        <f t="shared" si="25"/>
        <v>43088.25</v>
      </c>
      <c r="T449" s="7">
        <f t="shared" si="26"/>
        <v>43104.25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4"/>
        <v>50.482758620689658</v>
      </c>
      <c r="G450" t="s">
        <v>14</v>
      </c>
      <c r="H450">
        <v>605</v>
      </c>
      <c r="I450" s="4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">
        <v>2050</v>
      </c>
      <c r="R450" t="s">
        <v>2051</v>
      </c>
      <c r="S450" s="7">
        <f t="shared" si="25"/>
        <v>41378.208333333336</v>
      </c>
      <c r="T450" s="7">
        <f t="shared" si="26"/>
        <v>41380.208333333336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8">E451/D451*100</f>
        <v>967</v>
      </c>
      <c r="G451" t="s">
        <v>20</v>
      </c>
      <c r="H451">
        <v>86</v>
      </c>
      <c r="I451" s="4">
        <f t="shared" si="27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">
        <v>2050</v>
      </c>
      <c r="R451" t="s">
        <v>2051</v>
      </c>
      <c r="S451" s="7">
        <f t="shared" ref="S451:S514" si="29">(((L451/60)/60)/24)+DATE(1970,1,1)</f>
        <v>43530.25</v>
      </c>
      <c r="T451" s="7">
        <f t="shared" ref="T451:T514" si="30">(((M451/60)/60)/24)+DATE(1970,1,1)</f>
        <v>43547.208333333328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4</v>
      </c>
      <c r="G452" t="s">
        <v>14</v>
      </c>
      <c r="H452">
        <v>1</v>
      </c>
      <c r="I452" s="4">
        <f t="shared" ref="I452:I515" si="31"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">
        <v>2041</v>
      </c>
      <c r="R452" t="s">
        <v>2049</v>
      </c>
      <c r="S452" s="7">
        <f t="shared" si="29"/>
        <v>43394.208333333328</v>
      </c>
      <c r="T452" s="7">
        <f t="shared" si="30"/>
        <v>43417.25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122.84501347708894</v>
      </c>
      <c r="G453" t="s">
        <v>20</v>
      </c>
      <c r="H453">
        <v>6286</v>
      </c>
      <c r="I453" s="4">
        <f t="shared" si="31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">
        <v>2035</v>
      </c>
      <c r="R453" t="s">
        <v>2036</v>
      </c>
      <c r="S453" s="7">
        <f t="shared" si="29"/>
        <v>42935.208333333328</v>
      </c>
      <c r="T453" s="7">
        <f t="shared" si="30"/>
        <v>42966.208333333328</v>
      </c>
    </row>
    <row r="454" spans="1:20" ht="17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63.4375</v>
      </c>
      <c r="G454" t="s">
        <v>14</v>
      </c>
      <c r="H454">
        <v>31</v>
      </c>
      <c r="I454" s="4">
        <f t="shared" si="31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">
        <v>2041</v>
      </c>
      <c r="R454" t="s">
        <v>2044</v>
      </c>
      <c r="S454" s="7">
        <f t="shared" si="29"/>
        <v>40365.208333333336</v>
      </c>
      <c r="T454" s="7">
        <f t="shared" si="30"/>
        <v>40366.208333333336</v>
      </c>
    </row>
    <row r="455" spans="1:20" ht="17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56.331688596491226</v>
      </c>
      <c r="G455" t="s">
        <v>14</v>
      </c>
      <c r="H455">
        <v>1181</v>
      </c>
      <c r="I455" s="4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">
        <v>2041</v>
      </c>
      <c r="R455" t="s">
        <v>2063</v>
      </c>
      <c r="S455" s="7">
        <f t="shared" si="29"/>
        <v>42705.25</v>
      </c>
      <c r="T455" s="7">
        <f t="shared" si="30"/>
        <v>42746.25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44.074999999999996</v>
      </c>
      <c r="G456" t="s">
        <v>14</v>
      </c>
      <c r="H456">
        <v>39</v>
      </c>
      <c r="I456" s="4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">
        <v>2041</v>
      </c>
      <c r="R456" t="s">
        <v>2044</v>
      </c>
      <c r="S456" s="7">
        <f t="shared" si="29"/>
        <v>41568.208333333336</v>
      </c>
      <c r="T456" s="7">
        <f t="shared" si="30"/>
        <v>41604.25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118.37253218884121</v>
      </c>
      <c r="G457" t="s">
        <v>20</v>
      </c>
      <c r="H457">
        <v>3727</v>
      </c>
      <c r="I457" s="4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">
        <v>2039</v>
      </c>
      <c r="R457" t="s">
        <v>2040</v>
      </c>
      <c r="S457" s="7">
        <f t="shared" si="29"/>
        <v>40809.208333333336</v>
      </c>
      <c r="T457" s="7">
        <f t="shared" si="30"/>
        <v>40832.208333333336</v>
      </c>
    </row>
    <row r="458" spans="1:20" ht="17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104.1243169398907</v>
      </c>
      <c r="G458" t="s">
        <v>20</v>
      </c>
      <c r="H458">
        <v>1605</v>
      </c>
      <c r="I458" s="4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">
        <v>2035</v>
      </c>
      <c r="R458" t="s">
        <v>2045</v>
      </c>
      <c r="S458" s="7">
        <f t="shared" si="29"/>
        <v>43141.25</v>
      </c>
      <c r="T458" s="7">
        <f t="shared" si="30"/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26.640000000000004</v>
      </c>
      <c r="G459" t="s">
        <v>14</v>
      </c>
      <c r="H459">
        <v>46</v>
      </c>
      <c r="I459" s="4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">
        <v>2039</v>
      </c>
      <c r="R459" t="s">
        <v>2040</v>
      </c>
      <c r="S459" s="7">
        <f t="shared" si="29"/>
        <v>42657.208333333328</v>
      </c>
      <c r="T459" s="7">
        <f t="shared" si="30"/>
        <v>42659.208333333328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351.20118343195264</v>
      </c>
      <c r="G460" t="s">
        <v>20</v>
      </c>
      <c r="H460">
        <v>2120</v>
      </c>
      <c r="I460" s="4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">
        <v>2039</v>
      </c>
      <c r="R460" t="s">
        <v>2040</v>
      </c>
      <c r="S460" s="7">
        <f t="shared" si="29"/>
        <v>40265.208333333336</v>
      </c>
      <c r="T460" s="7">
        <f t="shared" si="30"/>
        <v>40309.208333333336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90.063492063492063</v>
      </c>
      <c r="G461" t="s">
        <v>14</v>
      </c>
      <c r="H461">
        <v>105</v>
      </c>
      <c r="I461" s="4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">
        <v>2041</v>
      </c>
      <c r="R461" t="s">
        <v>2042</v>
      </c>
      <c r="S461" s="7">
        <f t="shared" si="29"/>
        <v>42001.25</v>
      </c>
      <c r="T461" s="7">
        <f t="shared" si="30"/>
        <v>42026.25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171.625</v>
      </c>
      <c r="G462" t="s">
        <v>20</v>
      </c>
      <c r="H462">
        <v>50</v>
      </c>
      <c r="I462" s="4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">
        <v>2039</v>
      </c>
      <c r="R462" t="s">
        <v>2040</v>
      </c>
      <c r="S462" s="7">
        <f t="shared" si="29"/>
        <v>40399.208333333336</v>
      </c>
      <c r="T462" s="7">
        <f t="shared" si="30"/>
        <v>40402.208333333336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141.04655870445345</v>
      </c>
      <c r="G463" t="s">
        <v>20</v>
      </c>
      <c r="H463">
        <v>2080</v>
      </c>
      <c r="I463" s="4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">
        <v>2041</v>
      </c>
      <c r="R463" t="s">
        <v>2044</v>
      </c>
      <c r="S463" s="7">
        <f t="shared" si="29"/>
        <v>41757.208333333336</v>
      </c>
      <c r="T463" s="7">
        <f t="shared" si="30"/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30.57944915254237</v>
      </c>
      <c r="G464" t="s">
        <v>14</v>
      </c>
      <c r="H464">
        <v>535</v>
      </c>
      <c r="I464" s="4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">
        <v>2050</v>
      </c>
      <c r="R464" t="s">
        <v>2061</v>
      </c>
      <c r="S464" s="7">
        <f t="shared" si="29"/>
        <v>41304.25</v>
      </c>
      <c r="T464" s="7">
        <f t="shared" si="30"/>
        <v>41342.25</v>
      </c>
    </row>
    <row r="465" spans="1:20" ht="17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108.16455696202532</v>
      </c>
      <c r="G465" t="s">
        <v>20</v>
      </c>
      <c r="H465">
        <v>2105</v>
      </c>
      <c r="I465" s="4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">
        <v>2041</v>
      </c>
      <c r="R465" t="s">
        <v>2049</v>
      </c>
      <c r="S465" s="7">
        <f t="shared" si="29"/>
        <v>41639.25</v>
      </c>
      <c r="T465" s="7">
        <f t="shared" si="30"/>
        <v>41643.25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133.45505617977528</v>
      </c>
      <c r="G466" t="s">
        <v>20</v>
      </c>
      <c r="H466">
        <v>2436</v>
      </c>
      <c r="I466" s="4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">
        <v>2039</v>
      </c>
      <c r="R466" t="s">
        <v>2040</v>
      </c>
      <c r="S466" s="7">
        <f t="shared" si="29"/>
        <v>43142.25</v>
      </c>
      <c r="T466" s="7">
        <f t="shared" si="30"/>
        <v>43156.25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187.85106382978722</v>
      </c>
      <c r="G467" t="s">
        <v>20</v>
      </c>
      <c r="H467">
        <v>80</v>
      </c>
      <c r="I467" s="4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">
        <v>2047</v>
      </c>
      <c r="R467" t="s">
        <v>2059</v>
      </c>
      <c r="S467" s="7">
        <f t="shared" si="29"/>
        <v>43127.25</v>
      </c>
      <c r="T467" s="7">
        <f t="shared" si="30"/>
        <v>43136.25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332</v>
      </c>
      <c r="G468" t="s">
        <v>20</v>
      </c>
      <c r="H468">
        <v>42</v>
      </c>
      <c r="I468" s="4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">
        <v>2037</v>
      </c>
      <c r="R468" t="s">
        <v>2046</v>
      </c>
      <c r="S468" s="7">
        <f t="shared" si="29"/>
        <v>41409.208333333336</v>
      </c>
      <c r="T468" s="7">
        <f t="shared" si="30"/>
        <v>41432.208333333336</v>
      </c>
    </row>
    <row r="469" spans="1:20" ht="17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575.21428571428578</v>
      </c>
      <c r="G469" t="s">
        <v>20</v>
      </c>
      <c r="H469">
        <v>139</v>
      </c>
      <c r="I469" s="4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">
        <v>2037</v>
      </c>
      <c r="R469" t="s">
        <v>2038</v>
      </c>
      <c r="S469" s="7">
        <f t="shared" si="29"/>
        <v>42331.25</v>
      </c>
      <c r="T469" s="7">
        <f t="shared" si="30"/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40.5</v>
      </c>
      <c r="G470" t="s">
        <v>14</v>
      </c>
      <c r="H470">
        <v>16</v>
      </c>
      <c r="I470" s="4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">
        <v>2039</v>
      </c>
      <c r="R470" t="s">
        <v>2040</v>
      </c>
      <c r="S470" s="7">
        <f t="shared" si="29"/>
        <v>43569.208333333328</v>
      </c>
      <c r="T470" s="7">
        <f t="shared" si="30"/>
        <v>43585.208333333328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184.42857142857144</v>
      </c>
      <c r="G471" t="s">
        <v>20</v>
      </c>
      <c r="H471">
        <v>159</v>
      </c>
      <c r="I471" s="4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">
        <v>2041</v>
      </c>
      <c r="R471" t="s">
        <v>2044</v>
      </c>
      <c r="S471" s="7">
        <f t="shared" si="29"/>
        <v>42142.208333333328</v>
      </c>
      <c r="T471" s="7">
        <f t="shared" si="30"/>
        <v>42144.208333333328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285.80555555555554</v>
      </c>
      <c r="G472" t="s">
        <v>20</v>
      </c>
      <c r="H472">
        <v>381</v>
      </c>
      <c r="I472" s="4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">
        <v>2037</v>
      </c>
      <c r="R472" t="s">
        <v>2046</v>
      </c>
      <c r="S472" s="7">
        <f t="shared" si="29"/>
        <v>42716.25</v>
      </c>
      <c r="T472" s="7">
        <f t="shared" si="30"/>
        <v>42723.25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319</v>
      </c>
      <c r="G473" t="s">
        <v>20</v>
      </c>
      <c r="H473">
        <v>194</v>
      </c>
      <c r="I473" s="4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">
        <v>2033</v>
      </c>
      <c r="R473" t="s">
        <v>2034</v>
      </c>
      <c r="S473" s="7">
        <f t="shared" si="29"/>
        <v>41031.208333333336</v>
      </c>
      <c r="T473" s="7">
        <f t="shared" si="30"/>
        <v>41031.208333333336</v>
      </c>
    </row>
    <row r="474" spans="1:20" ht="17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39.234070221066318</v>
      </c>
      <c r="G474" t="s">
        <v>14</v>
      </c>
      <c r="H474">
        <v>575</v>
      </c>
      <c r="I474" s="4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">
        <v>2035</v>
      </c>
      <c r="R474" t="s">
        <v>2036</v>
      </c>
      <c r="S474" s="7">
        <f t="shared" si="29"/>
        <v>43535.208333333328</v>
      </c>
      <c r="T474" s="7">
        <f t="shared" si="30"/>
        <v>43589.208333333328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178.14000000000001</v>
      </c>
      <c r="G475" t="s">
        <v>20</v>
      </c>
      <c r="H475">
        <v>106</v>
      </c>
      <c r="I475" s="4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">
        <v>2035</v>
      </c>
      <c r="R475" t="s">
        <v>2043</v>
      </c>
      <c r="S475" s="7">
        <f t="shared" si="29"/>
        <v>43277.208333333328</v>
      </c>
      <c r="T475" s="7">
        <f t="shared" si="30"/>
        <v>43278.208333333328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365.15</v>
      </c>
      <c r="G476" t="s">
        <v>20</v>
      </c>
      <c r="H476">
        <v>142</v>
      </c>
      <c r="I476" s="4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">
        <v>2041</v>
      </c>
      <c r="R476" t="s">
        <v>2060</v>
      </c>
      <c r="S476" s="7">
        <f t="shared" si="29"/>
        <v>41989.25</v>
      </c>
      <c r="T476" s="7">
        <f t="shared" si="30"/>
        <v>41990.25</v>
      </c>
    </row>
    <row r="477" spans="1:20" ht="17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113.94594594594594</v>
      </c>
      <c r="G477" t="s">
        <v>20</v>
      </c>
      <c r="H477">
        <v>211</v>
      </c>
      <c r="I477" s="4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">
        <v>2047</v>
      </c>
      <c r="R477" t="s">
        <v>2059</v>
      </c>
      <c r="S477" s="7">
        <f t="shared" si="29"/>
        <v>41450.208333333336</v>
      </c>
      <c r="T477" s="7">
        <f t="shared" si="30"/>
        <v>41454.208333333336</v>
      </c>
    </row>
    <row r="478" spans="1:20" ht="17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29.828720626631856</v>
      </c>
      <c r="G478" t="s">
        <v>14</v>
      </c>
      <c r="H478">
        <v>1120</v>
      </c>
      <c r="I478" s="4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">
        <v>2047</v>
      </c>
      <c r="R478" t="s">
        <v>2053</v>
      </c>
      <c r="S478" s="7">
        <f t="shared" si="29"/>
        <v>43322.208333333328</v>
      </c>
      <c r="T478" s="7">
        <f t="shared" si="30"/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54.270588235294113</v>
      </c>
      <c r="G479" t="s">
        <v>14</v>
      </c>
      <c r="H479">
        <v>113</v>
      </c>
      <c r="I479" s="4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">
        <v>2041</v>
      </c>
      <c r="R479" t="s">
        <v>2063</v>
      </c>
      <c r="S479" s="7">
        <f t="shared" si="29"/>
        <v>40720.208333333336</v>
      </c>
      <c r="T479" s="7">
        <f t="shared" si="30"/>
        <v>40747.208333333336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236.34156976744185</v>
      </c>
      <c r="G480" t="s">
        <v>20</v>
      </c>
      <c r="H480">
        <v>2756</v>
      </c>
      <c r="I480" s="4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">
        <v>2037</v>
      </c>
      <c r="R480" t="s">
        <v>2046</v>
      </c>
      <c r="S480" s="7">
        <f t="shared" si="29"/>
        <v>42072.208333333328</v>
      </c>
      <c r="T480" s="7">
        <f t="shared" si="30"/>
        <v>42084.208333333328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512.91666666666663</v>
      </c>
      <c r="G481" t="s">
        <v>20</v>
      </c>
      <c r="H481">
        <v>173</v>
      </c>
      <c r="I481" s="4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">
        <v>2033</v>
      </c>
      <c r="R481" t="s">
        <v>2034</v>
      </c>
      <c r="S481" s="7">
        <f t="shared" si="29"/>
        <v>42945.208333333328</v>
      </c>
      <c r="T481" s="7">
        <f t="shared" si="30"/>
        <v>42947.208333333328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100.65116279069768</v>
      </c>
      <c r="G482" t="s">
        <v>20</v>
      </c>
      <c r="H482">
        <v>87</v>
      </c>
      <c r="I482" s="4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">
        <v>2054</v>
      </c>
      <c r="R482" t="s">
        <v>2055</v>
      </c>
      <c r="S482" s="7">
        <f t="shared" si="29"/>
        <v>40248.25</v>
      </c>
      <c r="T482" s="7">
        <f t="shared" si="30"/>
        <v>40257.208333333336</v>
      </c>
    </row>
    <row r="483" spans="1:20" ht="17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81.348423194303152</v>
      </c>
      <c r="G483" t="s">
        <v>14</v>
      </c>
      <c r="H483">
        <v>1538</v>
      </c>
      <c r="I483" s="4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">
        <v>2039</v>
      </c>
      <c r="R483" t="s">
        <v>2040</v>
      </c>
      <c r="S483" s="7">
        <f t="shared" si="29"/>
        <v>41913.208333333336</v>
      </c>
      <c r="T483" s="7">
        <f t="shared" si="30"/>
        <v>41955.25</v>
      </c>
    </row>
    <row r="484" spans="1:20" ht="17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16.404761904761905</v>
      </c>
      <c r="G484" t="s">
        <v>14</v>
      </c>
      <c r="H484">
        <v>9</v>
      </c>
      <c r="I484" s="4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">
        <v>2047</v>
      </c>
      <c r="R484" t="s">
        <v>2053</v>
      </c>
      <c r="S484" s="7">
        <f t="shared" si="29"/>
        <v>40963.25</v>
      </c>
      <c r="T484" s="7">
        <f t="shared" si="30"/>
        <v>40974.25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52.774617067833695</v>
      </c>
      <c r="G485" t="s">
        <v>14</v>
      </c>
      <c r="H485">
        <v>554</v>
      </c>
      <c r="I485" s="4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">
        <v>2039</v>
      </c>
      <c r="R485" t="s">
        <v>2040</v>
      </c>
      <c r="S485" s="7">
        <f t="shared" si="29"/>
        <v>43811.25</v>
      </c>
      <c r="T485" s="7">
        <f t="shared" si="30"/>
        <v>43818.25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260.20608108108109</v>
      </c>
      <c r="G486" t="s">
        <v>20</v>
      </c>
      <c r="H486">
        <v>1572</v>
      </c>
      <c r="I486" s="4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">
        <v>2033</v>
      </c>
      <c r="R486" t="s">
        <v>2034</v>
      </c>
      <c r="S486" s="7">
        <f t="shared" si="29"/>
        <v>41855.208333333336</v>
      </c>
      <c r="T486" s="7">
        <f t="shared" si="30"/>
        <v>41904.208333333336</v>
      </c>
    </row>
    <row r="487" spans="1:20" ht="17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30.73289183222958</v>
      </c>
      <c r="G487" t="s">
        <v>14</v>
      </c>
      <c r="H487">
        <v>648</v>
      </c>
      <c r="I487" s="4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">
        <v>2039</v>
      </c>
      <c r="R487" t="s">
        <v>2040</v>
      </c>
      <c r="S487" s="7">
        <f t="shared" si="29"/>
        <v>43626.208333333328</v>
      </c>
      <c r="T487" s="7">
        <f t="shared" si="30"/>
        <v>43667.208333333328</v>
      </c>
    </row>
    <row r="488" spans="1:20" ht="17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13.5</v>
      </c>
      <c r="G488" t="s">
        <v>14</v>
      </c>
      <c r="H488">
        <v>21</v>
      </c>
      <c r="I488" s="4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">
        <v>2047</v>
      </c>
      <c r="R488" t="s">
        <v>2059</v>
      </c>
      <c r="S488" s="7">
        <f t="shared" si="29"/>
        <v>43168.25</v>
      </c>
      <c r="T488" s="7">
        <f t="shared" si="30"/>
        <v>43183.208333333328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178.62556663644605</v>
      </c>
      <c r="G489" t="s">
        <v>20</v>
      </c>
      <c r="H489">
        <v>2346</v>
      </c>
      <c r="I489" s="4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">
        <v>2039</v>
      </c>
      <c r="R489" t="s">
        <v>2040</v>
      </c>
      <c r="S489" s="7">
        <f t="shared" si="29"/>
        <v>42845.208333333328</v>
      </c>
      <c r="T489" s="7">
        <f t="shared" si="30"/>
        <v>42878.208333333328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220.0566037735849</v>
      </c>
      <c r="G490" t="s">
        <v>20</v>
      </c>
      <c r="H490">
        <v>115</v>
      </c>
      <c r="I490" s="4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">
        <v>2039</v>
      </c>
      <c r="R490" t="s">
        <v>2040</v>
      </c>
      <c r="S490" s="7">
        <f t="shared" si="29"/>
        <v>42403.25</v>
      </c>
      <c r="T490" s="7">
        <f t="shared" si="30"/>
        <v>42420.25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101.5108695652174</v>
      </c>
      <c r="G491" t="s">
        <v>20</v>
      </c>
      <c r="H491">
        <v>85</v>
      </c>
      <c r="I491" s="4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">
        <v>2037</v>
      </c>
      <c r="R491" t="s">
        <v>2046</v>
      </c>
      <c r="S491" s="7">
        <f t="shared" si="29"/>
        <v>40406.208333333336</v>
      </c>
      <c r="T491" s="7">
        <f t="shared" si="30"/>
        <v>40411.208333333336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191.5</v>
      </c>
      <c r="G492" t="s">
        <v>20</v>
      </c>
      <c r="H492">
        <v>144</v>
      </c>
      <c r="I492" s="4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">
        <v>2064</v>
      </c>
      <c r="R492" t="s">
        <v>2065</v>
      </c>
      <c r="S492" s="7">
        <f t="shared" si="29"/>
        <v>43786.25</v>
      </c>
      <c r="T492" s="7">
        <f t="shared" si="30"/>
        <v>43793.25</v>
      </c>
    </row>
    <row r="493" spans="1:20" ht="17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305.34683098591546</v>
      </c>
      <c r="G493" t="s">
        <v>20</v>
      </c>
      <c r="H493">
        <v>2443</v>
      </c>
      <c r="I493" s="4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">
        <v>2033</v>
      </c>
      <c r="R493" t="s">
        <v>2034</v>
      </c>
      <c r="S493" s="7">
        <f t="shared" si="29"/>
        <v>41456.208333333336</v>
      </c>
      <c r="T493" s="7">
        <f t="shared" si="30"/>
        <v>41482.208333333336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23.995287958115181</v>
      </c>
      <c r="G494" t="s">
        <v>74</v>
      </c>
      <c r="H494">
        <v>595</v>
      </c>
      <c r="I494" s="4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">
        <v>2041</v>
      </c>
      <c r="R494" t="s">
        <v>2052</v>
      </c>
      <c r="S494" s="7">
        <f t="shared" si="29"/>
        <v>40336.208333333336</v>
      </c>
      <c r="T494" s="7">
        <f t="shared" si="30"/>
        <v>40371.208333333336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723.77777777777771</v>
      </c>
      <c r="G495" t="s">
        <v>20</v>
      </c>
      <c r="H495">
        <v>64</v>
      </c>
      <c r="I495" s="4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">
        <v>2054</v>
      </c>
      <c r="R495" t="s">
        <v>2055</v>
      </c>
      <c r="S495" s="7">
        <f t="shared" si="29"/>
        <v>43645.208333333328</v>
      </c>
      <c r="T495" s="7">
        <f t="shared" si="30"/>
        <v>43658.208333333328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547.36</v>
      </c>
      <c r="G496" t="s">
        <v>20</v>
      </c>
      <c r="H496">
        <v>268</v>
      </c>
      <c r="I496" s="4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">
        <v>2037</v>
      </c>
      <c r="R496" t="s">
        <v>2046</v>
      </c>
      <c r="S496" s="7">
        <f t="shared" si="29"/>
        <v>40990.208333333336</v>
      </c>
      <c r="T496" s="7">
        <f t="shared" si="30"/>
        <v>40991.208333333336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414.49999999999994</v>
      </c>
      <c r="G497" t="s">
        <v>20</v>
      </c>
      <c r="H497">
        <v>195</v>
      </c>
      <c r="I497" s="4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">
        <v>2039</v>
      </c>
      <c r="R497" t="s">
        <v>2040</v>
      </c>
      <c r="S497" s="7">
        <f t="shared" si="29"/>
        <v>41800.208333333336</v>
      </c>
      <c r="T497" s="7">
        <f t="shared" si="30"/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0.90696409140369971</v>
      </c>
      <c r="G498" t="s">
        <v>14</v>
      </c>
      <c r="H498">
        <v>54</v>
      </c>
      <c r="I498" s="4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">
        <v>2041</v>
      </c>
      <c r="R498" t="s">
        <v>2049</v>
      </c>
      <c r="S498" s="7">
        <f t="shared" si="29"/>
        <v>42876.208333333328</v>
      </c>
      <c r="T498" s="7">
        <f t="shared" si="30"/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34.173469387755098</v>
      </c>
      <c r="G499" t="s">
        <v>14</v>
      </c>
      <c r="H499">
        <v>120</v>
      </c>
      <c r="I499" s="4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">
        <v>2037</v>
      </c>
      <c r="R499" t="s">
        <v>2046</v>
      </c>
      <c r="S499" s="7">
        <f t="shared" si="29"/>
        <v>42724.25</v>
      </c>
      <c r="T499" s="7">
        <f t="shared" si="30"/>
        <v>42724.25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23.948810754912099</v>
      </c>
      <c r="G500" t="s">
        <v>14</v>
      </c>
      <c r="H500">
        <v>579</v>
      </c>
      <c r="I500" s="4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">
        <v>2037</v>
      </c>
      <c r="R500" t="s">
        <v>2038</v>
      </c>
      <c r="S500" s="7">
        <f t="shared" si="29"/>
        <v>42005.25</v>
      </c>
      <c r="T500" s="7">
        <f t="shared" si="30"/>
        <v>42007.25</v>
      </c>
    </row>
    <row r="501" spans="1:20" ht="17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48.072649572649574</v>
      </c>
      <c r="G501" t="s">
        <v>14</v>
      </c>
      <c r="H501">
        <v>2072</v>
      </c>
      <c r="I501" s="4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">
        <v>2041</v>
      </c>
      <c r="R501" t="s">
        <v>2042</v>
      </c>
      <c r="S501" s="7">
        <f t="shared" si="29"/>
        <v>42444.208333333328</v>
      </c>
      <c r="T501" s="7">
        <f t="shared" si="30"/>
        <v>42449.208333333328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 s="4" t="e">
        <f t="shared" si="31"/>
        <v>#DIV/0!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">
        <v>2039</v>
      </c>
      <c r="R502" t="s">
        <v>2040</v>
      </c>
      <c r="S502" s="7">
        <f t="shared" si="29"/>
        <v>41395.208333333336</v>
      </c>
      <c r="T502" s="7">
        <f t="shared" si="30"/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70.145182291666657</v>
      </c>
      <c r="G503" t="s">
        <v>14</v>
      </c>
      <c r="H503">
        <v>1796</v>
      </c>
      <c r="I503" s="4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">
        <v>2041</v>
      </c>
      <c r="R503" t="s">
        <v>2042</v>
      </c>
      <c r="S503" s="7">
        <f t="shared" si="29"/>
        <v>41345.208333333336</v>
      </c>
      <c r="T503" s="7">
        <f t="shared" si="30"/>
        <v>41347.208333333336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529.92307692307691</v>
      </c>
      <c r="G504" t="s">
        <v>20</v>
      </c>
      <c r="H504">
        <v>186</v>
      </c>
      <c r="I504" s="4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">
        <v>2050</v>
      </c>
      <c r="R504" t="s">
        <v>2051</v>
      </c>
      <c r="S504" s="7">
        <f t="shared" si="29"/>
        <v>41117.208333333336</v>
      </c>
      <c r="T504" s="7">
        <f t="shared" si="30"/>
        <v>41146.208333333336</v>
      </c>
    </row>
    <row r="505" spans="1:20" ht="17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180.32549019607845</v>
      </c>
      <c r="G505" t="s">
        <v>20</v>
      </c>
      <c r="H505">
        <v>460</v>
      </c>
      <c r="I505" s="4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">
        <v>2041</v>
      </c>
      <c r="R505" t="s">
        <v>2044</v>
      </c>
      <c r="S505" s="7">
        <f t="shared" si="29"/>
        <v>42186.208333333328</v>
      </c>
      <c r="T505" s="7">
        <f t="shared" si="30"/>
        <v>42206.208333333328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92.320000000000007</v>
      </c>
      <c r="G506" t="s">
        <v>14</v>
      </c>
      <c r="H506">
        <v>62</v>
      </c>
      <c r="I506" s="4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">
        <v>2035</v>
      </c>
      <c r="R506" t="s">
        <v>2036</v>
      </c>
      <c r="S506" s="7">
        <f t="shared" si="29"/>
        <v>42142.208333333328</v>
      </c>
      <c r="T506" s="7">
        <f t="shared" si="30"/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13.901001112347053</v>
      </c>
      <c r="G507" t="s">
        <v>14</v>
      </c>
      <c r="H507">
        <v>347</v>
      </c>
      <c r="I507" s="4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">
        <v>2047</v>
      </c>
      <c r="R507" t="s">
        <v>2056</v>
      </c>
      <c r="S507" s="7">
        <f t="shared" si="29"/>
        <v>41341.25</v>
      </c>
      <c r="T507" s="7">
        <f t="shared" si="30"/>
        <v>41383.208333333336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927.07777777777767</v>
      </c>
      <c r="G508" t="s">
        <v>20</v>
      </c>
      <c r="H508">
        <v>2528</v>
      </c>
      <c r="I508" s="4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">
        <v>2039</v>
      </c>
      <c r="R508" t="s">
        <v>2040</v>
      </c>
      <c r="S508" s="7">
        <f t="shared" si="29"/>
        <v>43062.25</v>
      </c>
      <c r="T508" s="7">
        <f t="shared" si="30"/>
        <v>43079.25</v>
      </c>
    </row>
    <row r="509" spans="1:20" ht="17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39.857142857142861</v>
      </c>
      <c r="G509" t="s">
        <v>14</v>
      </c>
      <c r="H509">
        <v>19</v>
      </c>
      <c r="I509" s="4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">
        <v>2037</v>
      </c>
      <c r="R509" t="s">
        <v>2038</v>
      </c>
      <c r="S509" s="7">
        <f t="shared" si="29"/>
        <v>41373.208333333336</v>
      </c>
      <c r="T509" s="7">
        <f t="shared" si="30"/>
        <v>41422.208333333336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112.22929936305732</v>
      </c>
      <c r="G510" t="s">
        <v>20</v>
      </c>
      <c r="H510">
        <v>3657</v>
      </c>
      <c r="I510" s="4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">
        <v>2039</v>
      </c>
      <c r="R510" t="s">
        <v>2040</v>
      </c>
      <c r="S510" s="7">
        <f t="shared" si="29"/>
        <v>43310.208333333328</v>
      </c>
      <c r="T510" s="7">
        <f t="shared" si="30"/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70.925816023738875</v>
      </c>
      <c r="G511" t="s">
        <v>14</v>
      </c>
      <c r="H511">
        <v>1258</v>
      </c>
      <c r="I511" s="4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">
        <v>2039</v>
      </c>
      <c r="R511" t="s">
        <v>2040</v>
      </c>
      <c r="S511" s="7">
        <f t="shared" si="29"/>
        <v>41034.208333333336</v>
      </c>
      <c r="T511" s="7">
        <f t="shared" si="30"/>
        <v>41044.208333333336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119.08974358974358</v>
      </c>
      <c r="G512" t="s">
        <v>20</v>
      </c>
      <c r="H512">
        <v>131</v>
      </c>
      <c r="I512" s="4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">
        <v>2041</v>
      </c>
      <c r="R512" t="s">
        <v>2044</v>
      </c>
      <c r="S512" s="7">
        <f t="shared" si="29"/>
        <v>43251.208333333328</v>
      </c>
      <c r="T512" s="7">
        <f t="shared" si="30"/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24.017591339648174</v>
      </c>
      <c r="G513" t="s">
        <v>14</v>
      </c>
      <c r="H513">
        <v>362</v>
      </c>
      <c r="I513" s="4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">
        <v>2039</v>
      </c>
      <c r="R513" t="s">
        <v>2040</v>
      </c>
      <c r="S513" s="7">
        <f t="shared" si="29"/>
        <v>43671.208333333328</v>
      </c>
      <c r="T513" s="7">
        <f t="shared" si="30"/>
        <v>43681.208333333328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8"/>
        <v>139.31868131868131</v>
      </c>
      <c r="G514" t="s">
        <v>20</v>
      </c>
      <c r="H514">
        <v>239</v>
      </c>
      <c r="I514" s="4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">
        <v>2050</v>
      </c>
      <c r="R514" t="s">
        <v>2051</v>
      </c>
      <c r="S514" s="7">
        <f t="shared" si="29"/>
        <v>41825.208333333336</v>
      </c>
      <c r="T514" s="7">
        <f t="shared" si="30"/>
        <v>41826.208333333336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32">E515/D515*100</f>
        <v>39.277108433734945</v>
      </c>
      <c r="G515" t="s">
        <v>74</v>
      </c>
      <c r="H515">
        <v>35</v>
      </c>
      <c r="I515" s="4">
        <f t="shared" si="31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">
        <v>2041</v>
      </c>
      <c r="R515" t="s">
        <v>2060</v>
      </c>
      <c r="S515" s="7">
        <f t="shared" ref="S515:S578" si="33">(((L515/60)/60)/24)+DATE(1970,1,1)</f>
        <v>40430.208333333336</v>
      </c>
      <c r="T515" s="7">
        <f t="shared" ref="T515:T578" si="34">(((M515/60)/60)/24)+DATE(1970,1,1)</f>
        <v>40432.208333333336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22.439077144917089</v>
      </c>
      <c r="G516" t="s">
        <v>74</v>
      </c>
      <c r="H516">
        <v>528</v>
      </c>
      <c r="I516" s="4">
        <f t="shared" ref="I516:I579" si="35"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">
        <v>2035</v>
      </c>
      <c r="R516" t="s">
        <v>2036</v>
      </c>
      <c r="S516" s="7">
        <f t="shared" si="33"/>
        <v>41614.25</v>
      </c>
      <c r="T516" s="7">
        <f t="shared" si="34"/>
        <v>41619.25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55.779069767441861</v>
      </c>
      <c r="G517" t="s">
        <v>14</v>
      </c>
      <c r="H517">
        <v>133</v>
      </c>
      <c r="I517" s="4">
        <f t="shared" si="3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">
        <v>2039</v>
      </c>
      <c r="R517" t="s">
        <v>2040</v>
      </c>
      <c r="S517" s="7">
        <f t="shared" si="33"/>
        <v>40900.25</v>
      </c>
      <c r="T517" s="7">
        <f t="shared" si="34"/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42.523125996810208</v>
      </c>
      <c r="G518" t="s">
        <v>14</v>
      </c>
      <c r="H518">
        <v>846</v>
      </c>
      <c r="I518" s="4">
        <f t="shared" si="3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">
        <v>2047</v>
      </c>
      <c r="R518" t="s">
        <v>2048</v>
      </c>
      <c r="S518" s="7">
        <f t="shared" si="33"/>
        <v>40396.208333333336</v>
      </c>
      <c r="T518" s="7">
        <f t="shared" si="34"/>
        <v>40434.208333333336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112.00000000000001</v>
      </c>
      <c r="G519" t="s">
        <v>20</v>
      </c>
      <c r="H519">
        <v>78</v>
      </c>
      <c r="I519" s="4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">
        <v>2033</v>
      </c>
      <c r="R519" t="s">
        <v>2034</v>
      </c>
      <c r="S519" s="7">
        <f t="shared" si="33"/>
        <v>42860.208333333328</v>
      </c>
      <c r="T519" s="7">
        <f t="shared" si="34"/>
        <v>42865.208333333328</v>
      </c>
    </row>
    <row r="520" spans="1:20" ht="17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7.0681818181818183</v>
      </c>
      <c r="G520" t="s">
        <v>14</v>
      </c>
      <c r="H520">
        <v>10</v>
      </c>
      <c r="I520" s="4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">
        <v>2041</v>
      </c>
      <c r="R520" t="s">
        <v>2049</v>
      </c>
      <c r="S520" s="7">
        <f t="shared" si="33"/>
        <v>43154.25</v>
      </c>
      <c r="T520" s="7">
        <f t="shared" si="34"/>
        <v>43156.25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101.74563871693867</v>
      </c>
      <c r="G521" t="s">
        <v>20</v>
      </c>
      <c r="H521">
        <v>1773</v>
      </c>
      <c r="I521" s="4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">
        <v>2035</v>
      </c>
      <c r="R521" t="s">
        <v>2036</v>
      </c>
      <c r="S521" s="7">
        <f t="shared" si="33"/>
        <v>42012.25</v>
      </c>
      <c r="T521" s="7">
        <f t="shared" si="34"/>
        <v>42026.25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425.75</v>
      </c>
      <c r="G522" t="s">
        <v>20</v>
      </c>
      <c r="H522">
        <v>32</v>
      </c>
      <c r="I522" s="4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">
        <v>2039</v>
      </c>
      <c r="R522" t="s">
        <v>2040</v>
      </c>
      <c r="S522" s="7">
        <f t="shared" si="33"/>
        <v>43574.208333333328</v>
      </c>
      <c r="T522" s="7">
        <f t="shared" si="34"/>
        <v>43577.208333333328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145.53947368421052</v>
      </c>
      <c r="G523" t="s">
        <v>20</v>
      </c>
      <c r="H523">
        <v>369</v>
      </c>
      <c r="I523" s="4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">
        <v>2041</v>
      </c>
      <c r="R523" t="s">
        <v>2044</v>
      </c>
      <c r="S523" s="7">
        <f t="shared" si="33"/>
        <v>42605.208333333328</v>
      </c>
      <c r="T523" s="7">
        <f t="shared" si="34"/>
        <v>42611.208333333328</v>
      </c>
    </row>
    <row r="524" spans="1:20" ht="17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32.453465346534657</v>
      </c>
      <c r="G524" t="s">
        <v>14</v>
      </c>
      <c r="H524">
        <v>191</v>
      </c>
      <c r="I524" s="4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">
        <v>2041</v>
      </c>
      <c r="R524" t="s">
        <v>2052</v>
      </c>
      <c r="S524" s="7">
        <f t="shared" si="33"/>
        <v>41093.208333333336</v>
      </c>
      <c r="T524" s="7">
        <f t="shared" si="34"/>
        <v>41105.208333333336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700.33333333333326</v>
      </c>
      <c r="G525" t="s">
        <v>20</v>
      </c>
      <c r="H525">
        <v>89</v>
      </c>
      <c r="I525" s="4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">
        <v>2041</v>
      </c>
      <c r="R525" t="s">
        <v>2052</v>
      </c>
      <c r="S525" s="7">
        <f t="shared" si="33"/>
        <v>40241.25</v>
      </c>
      <c r="T525" s="7">
        <f t="shared" si="34"/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83.904860392967933</v>
      </c>
      <c r="G526" t="s">
        <v>14</v>
      </c>
      <c r="H526">
        <v>1979</v>
      </c>
      <c r="I526" s="4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">
        <v>2039</v>
      </c>
      <c r="R526" t="s">
        <v>2040</v>
      </c>
      <c r="S526" s="7">
        <f t="shared" si="33"/>
        <v>40294.208333333336</v>
      </c>
      <c r="T526" s="7">
        <f t="shared" si="34"/>
        <v>40307.208333333336</v>
      </c>
    </row>
    <row r="527" spans="1:20" ht="17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84.19047619047619</v>
      </c>
      <c r="G527" t="s">
        <v>14</v>
      </c>
      <c r="H527">
        <v>63</v>
      </c>
      <c r="I527" s="4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">
        <v>2037</v>
      </c>
      <c r="R527" t="s">
        <v>2046</v>
      </c>
      <c r="S527" s="7">
        <f t="shared" si="33"/>
        <v>40505.25</v>
      </c>
      <c r="T527" s="7">
        <f t="shared" si="34"/>
        <v>40509.25</v>
      </c>
    </row>
    <row r="528" spans="1:20" ht="17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155.95180722891567</v>
      </c>
      <c r="G528" t="s">
        <v>20</v>
      </c>
      <c r="H528">
        <v>147</v>
      </c>
      <c r="I528" s="4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">
        <v>2039</v>
      </c>
      <c r="R528" t="s">
        <v>2040</v>
      </c>
      <c r="S528" s="7">
        <f t="shared" si="33"/>
        <v>42364.25</v>
      </c>
      <c r="T528" s="7">
        <f t="shared" si="34"/>
        <v>42401.25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99.619450317124731</v>
      </c>
      <c r="G529" t="s">
        <v>14</v>
      </c>
      <c r="H529">
        <v>6080</v>
      </c>
      <c r="I529" s="4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">
        <v>2041</v>
      </c>
      <c r="R529" t="s">
        <v>2049</v>
      </c>
      <c r="S529" s="7">
        <f t="shared" si="33"/>
        <v>42405.25</v>
      </c>
      <c r="T529" s="7">
        <f t="shared" si="34"/>
        <v>42441.25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80.300000000000011</v>
      </c>
      <c r="G530" t="s">
        <v>14</v>
      </c>
      <c r="H530">
        <v>80</v>
      </c>
      <c r="I530" s="4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">
        <v>2035</v>
      </c>
      <c r="R530" t="s">
        <v>2045</v>
      </c>
      <c r="S530" s="7">
        <f t="shared" si="33"/>
        <v>41601.25</v>
      </c>
      <c r="T530" s="7">
        <f t="shared" si="34"/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11.254901960784313</v>
      </c>
      <c r="G531" t="s">
        <v>14</v>
      </c>
      <c r="H531">
        <v>9</v>
      </c>
      <c r="I531" s="4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">
        <v>2050</v>
      </c>
      <c r="R531" t="s">
        <v>2051</v>
      </c>
      <c r="S531" s="7">
        <f t="shared" si="33"/>
        <v>41769.208333333336</v>
      </c>
      <c r="T531" s="7">
        <f t="shared" si="34"/>
        <v>41797.208333333336</v>
      </c>
    </row>
    <row r="532" spans="1:20" ht="17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91.740952380952379</v>
      </c>
      <c r="G532" t="s">
        <v>14</v>
      </c>
      <c r="H532">
        <v>1784</v>
      </c>
      <c r="I532" s="4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">
        <v>2047</v>
      </c>
      <c r="R532" t="s">
        <v>2053</v>
      </c>
      <c r="S532" s="7">
        <f t="shared" si="33"/>
        <v>40421.208333333336</v>
      </c>
      <c r="T532" s="7">
        <f t="shared" si="34"/>
        <v>40435.208333333336</v>
      </c>
    </row>
    <row r="533" spans="1:20" ht="17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95.521156936261391</v>
      </c>
      <c r="G533" t="s">
        <v>47</v>
      </c>
      <c r="H533">
        <v>3640</v>
      </c>
      <c r="I533" s="4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">
        <v>2050</v>
      </c>
      <c r="R533" t="s">
        <v>2051</v>
      </c>
      <c r="S533" s="7">
        <f t="shared" si="33"/>
        <v>41589.25</v>
      </c>
      <c r="T533" s="7">
        <f t="shared" si="34"/>
        <v>41645.25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502.87499999999994</v>
      </c>
      <c r="G534" t="s">
        <v>20</v>
      </c>
      <c r="H534">
        <v>126</v>
      </c>
      <c r="I534" s="4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">
        <v>2039</v>
      </c>
      <c r="R534" t="s">
        <v>2040</v>
      </c>
      <c r="S534" s="7">
        <f t="shared" si="33"/>
        <v>43125.25</v>
      </c>
      <c r="T534" s="7">
        <f t="shared" si="34"/>
        <v>43126.25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159.24394463667818</v>
      </c>
      <c r="G535" t="s">
        <v>20</v>
      </c>
      <c r="H535">
        <v>2218</v>
      </c>
      <c r="I535" s="4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">
        <v>2035</v>
      </c>
      <c r="R535" t="s">
        <v>2045</v>
      </c>
      <c r="S535" s="7">
        <f t="shared" si="33"/>
        <v>41479.208333333336</v>
      </c>
      <c r="T535" s="7">
        <f t="shared" si="34"/>
        <v>41515.208333333336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15.022446689113355</v>
      </c>
      <c r="G536" t="s">
        <v>14</v>
      </c>
      <c r="H536">
        <v>243</v>
      </c>
      <c r="I536" s="4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">
        <v>2041</v>
      </c>
      <c r="R536" t="s">
        <v>2044</v>
      </c>
      <c r="S536" s="7">
        <f t="shared" si="33"/>
        <v>43329.208333333328</v>
      </c>
      <c r="T536" s="7">
        <f t="shared" si="34"/>
        <v>43330.208333333328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482.03846153846149</v>
      </c>
      <c r="G537" t="s">
        <v>20</v>
      </c>
      <c r="H537">
        <v>202</v>
      </c>
      <c r="I537" s="4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">
        <v>2039</v>
      </c>
      <c r="R537" t="s">
        <v>2040</v>
      </c>
      <c r="S537" s="7">
        <f t="shared" si="33"/>
        <v>43259.208333333328</v>
      </c>
      <c r="T537" s="7">
        <f t="shared" si="34"/>
        <v>43261.208333333328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149.96938775510205</v>
      </c>
      <c r="G538" t="s">
        <v>20</v>
      </c>
      <c r="H538">
        <v>140</v>
      </c>
      <c r="I538" s="4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">
        <v>2047</v>
      </c>
      <c r="R538" t="s">
        <v>2053</v>
      </c>
      <c r="S538" s="7">
        <f t="shared" si="33"/>
        <v>40414.208333333336</v>
      </c>
      <c r="T538" s="7">
        <f t="shared" si="34"/>
        <v>40440.208333333336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117.22156398104266</v>
      </c>
      <c r="G539" t="s">
        <v>20</v>
      </c>
      <c r="H539">
        <v>1052</v>
      </c>
      <c r="I539" s="4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">
        <v>2041</v>
      </c>
      <c r="R539" t="s">
        <v>2042</v>
      </c>
      <c r="S539" s="7">
        <f t="shared" si="33"/>
        <v>43342.208333333328</v>
      </c>
      <c r="T539" s="7">
        <f t="shared" si="34"/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37.695968274950431</v>
      </c>
      <c r="G540" t="s">
        <v>14</v>
      </c>
      <c r="H540">
        <v>1296</v>
      </c>
      <c r="I540" s="4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">
        <v>2050</v>
      </c>
      <c r="R540" t="s">
        <v>2061</v>
      </c>
      <c r="S540" s="7">
        <f t="shared" si="33"/>
        <v>41539.208333333336</v>
      </c>
      <c r="T540" s="7">
        <f t="shared" si="34"/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72.653061224489804</v>
      </c>
      <c r="G541" t="s">
        <v>14</v>
      </c>
      <c r="H541">
        <v>77</v>
      </c>
      <c r="I541" s="4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">
        <v>2033</v>
      </c>
      <c r="R541" t="s">
        <v>2034</v>
      </c>
      <c r="S541" s="7">
        <f t="shared" si="33"/>
        <v>43647.208333333328</v>
      </c>
      <c r="T541" s="7">
        <f t="shared" si="34"/>
        <v>43653.208333333328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265.98113207547169</v>
      </c>
      <c r="G542" t="s">
        <v>20</v>
      </c>
      <c r="H542">
        <v>247</v>
      </c>
      <c r="I542" s="4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">
        <v>2054</v>
      </c>
      <c r="R542" t="s">
        <v>2055</v>
      </c>
      <c r="S542" s="7">
        <f t="shared" si="33"/>
        <v>43225.208333333328</v>
      </c>
      <c r="T542" s="7">
        <f t="shared" si="34"/>
        <v>43247.208333333328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24.205617977528089</v>
      </c>
      <c r="G543" t="s">
        <v>14</v>
      </c>
      <c r="H543">
        <v>395</v>
      </c>
      <c r="I543" s="4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">
        <v>2050</v>
      </c>
      <c r="R543" t="s">
        <v>2061</v>
      </c>
      <c r="S543" s="7">
        <f t="shared" si="33"/>
        <v>42165.208333333328</v>
      </c>
      <c r="T543" s="7">
        <f t="shared" si="34"/>
        <v>42191.208333333328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2.5064935064935066</v>
      </c>
      <c r="G544" t="s">
        <v>14</v>
      </c>
      <c r="H544">
        <v>49</v>
      </c>
      <c r="I544" s="4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">
        <v>2035</v>
      </c>
      <c r="R544" t="s">
        <v>2045</v>
      </c>
      <c r="S544" s="7">
        <f t="shared" si="33"/>
        <v>42391.25</v>
      </c>
      <c r="T544" s="7">
        <f t="shared" si="34"/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16.329799764428738</v>
      </c>
      <c r="G545" t="s">
        <v>14</v>
      </c>
      <c r="H545">
        <v>180</v>
      </c>
      <c r="I545" s="4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">
        <v>2050</v>
      </c>
      <c r="R545" t="s">
        <v>2051</v>
      </c>
      <c r="S545" s="7">
        <f t="shared" si="33"/>
        <v>41528.208333333336</v>
      </c>
      <c r="T545" s="7">
        <f t="shared" si="34"/>
        <v>41543.208333333336</v>
      </c>
    </row>
    <row r="546" spans="1:20" ht="17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276.5</v>
      </c>
      <c r="G546" t="s">
        <v>20</v>
      </c>
      <c r="H546">
        <v>84</v>
      </c>
      <c r="I546" s="4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">
        <v>2035</v>
      </c>
      <c r="R546" t="s">
        <v>2036</v>
      </c>
      <c r="S546" s="7">
        <f t="shared" si="33"/>
        <v>42377.25</v>
      </c>
      <c r="T546" s="7">
        <f t="shared" si="34"/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88.803571428571431</v>
      </c>
      <c r="G547" t="s">
        <v>14</v>
      </c>
      <c r="H547">
        <v>2690</v>
      </c>
      <c r="I547" s="4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">
        <v>2039</v>
      </c>
      <c r="R547" t="s">
        <v>2040</v>
      </c>
      <c r="S547" s="7">
        <f t="shared" si="33"/>
        <v>43824.25</v>
      </c>
      <c r="T547" s="7">
        <f t="shared" si="34"/>
        <v>43844.25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163.57142857142856</v>
      </c>
      <c r="G548" t="s">
        <v>20</v>
      </c>
      <c r="H548">
        <v>88</v>
      </c>
      <c r="I548" s="4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">
        <v>2039</v>
      </c>
      <c r="R548" t="s">
        <v>2040</v>
      </c>
      <c r="S548" s="7">
        <f t="shared" si="33"/>
        <v>43360.208333333328</v>
      </c>
      <c r="T548" s="7">
        <f t="shared" si="34"/>
        <v>43363.208333333328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969</v>
      </c>
      <c r="G549" t="s">
        <v>20</v>
      </c>
      <c r="H549">
        <v>156</v>
      </c>
      <c r="I549" s="4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">
        <v>2041</v>
      </c>
      <c r="R549" t="s">
        <v>2044</v>
      </c>
      <c r="S549" s="7">
        <f t="shared" si="33"/>
        <v>42029.25</v>
      </c>
      <c r="T549" s="7">
        <f t="shared" si="34"/>
        <v>42041.25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270.91376701966715</v>
      </c>
      <c r="G550" t="s">
        <v>20</v>
      </c>
      <c r="H550">
        <v>2985</v>
      </c>
      <c r="I550" s="4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">
        <v>2039</v>
      </c>
      <c r="R550" t="s">
        <v>2040</v>
      </c>
      <c r="S550" s="7">
        <f t="shared" si="33"/>
        <v>42461.208333333328</v>
      </c>
      <c r="T550" s="7">
        <f t="shared" si="34"/>
        <v>42474.208333333328</v>
      </c>
    </row>
    <row r="551" spans="1:20" ht="17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284.21355932203392</v>
      </c>
      <c r="G551" t="s">
        <v>20</v>
      </c>
      <c r="H551">
        <v>762</v>
      </c>
      <c r="I551" s="4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">
        <v>2037</v>
      </c>
      <c r="R551" t="s">
        <v>2046</v>
      </c>
      <c r="S551" s="7">
        <f t="shared" si="33"/>
        <v>41422.208333333336</v>
      </c>
      <c r="T551" s="7">
        <f t="shared" si="34"/>
        <v>41431.208333333336</v>
      </c>
    </row>
    <row r="552" spans="1:20" ht="17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4</v>
      </c>
      <c r="G552" t="s">
        <v>74</v>
      </c>
      <c r="H552">
        <v>1</v>
      </c>
      <c r="I552" s="4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">
        <v>2035</v>
      </c>
      <c r="R552" t="s">
        <v>2045</v>
      </c>
      <c r="S552" s="7">
        <f t="shared" si="33"/>
        <v>40968.25</v>
      </c>
      <c r="T552" s="7">
        <f t="shared" si="34"/>
        <v>40989.208333333336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58.6329816768462</v>
      </c>
      <c r="G553" t="s">
        <v>14</v>
      </c>
      <c r="H553">
        <v>2779</v>
      </c>
      <c r="I553" s="4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">
        <v>2037</v>
      </c>
      <c r="R553" t="s">
        <v>2038</v>
      </c>
      <c r="S553" s="7">
        <f t="shared" si="33"/>
        <v>41993.25</v>
      </c>
      <c r="T553" s="7">
        <f t="shared" si="34"/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98.51111111111112</v>
      </c>
      <c r="G554" t="s">
        <v>14</v>
      </c>
      <c r="H554">
        <v>92</v>
      </c>
      <c r="I554" s="4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">
        <v>2039</v>
      </c>
      <c r="R554" t="s">
        <v>2040</v>
      </c>
      <c r="S554" s="7">
        <f t="shared" si="33"/>
        <v>42700.25</v>
      </c>
      <c r="T554" s="7">
        <f t="shared" si="34"/>
        <v>42702.25</v>
      </c>
    </row>
    <row r="555" spans="1:20" ht="17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43.975381008206334</v>
      </c>
      <c r="G555" t="s">
        <v>14</v>
      </c>
      <c r="H555">
        <v>1028</v>
      </c>
      <c r="I555" s="4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">
        <v>2035</v>
      </c>
      <c r="R555" t="s">
        <v>2036</v>
      </c>
      <c r="S555" s="7">
        <f t="shared" si="33"/>
        <v>40545.25</v>
      </c>
      <c r="T555" s="7">
        <f t="shared" si="34"/>
        <v>40546.25</v>
      </c>
    </row>
    <row r="556" spans="1:20" ht="17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151.66315789473683</v>
      </c>
      <c r="G556" t="s">
        <v>20</v>
      </c>
      <c r="H556">
        <v>554</v>
      </c>
      <c r="I556" s="4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">
        <v>2035</v>
      </c>
      <c r="R556" t="s">
        <v>2045</v>
      </c>
      <c r="S556" s="7">
        <f t="shared" si="33"/>
        <v>42723.25</v>
      </c>
      <c r="T556" s="7">
        <f t="shared" si="34"/>
        <v>42729.25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223.63492063492063</v>
      </c>
      <c r="G557" t="s">
        <v>20</v>
      </c>
      <c r="H557">
        <v>135</v>
      </c>
      <c r="I557" s="4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">
        <v>2035</v>
      </c>
      <c r="R557" t="s">
        <v>2036</v>
      </c>
      <c r="S557" s="7">
        <f t="shared" si="33"/>
        <v>41731.208333333336</v>
      </c>
      <c r="T557" s="7">
        <f t="shared" si="34"/>
        <v>41762.208333333336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239.75</v>
      </c>
      <c r="G558" t="s">
        <v>20</v>
      </c>
      <c r="H558">
        <v>122</v>
      </c>
      <c r="I558" s="4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">
        <v>2047</v>
      </c>
      <c r="R558" t="s">
        <v>2059</v>
      </c>
      <c r="S558" s="7">
        <f t="shared" si="33"/>
        <v>40792.208333333336</v>
      </c>
      <c r="T558" s="7">
        <f t="shared" si="34"/>
        <v>40799.208333333336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199.33333333333334</v>
      </c>
      <c r="G559" t="s">
        <v>20</v>
      </c>
      <c r="H559">
        <v>221</v>
      </c>
      <c r="I559" s="4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">
        <v>2041</v>
      </c>
      <c r="R559" t="s">
        <v>2063</v>
      </c>
      <c r="S559" s="7">
        <f t="shared" si="33"/>
        <v>42279.208333333328</v>
      </c>
      <c r="T559" s="7">
        <f t="shared" si="34"/>
        <v>42282.208333333328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137.34482758620689</v>
      </c>
      <c r="G560" t="s">
        <v>20</v>
      </c>
      <c r="H560">
        <v>126</v>
      </c>
      <c r="I560" s="4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">
        <v>2039</v>
      </c>
      <c r="R560" t="s">
        <v>2040</v>
      </c>
      <c r="S560" s="7">
        <f t="shared" si="33"/>
        <v>42424.25</v>
      </c>
      <c r="T560" s="7">
        <f t="shared" si="34"/>
        <v>42467.208333333328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100.9696106362773</v>
      </c>
      <c r="G561" t="s">
        <v>20</v>
      </c>
      <c r="H561">
        <v>1022</v>
      </c>
      <c r="I561" s="4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">
        <v>2039</v>
      </c>
      <c r="R561" t="s">
        <v>2040</v>
      </c>
      <c r="S561" s="7">
        <f t="shared" si="33"/>
        <v>42584.208333333328</v>
      </c>
      <c r="T561" s="7">
        <f t="shared" si="34"/>
        <v>42591.208333333328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794.16</v>
      </c>
      <c r="G562" t="s">
        <v>20</v>
      </c>
      <c r="H562">
        <v>3177</v>
      </c>
      <c r="I562" s="4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">
        <v>2041</v>
      </c>
      <c r="R562" t="s">
        <v>2049</v>
      </c>
      <c r="S562" s="7">
        <f t="shared" si="33"/>
        <v>40865.25</v>
      </c>
      <c r="T562" s="7">
        <f t="shared" si="34"/>
        <v>40905.25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369.7</v>
      </c>
      <c r="G563" t="s">
        <v>20</v>
      </c>
      <c r="H563">
        <v>198</v>
      </c>
      <c r="I563" s="4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">
        <v>2039</v>
      </c>
      <c r="R563" t="s">
        <v>2040</v>
      </c>
      <c r="S563" s="7">
        <f t="shared" si="33"/>
        <v>40833.208333333336</v>
      </c>
      <c r="T563" s="7">
        <f t="shared" si="34"/>
        <v>40835.208333333336</v>
      </c>
    </row>
    <row r="564" spans="1:20" ht="17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12.818181818181817</v>
      </c>
      <c r="G564" t="s">
        <v>14</v>
      </c>
      <c r="H564">
        <v>26</v>
      </c>
      <c r="I564" s="4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">
        <v>2035</v>
      </c>
      <c r="R564" t="s">
        <v>2036</v>
      </c>
      <c r="S564" s="7">
        <f t="shared" si="33"/>
        <v>43536.208333333328</v>
      </c>
      <c r="T564" s="7">
        <f t="shared" si="34"/>
        <v>43538.208333333328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138.02702702702703</v>
      </c>
      <c r="G565" t="s">
        <v>20</v>
      </c>
      <c r="H565">
        <v>85</v>
      </c>
      <c r="I565" s="4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">
        <v>2041</v>
      </c>
      <c r="R565" t="s">
        <v>2042</v>
      </c>
      <c r="S565" s="7">
        <f t="shared" si="33"/>
        <v>43417.25</v>
      </c>
      <c r="T565" s="7">
        <f t="shared" si="34"/>
        <v>43437.25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83.813278008298752</v>
      </c>
      <c r="G566" t="s">
        <v>14</v>
      </c>
      <c r="H566">
        <v>1790</v>
      </c>
      <c r="I566" s="4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">
        <v>2039</v>
      </c>
      <c r="R566" t="s">
        <v>2040</v>
      </c>
      <c r="S566" s="7">
        <f t="shared" si="33"/>
        <v>42078.208333333328</v>
      </c>
      <c r="T566" s="7">
        <f t="shared" si="34"/>
        <v>42086.208333333328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204.60063224446787</v>
      </c>
      <c r="G567" t="s">
        <v>20</v>
      </c>
      <c r="H567">
        <v>3596</v>
      </c>
      <c r="I567" s="4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">
        <v>2039</v>
      </c>
      <c r="R567" t="s">
        <v>2040</v>
      </c>
      <c r="S567" s="7">
        <f t="shared" si="33"/>
        <v>40862.25</v>
      </c>
      <c r="T567" s="7">
        <f t="shared" si="34"/>
        <v>40882.25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44.344086021505376</v>
      </c>
      <c r="G568" t="s">
        <v>14</v>
      </c>
      <c r="H568">
        <v>37</v>
      </c>
      <c r="I568" s="4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">
        <v>2035</v>
      </c>
      <c r="R568" t="s">
        <v>2043</v>
      </c>
      <c r="S568" s="7">
        <f t="shared" si="33"/>
        <v>42424.25</v>
      </c>
      <c r="T568" s="7">
        <f t="shared" si="34"/>
        <v>42447.208333333328</v>
      </c>
    </row>
    <row r="569" spans="1:20" ht="17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218.60294117647058</v>
      </c>
      <c r="G569" t="s">
        <v>20</v>
      </c>
      <c r="H569">
        <v>244</v>
      </c>
      <c r="I569" s="4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">
        <v>2035</v>
      </c>
      <c r="R569" t="s">
        <v>2036</v>
      </c>
      <c r="S569" s="7">
        <f t="shared" si="33"/>
        <v>41830.208333333336</v>
      </c>
      <c r="T569" s="7">
        <f t="shared" si="34"/>
        <v>41832.208333333336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186.03314917127071</v>
      </c>
      <c r="G570" t="s">
        <v>20</v>
      </c>
      <c r="H570">
        <v>5180</v>
      </c>
      <c r="I570" s="4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">
        <v>2039</v>
      </c>
      <c r="R570" t="s">
        <v>2040</v>
      </c>
      <c r="S570" s="7">
        <f t="shared" si="33"/>
        <v>40374.208333333336</v>
      </c>
      <c r="T570" s="7">
        <f t="shared" si="34"/>
        <v>40419.208333333336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237.33830845771143</v>
      </c>
      <c r="G571" t="s">
        <v>20</v>
      </c>
      <c r="H571">
        <v>589</v>
      </c>
      <c r="I571" s="4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">
        <v>2041</v>
      </c>
      <c r="R571" t="s">
        <v>2049</v>
      </c>
      <c r="S571" s="7">
        <f t="shared" si="33"/>
        <v>40554.25</v>
      </c>
      <c r="T571" s="7">
        <f t="shared" si="34"/>
        <v>40566.25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305.65384615384613</v>
      </c>
      <c r="G572" t="s">
        <v>20</v>
      </c>
      <c r="H572">
        <v>2725</v>
      </c>
      <c r="I572" s="4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">
        <v>2035</v>
      </c>
      <c r="R572" t="s">
        <v>2036</v>
      </c>
      <c r="S572" s="7">
        <f t="shared" si="33"/>
        <v>41993.25</v>
      </c>
      <c r="T572" s="7">
        <f t="shared" si="34"/>
        <v>41999.25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94.142857142857139</v>
      </c>
      <c r="G573" t="s">
        <v>14</v>
      </c>
      <c r="H573">
        <v>35</v>
      </c>
      <c r="I573" s="4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">
        <v>2041</v>
      </c>
      <c r="R573" t="s">
        <v>2052</v>
      </c>
      <c r="S573" s="7">
        <f t="shared" si="33"/>
        <v>42174.208333333328</v>
      </c>
      <c r="T573" s="7">
        <f t="shared" si="34"/>
        <v>42221.208333333328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54.400000000000006</v>
      </c>
      <c r="G574" t="s">
        <v>74</v>
      </c>
      <c r="H574">
        <v>94</v>
      </c>
      <c r="I574" s="4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">
        <v>2035</v>
      </c>
      <c r="R574" t="s">
        <v>2036</v>
      </c>
      <c r="S574" s="7">
        <f t="shared" si="33"/>
        <v>42275.208333333328</v>
      </c>
      <c r="T574" s="7">
        <f t="shared" si="34"/>
        <v>42291.208333333328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111.88059701492537</v>
      </c>
      <c r="G575" t="s">
        <v>20</v>
      </c>
      <c r="H575">
        <v>300</v>
      </c>
      <c r="I575" s="4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">
        <v>2064</v>
      </c>
      <c r="R575" t="s">
        <v>2065</v>
      </c>
      <c r="S575" s="7">
        <f t="shared" si="33"/>
        <v>41761.208333333336</v>
      </c>
      <c r="T575" s="7">
        <f t="shared" si="34"/>
        <v>41763.208333333336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369.14814814814815</v>
      </c>
      <c r="G576" t="s">
        <v>20</v>
      </c>
      <c r="H576">
        <v>144</v>
      </c>
      <c r="I576" s="4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">
        <v>2033</v>
      </c>
      <c r="R576" t="s">
        <v>2034</v>
      </c>
      <c r="S576" s="7">
        <f t="shared" si="33"/>
        <v>43806.25</v>
      </c>
      <c r="T576" s="7">
        <f t="shared" si="34"/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62.930372148859547</v>
      </c>
      <c r="G577" t="s">
        <v>14</v>
      </c>
      <c r="H577">
        <v>558</v>
      </c>
      <c r="I577" s="4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">
        <v>2039</v>
      </c>
      <c r="R577" t="s">
        <v>2040</v>
      </c>
      <c r="S577" s="7">
        <f t="shared" si="33"/>
        <v>41779.208333333336</v>
      </c>
      <c r="T577" s="7">
        <f t="shared" si="34"/>
        <v>41782.208333333336</v>
      </c>
    </row>
    <row r="578" spans="1:20" ht="17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2"/>
        <v>64.927835051546396</v>
      </c>
      <c r="G578" t="s">
        <v>14</v>
      </c>
      <c r="H578">
        <v>64</v>
      </c>
      <c r="I578" s="4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">
        <v>2039</v>
      </c>
      <c r="R578" t="s">
        <v>2040</v>
      </c>
      <c r="S578" s="7">
        <f t="shared" si="33"/>
        <v>43040.208333333328</v>
      </c>
      <c r="T578" s="7">
        <f t="shared" si="34"/>
        <v>43057.25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36">E579/D579*100</f>
        <v>18.853658536585368</v>
      </c>
      <c r="G579" t="s">
        <v>74</v>
      </c>
      <c r="H579">
        <v>37</v>
      </c>
      <c r="I579" s="4">
        <f t="shared" si="35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">
        <v>2035</v>
      </c>
      <c r="R579" t="s">
        <v>2058</v>
      </c>
      <c r="S579" s="7">
        <f t="shared" ref="S579:S642" si="37">(((L579/60)/60)/24)+DATE(1970,1,1)</f>
        <v>40613.25</v>
      </c>
      <c r="T579" s="7">
        <f t="shared" ref="T579:T642" si="38">(((M579/60)/60)/24)+DATE(1970,1,1)</f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16.754404145077721</v>
      </c>
      <c r="G580" t="s">
        <v>14</v>
      </c>
      <c r="H580">
        <v>245</v>
      </c>
      <c r="I580" s="4">
        <f t="shared" ref="I580:I643" si="39"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">
        <v>2041</v>
      </c>
      <c r="R580" t="s">
        <v>2063</v>
      </c>
      <c r="S580" s="7">
        <f t="shared" si="37"/>
        <v>40878.25</v>
      </c>
      <c r="T580" s="7">
        <f t="shared" si="38"/>
        <v>40881.25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101.11290322580646</v>
      </c>
      <c r="G581" t="s">
        <v>20</v>
      </c>
      <c r="H581">
        <v>87</v>
      </c>
      <c r="I581" s="4">
        <f t="shared" si="3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">
        <v>2035</v>
      </c>
      <c r="R581" t="s">
        <v>2058</v>
      </c>
      <c r="S581" s="7">
        <f t="shared" si="37"/>
        <v>40762.208333333336</v>
      </c>
      <c r="T581" s="7">
        <f t="shared" si="38"/>
        <v>40774.208333333336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341.5022831050228</v>
      </c>
      <c r="G582" t="s">
        <v>20</v>
      </c>
      <c r="H582">
        <v>3116</v>
      </c>
      <c r="I582" s="4">
        <f t="shared" si="3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">
        <v>2039</v>
      </c>
      <c r="R582" t="s">
        <v>2040</v>
      </c>
      <c r="S582" s="7">
        <f t="shared" si="37"/>
        <v>41696.25</v>
      </c>
      <c r="T582" s="7">
        <f t="shared" si="38"/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64.016666666666666</v>
      </c>
      <c r="G583" t="s">
        <v>14</v>
      </c>
      <c r="H583">
        <v>71</v>
      </c>
      <c r="I583" s="4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">
        <v>2037</v>
      </c>
      <c r="R583" t="s">
        <v>2038</v>
      </c>
      <c r="S583" s="7">
        <f t="shared" si="37"/>
        <v>40662.208333333336</v>
      </c>
      <c r="T583" s="7">
        <f t="shared" si="38"/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52.080459770114942</v>
      </c>
      <c r="G584" t="s">
        <v>14</v>
      </c>
      <c r="H584">
        <v>42</v>
      </c>
      <c r="I584" s="4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">
        <v>2050</v>
      </c>
      <c r="R584" t="s">
        <v>2051</v>
      </c>
      <c r="S584" s="7">
        <f t="shared" si="37"/>
        <v>42165.208333333328</v>
      </c>
      <c r="T584" s="7">
        <f t="shared" si="38"/>
        <v>42170.208333333328</v>
      </c>
    </row>
    <row r="585" spans="1:20" ht="17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322.40211640211641</v>
      </c>
      <c r="G585" t="s">
        <v>20</v>
      </c>
      <c r="H585">
        <v>909</v>
      </c>
      <c r="I585" s="4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">
        <v>2041</v>
      </c>
      <c r="R585" t="s">
        <v>2042</v>
      </c>
      <c r="S585" s="7">
        <f t="shared" si="37"/>
        <v>40959.25</v>
      </c>
      <c r="T585" s="7">
        <f t="shared" si="38"/>
        <v>40976.25</v>
      </c>
    </row>
    <row r="586" spans="1:20" ht="17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119.50810185185186</v>
      </c>
      <c r="G586" t="s">
        <v>20</v>
      </c>
      <c r="H586">
        <v>1613</v>
      </c>
      <c r="I586" s="4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">
        <v>2037</v>
      </c>
      <c r="R586" t="s">
        <v>2038</v>
      </c>
      <c r="S586" s="7">
        <f t="shared" si="37"/>
        <v>41024.208333333336</v>
      </c>
      <c r="T586" s="7">
        <f t="shared" si="38"/>
        <v>41038.208333333336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146.79775280898878</v>
      </c>
      <c r="G587" t="s">
        <v>20</v>
      </c>
      <c r="H587">
        <v>136</v>
      </c>
      <c r="I587" s="4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">
        <v>2047</v>
      </c>
      <c r="R587" t="s">
        <v>2059</v>
      </c>
      <c r="S587" s="7">
        <f t="shared" si="37"/>
        <v>40255.208333333336</v>
      </c>
      <c r="T587" s="7">
        <f t="shared" si="38"/>
        <v>40265.208333333336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950.57142857142856</v>
      </c>
      <c r="G588" t="s">
        <v>20</v>
      </c>
      <c r="H588">
        <v>130</v>
      </c>
      <c r="I588" s="4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">
        <v>2035</v>
      </c>
      <c r="R588" t="s">
        <v>2036</v>
      </c>
      <c r="S588" s="7">
        <f t="shared" si="37"/>
        <v>40499.25</v>
      </c>
      <c r="T588" s="7">
        <f t="shared" si="38"/>
        <v>40518.25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72.893617021276597</v>
      </c>
      <c r="G589" t="s">
        <v>14</v>
      </c>
      <c r="H589">
        <v>156</v>
      </c>
      <c r="I589" s="4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">
        <v>2033</v>
      </c>
      <c r="R589" t="s">
        <v>2034</v>
      </c>
      <c r="S589" s="7">
        <f t="shared" si="37"/>
        <v>43484.25</v>
      </c>
      <c r="T589" s="7">
        <f t="shared" si="38"/>
        <v>43536.208333333328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79.008248730964468</v>
      </c>
      <c r="G590" t="s">
        <v>14</v>
      </c>
      <c r="H590">
        <v>1368</v>
      </c>
      <c r="I590" s="4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">
        <v>2039</v>
      </c>
      <c r="R590" t="s">
        <v>2040</v>
      </c>
      <c r="S590" s="7">
        <f t="shared" si="37"/>
        <v>40262.208333333336</v>
      </c>
      <c r="T590" s="7">
        <f t="shared" si="38"/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64.721518987341781</v>
      </c>
      <c r="G591" t="s">
        <v>14</v>
      </c>
      <c r="H591">
        <v>102</v>
      </c>
      <c r="I591" s="4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">
        <v>2041</v>
      </c>
      <c r="R591" t="s">
        <v>2042</v>
      </c>
      <c r="S591" s="7">
        <f t="shared" si="37"/>
        <v>42190.208333333328</v>
      </c>
      <c r="T591" s="7">
        <f t="shared" si="38"/>
        <v>42197.208333333328</v>
      </c>
    </row>
    <row r="592" spans="1:20" ht="17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82.028169014084511</v>
      </c>
      <c r="G592" t="s">
        <v>14</v>
      </c>
      <c r="H592">
        <v>86</v>
      </c>
      <c r="I592" s="4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">
        <v>2047</v>
      </c>
      <c r="R592" t="s">
        <v>2056</v>
      </c>
      <c r="S592" s="7">
        <f t="shared" si="37"/>
        <v>41994.25</v>
      </c>
      <c r="T592" s="7">
        <f t="shared" si="38"/>
        <v>42005.25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1037.6666666666667</v>
      </c>
      <c r="G593" t="s">
        <v>20</v>
      </c>
      <c r="H593">
        <v>102</v>
      </c>
      <c r="I593" s="4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">
        <v>2050</v>
      </c>
      <c r="R593" t="s">
        <v>2051</v>
      </c>
      <c r="S593" s="7">
        <f t="shared" si="37"/>
        <v>40373.208333333336</v>
      </c>
      <c r="T593" s="7">
        <f t="shared" si="38"/>
        <v>40383.208333333336</v>
      </c>
    </row>
    <row r="594" spans="1:20" ht="17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12.910076530612244</v>
      </c>
      <c r="G594" t="s">
        <v>14</v>
      </c>
      <c r="H594">
        <v>253</v>
      </c>
      <c r="I594" s="4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">
        <v>2039</v>
      </c>
      <c r="R594" t="s">
        <v>2040</v>
      </c>
      <c r="S594" s="7">
        <f t="shared" si="37"/>
        <v>41789.208333333336</v>
      </c>
      <c r="T594" s="7">
        <f t="shared" si="38"/>
        <v>41798.208333333336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154.84210526315789</v>
      </c>
      <c r="G595" t="s">
        <v>20</v>
      </c>
      <c r="H595">
        <v>4006</v>
      </c>
      <c r="I595" s="4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">
        <v>2041</v>
      </c>
      <c r="R595" t="s">
        <v>2049</v>
      </c>
      <c r="S595" s="7">
        <f t="shared" si="37"/>
        <v>41724.208333333336</v>
      </c>
      <c r="T595" s="7">
        <f t="shared" si="38"/>
        <v>41737.208333333336</v>
      </c>
    </row>
    <row r="596" spans="1:20" ht="17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7.0991735537190088</v>
      </c>
      <c r="G596" t="s">
        <v>14</v>
      </c>
      <c r="H596">
        <v>157</v>
      </c>
      <c r="I596" s="4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">
        <v>2039</v>
      </c>
      <c r="R596" t="s">
        <v>2040</v>
      </c>
      <c r="S596" s="7">
        <f t="shared" si="37"/>
        <v>42548.208333333328</v>
      </c>
      <c r="T596" s="7">
        <f t="shared" si="38"/>
        <v>42551.208333333328</v>
      </c>
    </row>
    <row r="597" spans="1:20" ht="17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208.52773826458036</v>
      </c>
      <c r="G597" t="s">
        <v>20</v>
      </c>
      <c r="H597">
        <v>1629</v>
      </c>
      <c r="I597" s="4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">
        <v>2039</v>
      </c>
      <c r="R597" t="s">
        <v>2040</v>
      </c>
      <c r="S597" s="7">
        <f t="shared" si="37"/>
        <v>40253.208333333336</v>
      </c>
      <c r="T597" s="7">
        <f t="shared" si="38"/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99.683544303797461</v>
      </c>
      <c r="G598" t="s">
        <v>14</v>
      </c>
      <c r="H598">
        <v>183</v>
      </c>
      <c r="I598" s="4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">
        <v>2041</v>
      </c>
      <c r="R598" t="s">
        <v>2044</v>
      </c>
      <c r="S598" s="7">
        <f t="shared" si="37"/>
        <v>42434.25</v>
      </c>
      <c r="T598" s="7">
        <f t="shared" si="38"/>
        <v>42441.25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201.59756097560978</v>
      </c>
      <c r="G599" t="s">
        <v>20</v>
      </c>
      <c r="H599">
        <v>2188</v>
      </c>
      <c r="I599" s="4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">
        <v>2039</v>
      </c>
      <c r="R599" t="s">
        <v>2040</v>
      </c>
      <c r="S599" s="7">
        <f t="shared" si="37"/>
        <v>43786.25</v>
      </c>
      <c r="T599" s="7">
        <f t="shared" si="38"/>
        <v>43804.25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162.09032258064516</v>
      </c>
      <c r="G600" t="s">
        <v>20</v>
      </c>
      <c r="H600">
        <v>2409</v>
      </c>
      <c r="I600" s="4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">
        <v>2035</v>
      </c>
      <c r="R600" t="s">
        <v>2036</v>
      </c>
      <c r="S600" s="7">
        <f t="shared" si="37"/>
        <v>40344.208333333336</v>
      </c>
      <c r="T600" s="7">
        <f t="shared" si="38"/>
        <v>40373.208333333336</v>
      </c>
    </row>
    <row r="601" spans="1:20" ht="17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3.6436208125445471</v>
      </c>
      <c r="G601" t="s">
        <v>14</v>
      </c>
      <c r="H601">
        <v>82</v>
      </c>
      <c r="I601" s="4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">
        <v>2041</v>
      </c>
      <c r="R601" t="s">
        <v>2042</v>
      </c>
      <c r="S601" s="7">
        <f t="shared" si="37"/>
        <v>42047.25</v>
      </c>
      <c r="T601" s="7">
        <f t="shared" si="38"/>
        <v>42055.25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5</v>
      </c>
      <c r="G602" t="s">
        <v>14</v>
      </c>
      <c r="H602">
        <v>1</v>
      </c>
      <c r="I602" s="4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">
        <v>2033</v>
      </c>
      <c r="R602" t="s">
        <v>2034</v>
      </c>
      <c r="S602" s="7">
        <f t="shared" si="37"/>
        <v>41485.208333333336</v>
      </c>
      <c r="T602" s="7">
        <f t="shared" si="38"/>
        <v>41497.208333333336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206.63492063492063</v>
      </c>
      <c r="G603" t="s">
        <v>20</v>
      </c>
      <c r="H603">
        <v>194</v>
      </c>
      <c r="I603" s="4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">
        <v>2037</v>
      </c>
      <c r="R603" t="s">
        <v>2046</v>
      </c>
      <c r="S603" s="7">
        <f t="shared" si="37"/>
        <v>41789.208333333336</v>
      </c>
      <c r="T603" s="7">
        <f t="shared" si="38"/>
        <v>41806.208333333336</v>
      </c>
    </row>
    <row r="604" spans="1:20" ht="17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128.23628691983123</v>
      </c>
      <c r="G604" t="s">
        <v>20</v>
      </c>
      <c r="H604">
        <v>1140</v>
      </c>
      <c r="I604" s="4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">
        <v>2039</v>
      </c>
      <c r="R604" t="s">
        <v>2040</v>
      </c>
      <c r="S604" s="7">
        <f t="shared" si="37"/>
        <v>42160.208333333328</v>
      </c>
      <c r="T604" s="7">
        <f t="shared" si="38"/>
        <v>42171.208333333328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119.66037735849055</v>
      </c>
      <c r="G605" t="s">
        <v>20</v>
      </c>
      <c r="H605">
        <v>102</v>
      </c>
      <c r="I605" s="4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">
        <v>2039</v>
      </c>
      <c r="R605" t="s">
        <v>2040</v>
      </c>
      <c r="S605" s="7">
        <f t="shared" si="37"/>
        <v>43573.208333333328</v>
      </c>
      <c r="T605" s="7">
        <f t="shared" si="38"/>
        <v>43600.208333333328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170.73055242390078</v>
      </c>
      <c r="G606" t="s">
        <v>20</v>
      </c>
      <c r="H606">
        <v>2857</v>
      </c>
      <c r="I606" s="4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">
        <v>2039</v>
      </c>
      <c r="R606" t="s">
        <v>2040</v>
      </c>
      <c r="S606" s="7">
        <f t="shared" si="37"/>
        <v>40565.25</v>
      </c>
      <c r="T606" s="7">
        <f t="shared" si="38"/>
        <v>40586.25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187.21212121212122</v>
      </c>
      <c r="G607" t="s">
        <v>20</v>
      </c>
      <c r="H607">
        <v>107</v>
      </c>
      <c r="I607" s="4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">
        <v>2047</v>
      </c>
      <c r="R607" t="s">
        <v>2048</v>
      </c>
      <c r="S607" s="7">
        <f t="shared" si="37"/>
        <v>42280.208333333328</v>
      </c>
      <c r="T607" s="7">
        <f t="shared" si="38"/>
        <v>42321.25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188.38235294117646</v>
      </c>
      <c r="G608" t="s">
        <v>20</v>
      </c>
      <c r="H608">
        <v>160</v>
      </c>
      <c r="I608" s="4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">
        <v>2035</v>
      </c>
      <c r="R608" t="s">
        <v>2036</v>
      </c>
      <c r="S608" s="7">
        <f t="shared" si="37"/>
        <v>42436.25</v>
      </c>
      <c r="T608" s="7">
        <f t="shared" si="38"/>
        <v>42447.208333333328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131.29869186046511</v>
      </c>
      <c r="G609" t="s">
        <v>20</v>
      </c>
      <c r="H609">
        <v>2230</v>
      </c>
      <c r="I609" s="4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">
        <v>2033</v>
      </c>
      <c r="R609" t="s">
        <v>2034</v>
      </c>
      <c r="S609" s="7">
        <f t="shared" si="37"/>
        <v>41721.208333333336</v>
      </c>
      <c r="T609" s="7">
        <f t="shared" si="38"/>
        <v>41723.208333333336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283.97435897435901</v>
      </c>
      <c r="G610" t="s">
        <v>20</v>
      </c>
      <c r="H610">
        <v>316</v>
      </c>
      <c r="I610" s="4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">
        <v>2035</v>
      </c>
      <c r="R610" t="s">
        <v>2058</v>
      </c>
      <c r="S610" s="7">
        <f t="shared" si="37"/>
        <v>43530.25</v>
      </c>
      <c r="T610" s="7">
        <f t="shared" si="38"/>
        <v>43534.25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120.41999999999999</v>
      </c>
      <c r="G611" t="s">
        <v>20</v>
      </c>
      <c r="H611">
        <v>117</v>
      </c>
      <c r="I611" s="4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">
        <v>2041</v>
      </c>
      <c r="R611" t="s">
        <v>2063</v>
      </c>
      <c r="S611" s="7">
        <f t="shared" si="37"/>
        <v>43481.25</v>
      </c>
      <c r="T611" s="7">
        <f t="shared" si="38"/>
        <v>43498.25</v>
      </c>
    </row>
    <row r="612" spans="1:20" ht="17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419.0560747663551</v>
      </c>
      <c r="G612" t="s">
        <v>20</v>
      </c>
      <c r="H612">
        <v>6406</v>
      </c>
      <c r="I612" s="4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">
        <v>2039</v>
      </c>
      <c r="R612" t="s">
        <v>2040</v>
      </c>
      <c r="S612" s="7">
        <f t="shared" si="37"/>
        <v>41259.25</v>
      </c>
      <c r="T612" s="7">
        <f t="shared" si="38"/>
        <v>41273.25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13.853658536585368</v>
      </c>
      <c r="G613" t="s">
        <v>74</v>
      </c>
      <c r="H613">
        <v>15</v>
      </c>
      <c r="I613" s="4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">
        <v>2039</v>
      </c>
      <c r="R613" t="s">
        <v>2040</v>
      </c>
      <c r="S613" s="7">
        <f t="shared" si="37"/>
        <v>41480.208333333336</v>
      </c>
      <c r="T613" s="7">
        <f t="shared" si="38"/>
        <v>41492.208333333336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139.43548387096774</v>
      </c>
      <c r="G614" t="s">
        <v>20</v>
      </c>
      <c r="H614">
        <v>192</v>
      </c>
      <c r="I614" s="4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">
        <v>2035</v>
      </c>
      <c r="R614" t="s">
        <v>2043</v>
      </c>
      <c r="S614" s="7">
        <f t="shared" si="37"/>
        <v>40474.208333333336</v>
      </c>
      <c r="T614" s="7">
        <f t="shared" si="38"/>
        <v>40497.25</v>
      </c>
    </row>
    <row r="615" spans="1:20" ht="17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174</v>
      </c>
      <c r="G615" t="s">
        <v>20</v>
      </c>
      <c r="H615">
        <v>26</v>
      </c>
      <c r="I615" s="4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">
        <v>2039</v>
      </c>
      <c r="R615" t="s">
        <v>2040</v>
      </c>
      <c r="S615" s="7">
        <f t="shared" si="37"/>
        <v>42973.208333333328</v>
      </c>
      <c r="T615" s="7">
        <f t="shared" si="38"/>
        <v>42982.208333333328</v>
      </c>
    </row>
    <row r="616" spans="1:20" ht="17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155.49056603773585</v>
      </c>
      <c r="G616" t="s">
        <v>20</v>
      </c>
      <c r="H616">
        <v>723</v>
      </c>
      <c r="I616" s="4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">
        <v>2039</v>
      </c>
      <c r="R616" t="s">
        <v>2040</v>
      </c>
      <c r="S616" s="7">
        <f t="shared" si="37"/>
        <v>42746.25</v>
      </c>
      <c r="T616" s="7">
        <f t="shared" si="38"/>
        <v>42764.25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170.44705882352943</v>
      </c>
      <c r="G617" t="s">
        <v>20</v>
      </c>
      <c r="H617">
        <v>170</v>
      </c>
      <c r="I617" s="4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">
        <v>2039</v>
      </c>
      <c r="R617" t="s">
        <v>2040</v>
      </c>
      <c r="S617" s="7">
        <f t="shared" si="37"/>
        <v>42489.208333333328</v>
      </c>
      <c r="T617" s="7">
        <f t="shared" si="38"/>
        <v>42499.208333333328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189.515625</v>
      </c>
      <c r="G618" t="s">
        <v>20</v>
      </c>
      <c r="H618">
        <v>238</v>
      </c>
      <c r="I618" s="4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">
        <v>2035</v>
      </c>
      <c r="R618" t="s">
        <v>2045</v>
      </c>
      <c r="S618" s="7">
        <f t="shared" si="37"/>
        <v>41537.208333333336</v>
      </c>
      <c r="T618" s="7">
        <f t="shared" si="38"/>
        <v>41538.208333333336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249.71428571428572</v>
      </c>
      <c r="G619" t="s">
        <v>20</v>
      </c>
      <c r="H619">
        <v>55</v>
      </c>
      <c r="I619" s="4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">
        <v>2039</v>
      </c>
      <c r="R619" t="s">
        <v>2040</v>
      </c>
      <c r="S619" s="7">
        <f t="shared" si="37"/>
        <v>41794.208333333336</v>
      </c>
      <c r="T619" s="7">
        <f t="shared" si="38"/>
        <v>41804.208333333336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48.860523665659613</v>
      </c>
      <c r="G620" t="s">
        <v>14</v>
      </c>
      <c r="H620">
        <v>1198</v>
      </c>
      <c r="I620" s="4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">
        <v>2047</v>
      </c>
      <c r="R620" t="s">
        <v>2048</v>
      </c>
      <c r="S620" s="7">
        <f t="shared" si="37"/>
        <v>41396.208333333336</v>
      </c>
      <c r="T620" s="7">
        <f t="shared" si="38"/>
        <v>41417.208333333336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28.461970393057683</v>
      </c>
      <c r="G621" t="s">
        <v>14</v>
      </c>
      <c r="H621">
        <v>648</v>
      </c>
      <c r="I621" s="4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">
        <v>2039</v>
      </c>
      <c r="R621" t="s">
        <v>2040</v>
      </c>
      <c r="S621" s="7">
        <f t="shared" si="37"/>
        <v>40669.208333333336</v>
      </c>
      <c r="T621" s="7">
        <f t="shared" si="38"/>
        <v>40670.208333333336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268.02325581395348</v>
      </c>
      <c r="G622" t="s">
        <v>20</v>
      </c>
      <c r="H622">
        <v>128</v>
      </c>
      <c r="I622" s="4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">
        <v>2054</v>
      </c>
      <c r="R622" t="s">
        <v>2055</v>
      </c>
      <c r="S622" s="7">
        <f t="shared" si="37"/>
        <v>42559.208333333328</v>
      </c>
      <c r="T622" s="7">
        <f t="shared" si="38"/>
        <v>42563.208333333328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619.80078125</v>
      </c>
      <c r="G623" t="s">
        <v>20</v>
      </c>
      <c r="H623">
        <v>2144</v>
      </c>
      <c r="I623" s="4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">
        <v>2039</v>
      </c>
      <c r="R623" t="s">
        <v>2040</v>
      </c>
      <c r="S623" s="7">
        <f t="shared" si="37"/>
        <v>42626.208333333328</v>
      </c>
      <c r="T623" s="7">
        <f t="shared" si="38"/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3.1301587301587301</v>
      </c>
      <c r="G624" t="s">
        <v>14</v>
      </c>
      <c r="H624">
        <v>64</v>
      </c>
      <c r="I624" s="4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">
        <v>2035</v>
      </c>
      <c r="R624" t="s">
        <v>2045</v>
      </c>
      <c r="S624" s="7">
        <f t="shared" si="37"/>
        <v>43205.208333333328</v>
      </c>
      <c r="T624" s="7">
        <f t="shared" si="38"/>
        <v>43231.208333333328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159.92152704135739</v>
      </c>
      <c r="G625" t="s">
        <v>20</v>
      </c>
      <c r="H625">
        <v>2693</v>
      </c>
      <c r="I625" s="4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">
        <v>2039</v>
      </c>
      <c r="R625" t="s">
        <v>2040</v>
      </c>
      <c r="S625" s="7">
        <f t="shared" si="37"/>
        <v>42201.208333333328</v>
      </c>
      <c r="T625" s="7">
        <f t="shared" si="38"/>
        <v>42206.208333333328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279.39215686274508</v>
      </c>
      <c r="G626" t="s">
        <v>20</v>
      </c>
      <c r="H626">
        <v>432</v>
      </c>
      <c r="I626" s="4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">
        <v>2054</v>
      </c>
      <c r="R626" t="s">
        <v>2055</v>
      </c>
      <c r="S626" s="7">
        <f t="shared" si="37"/>
        <v>42029.25</v>
      </c>
      <c r="T626" s="7">
        <f t="shared" si="38"/>
        <v>42035.25</v>
      </c>
    </row>
    <row r="627" spans="1:20" ht="17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77.373333333333335</v>
      </c>
      <c r="G627" t="s">
        <v>14</v>
      </c>
      <c r="H627">
        <v>62</v>
      </c>
      <c r="I627" s="4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">
        <v>2039</v>
      </c>
      <c r="R627" t="s">
        <v>2040</v>
      </c>
      <c r="S627" s="7">
        <f t="shared" si="37"/>
        <v>43857.25</v>
      </c>
      <c r="T627" s="7">
        <f t="shared" si="38"/>
        <v>43871.25</v>
      </c>
    </row>
    <row r="628" spans="1:20" ht="17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206.32812500000003</v>
      </c>
      <c r="G628" t="s">
        <v>20</v>
      </c>
      <c r="H628">
        <v>189</v>
      </c>
      <c r="I628" s="4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">
        <v>2039</v>
      </c>
      <c r="R628" t="s">
        <v>2040</v>
      </c>
      <c r="S628" s="7">
        <f t="shared" si="37"/>
        <v>40449.208333333336</v>
      </c>
      <c r="T628" s="7">
        <f t="shared" si="38"/>
        <v>40458.208333333336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694.25</v>
      </c>
      <c r="G629" t="s">
        <v>20</v>
      </c>
      <c r="H629">
        <v>154</v>
      </c>
      <c r="I629" s="4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">
        <v>2033</v>
      </c>
      <c r="R629" t="s">
        <v>2034</v>
      </c>
      <c r="S629" s="7">
        <f t="shared" si="37"/>
        <v>40345.208333333336</v>
      </c>
      <c r="T629" s="7">
        <f t="shared" si="38"/>
        <v>40369.208333333336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151.78947368421052</v>
      </c>
      <c r="G630" t="s">
        <v>20</v>
      </c>
      <c r="H630">
        <v>96</v>
      </c>
      <c r="I630" s="4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">
        <v>2035</v>
      </c>
      <c r="R630" t="s">
        <v>2045</v>
      </c>
      <c r="S630" s="7">
        <f t="shared" si="37"/>
        <v>40455.208333333336</v>
      </c>
      <c r="T630" s="7">
        <f t="shared" si="38"/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64.58207217694995</v>
      </c>
      <c r="G631" t="s">
        <v>14</v>
      </c>
      <c r="H631">
        <v>750</v>
      </c>
      <c r="I631" s="4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">
        <v>2039</v>
      </c>
      <c r="R631" t="s">
        <v>2040</v>
      </c>
      <c r="S631" s="7">
        <f t="shared" si="37"/>
        <v>42557.208333333328</v>
      </c>
      <c r="T631" s="7">
        <f t="shared" si="38"/>
        <v>42559.208333333328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62.873684210526314</v>
      </c>
      <c r="G632" t="s">
        <v>74</v>
      </c>
      <c r="H632">
        <v>87</v>
      </c>
      <c r="I632" s="4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">
        <v>2039</v>
      </c>
      <c r="R632" t="s">
        <v>2040</v>
      </c>
      <c r="S632" s="7">
        <f t="shared" si="37"/>
        <v>43586.208333333328</v>
      </c>
      <c r="T632" s="7">
        <f t="shared" si="38"/>
        <v>43597.208333333328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310.39864864864865</v>
      </c>
      <c r="G633" t="s">
        <v>20</v>
      </c>
      <c r="H633">
        <v>3063</v>
      </c>
      <c r="I633" s="4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">
        <v>2039</v>
      </c>
      <c r="R633" t="s">
        <v>2040</v>
      </c>
      <c r="S633" s="7">
        <f t="shared" si="37"/>
        <v>43550.208333333328</v>
      </c>
      <c r="T633" s="7">
        <f t="shared" si="38"/>
        <v>43554.208333333328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42.859916782246884</v>
      </c>
      <c r="G634" t="s">
        <v>47</v>
      </c>
      <c r="H634">
        <v>278</v>
      </c>
      <c r="I634" s="4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">
        <v>2039</v>
      </c>
      <c r="R634" t="s">
        <v>2040</v>
      </c>
      <c r="S634" s="7">
        <f t="shared" si="37"/>
        <v>41945.208333333336</v>
      </c>
      <c r="T634" s="7">
        <f t="shared" si="38"/>
        <v>41963.25</v>
      </c>
    </row>
    <row r="635" spans="1:20" ht="17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83.119402985074629</v>
      </c>
      <c r="G635" t="s">
        <v>14</v>
      </c>
      <c r="H635">
        <v>105</v>
      </c>
      <c r="I635" s="4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">
        <v>2041</v>
      </c>
      <c r="R635" t="s">
        <v>2049</v>
      </c>
      <c r="S635" s="7">
        <f t="shared" si="37"/>
        <v>42315.25</v>
      </c>
      <c r="T635" s="7">
        <f t="shared" si="38"/>
        <v>42319.25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78.531302876480552</v>
      </c>
      <c r="G636" t="s">
        <v>74</v>
      </c>
      <c r="H636">
        <v>1658</v>
      </c>
      <c r="I636" s="4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">
        <v>2041</v>
      </c>
      <c r="R636" t="s">
        <v>2060</v>
      </c>
      <c r="S636" s="7">
        <f t="shared" si="37"/>
        <v>42819.208333333328</v>
      </c>
      <c r="T636" s="7">
        <f t="shared" si="38"/>
        <v>42833.208333333328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114.09352517985612</v>
      </c>
      <c r="G637" t="s">
        <v>20</v>
      </c>
      <c r="H637">
        <v>2266</v>
      </c>
      <c r="I637" s="4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">
        <v>2041</v>
      </c>
      <c r="R637" t="s">
        <v>2060</v>
      </c>
      <c r="S637" s="7">
        <f t="shared" si="37"/>
        <v>41314.25</v>
      </c>
      <c r="T637" s="7">
        <f t="shared" si="38"/>
        <v>41346.208333333336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64.537683358624179</v>
      </c>
      <c r="G638" t="s">
        <v>14</v>
      </c>
      <c r="H638">
        <v>2604</v>
      </c>
      <c r="I638" s="4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">
        <v>2041</v>
      </c>
      <c r="R638" t="s">
        <v>2049</v>
      </c>
      <c r="S638" s="7">
        <f t="shared" si="37"/>
        <v>40926.25</v>
      </c>
      <c r="T638" s="7">
        <f t="shared" si="38"/>
        <v>40971.25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79.411764705882348</v>
      </c>
      <c r="G639" t="s">
        <v>14</v>
      </c>
      <c r="H639">
        <v>65</v>
      </c>
      <c r="I639" s="4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">
        <v>2039</v>
      </c>
      <c r="R639" t="s">
        <v>2040</v>
      </c>
      <c r="S639" s="7">
        <f t="shared" si="37"/>
        <v>42688.25</v>
      </c>
      <c r="T639" s="7">
        <f t="shared" si="38"/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11.419117647058824</v>
      </c>
      <c r="G640" t="s">
        <v>14</v>
      </c>
      <c r="H640">
        <v>94</v>
      </c>
      <c r="I640" s="4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">
        <v>2039</v>
      </c>
      <c r="R640" t="s">
        <v>2040</v>
      </c>
      <c r="S640" s="7">
        <f t="shared" si="37"/>
        <v>40386.208333333336</v>
      </c>
      <c r="T640" s="7">
        <f t="shared" si="38"/>
        <v>40398.208333333336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56.186046511627907</v>
      </c>
      <c r="G641" t="s">
        <v>47</v>
      </c>
      <c r="H641">
        <v>45</v>
      </c>
      <c r="I641" s="4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">
        <v>2041</v>
      </c>
      <c r="R641" t="s">
        <v>2044</v>
      </c>
      <c r="S641" s="7">
        <f t="shared" si="37"/>
        <v>43309.208333333328</v>
      </c>
      <c r="T641" s="7">
        <f t="shared" si="38"/>
        <v>43309.208333333328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6"/>
        <v>16.501669449081803</v>
      </c>
      <c r="G642" t="s">
        <v>14</v>
      </c>
      <c r="H642">
        <v>257</v>
      </c>
      <c r="I642" s="4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">
        <v>2039</v>
      </c>
      <c r="R642" t="s">
        <v>2040</v>
      </c>
      <c r="S642" s="7">
        <f t="shared" si="37"/>
        <v>42387.25</v>
      </c>
      <c r="T642" s="7">
        <f t="shared" si="38"/>
        <v>42390.25</v>
      </c>
    </row>
    <row r="643" spans="1:20" ht="17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40">E643/D643*100</f>
        <v>119.96808510638297</v>
      </c>
      <c r="G643" t="s">
        <v>20</v>
      </c>
      <c r="H643">
        <v>194</v>
      </c>
      <c r="I643" s="4">
        <f t="shared" si="3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">
        <v>2039</v>
      </c>
      <c r="R643" t="s">
        <v>2040</v>
      </c>
      <c r="S643" s="7">
        <f t="shared" ref="S643:S706" si="41">(((L643/60)/60)/24)+DATE(1970,1,1)</f>
        <v>42786.25</v>
      </c>
      <c r="T643" s="7">
        <f t="shared" ref="T643:T706" si="42">(((M643/60)/60)/24)+DATE(1970,1,1)</f>
        <v>42814.208333333328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145.45652173913044</v>
      </c>
      <c r="G644" t="s">
        <v>20</v>
      </c>
      <c r="H644">
        <v>129</v>
      </c>
      <c r="I644" s="4">
        <f t="shared" ref="I644:I707" si="43"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">
        <v>2037</v>
      </c>
      <c r="R644" t="s">
        <v>2046</v>
      </c>
      <c r="S644" s="7">
        <f t="shared" si="41"/>
        <v>43451.25</v>
      </c>
      <c r="T644" s="7">
        <f t="shared" si="42"/>
        <v>43460.25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221.38255033557047</v>
      </c>
      <c r="G645" t="s">
        <v>20</v>
      </c>
      <c r="H645">
        <v>375</v>
      </c>
      <c r="I645" s="4">
        <f t="shared" si="43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">
        <v>2039</v>
      </c>
      <c r="R645" t="s">
        <v>2040</v>
      </c>
      <c r="S645" s="7">
        <f t="shared" si="41"/>
        <v>42795.25</v>
      </c>
      <c r="T645" s="7">
        <f t="shared" si="42"/>
        <v>42813.208333333328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48.396694214876035</v>
      </c>
      <c r="G646" t="s">
        <v>14</v>
      </c>
      <c r="H646">
        <v>2928</v>
      </c>
      <c r="I646" s="4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">
        <v>2039</v>
      </c>
      <c r="R646" t="s">
        <v>2040</v>
      </c>
      <c r="S646" s="7">
        <f t="shared" si="41"/>
        <v>43452.25</v>
      </c>
      <c r="T646" s="7">
        <f t="shared" si="42"/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92.911504424778755</v>
      </c>
      <c r="G647" t="s">
        <v>14</v>
      </c>
      <c r="H647">
        <v>4697</v>
      </c>
      <c r="I647" s="4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">
        <v>2035</v>
      </c>
      <c r="R647" t="s">
        <v>2036</v>
      </c>
      <c r="S647" s="7">
        <f t="shared" si="41"/>
        <v>43369.208333333328</v>
      </c>
      <c r="T647" s="7">
        <f t="shared" si="42"/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88.599797365754824</v>
      </c>
      <c r="G648" t="s">
        <v>14</v>
      </c>
      <c r="H648">
        <v>2915</v>
      </c>
      <c r="I648" s="4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">
        <v>2050</v>
      </c>
      <c r="R648" t="s">
        <v>2051</v>
      </c>
      <c r="S648" s="7">
        <f t="shared" si="41"/>
        <v>41346.208333333336</v>
      </c>
      <c r="T648" s="7">
        <f t="shared" si="42"/>
        <v>41357.208333333336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41.4</v>
      </c>
      <c r="G649" t="s">
        <v>14</v>
      </c>
      <c r="H649">
        <v>18</v>
      </c>
      <c r="I649" s="4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">
        <v>2047</v>
      </c>
      <c r="R649" t="s">
        <v>2059</v>
      </c>
      <c r="S649" s="7">
        <f t="shared" si="41"/>
        <v>43199.208333333328</v>
      </c>
      <c r="T649" s="7">
        <f t="shared" si="42"/>
        <v>43223.208333333328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63.056795131845846</v>
      </c>
      <c r="G650" t="s">
        <v>74</v>
      </c>
      <c r="H650">
        <v>723</v>
      </c>
      <c r="I650" s="4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">
        <v>2033</v>
      </c>
      <c r="R650" t="s">
        <v>2034</v>
      </c>
      <c r="S650" s="7">
        <f t="shared" si="41"/>
        <v>42922.208333333328</v>
      </c>
      <c r="T650" s="7">
        <f t="shared" si="42"/>
        <v>42940.208333333328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48.482333607230892</v>
      </c>
      <c r="G651" t="s">
        <v>14</v>
      </c>
      <c r="H651">
        <v>602</v>
      </c>
      <c r="I651" s="4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">
        <v>2039</v>
      </c>
      <c r="R651" t="s">
        <v>2040</v>
      </c>
      <c r="S651" s="7">
        <f t="shared" si="41"/>
        <v>40471.208333333336</v>
      </c>
      <c r="T651" s="7">
        <f t="shared" si="42"/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2</v>
      </c>
      <c r="G652" t="s">
        <v>14</v>
      </c>
      <c r="H652">
        <v>1</v>
      </c>
      <c r="I652" s="4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">
        <v>2035</v>
      </c>
      <c r="R652" t="s">
        <v>2058</v>
      </c>
      <c r="S652" s="7">
        <f t="shared" si="41"/>
        <v>41828.208333333336</v>
      </c>
      <c r="T652" s="7">
        <f t="shared" si="42"/>
        <v>41855.208333333336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88.47941026944585</v>
      </c>
      <c r="G653" t="s">
        <v>14</v>
      </c>
      <c r="H653">
        <v>3868</v>
      </c>
      <c r="I653" s="4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">
        <v>2041</v>
      </c>
      <c r="R653" t="s">
        <v>2052</v>
      </c>
      <c r="S653" s="7">
        <f t="shared" si="41"/>
        <v>41692.25</v>
      </c>
      <c r="T653" s="7">
        <f t="shared" si="42"/>
        <v>41707.25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126.84</v>
      </c>
      <c r="G654" t="s">
        <v>20</v>
      </c>
      <c r="H654">
        <v>409</v>
      </c>
      <c r="I654" s="4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">
        <v>2037</v>
      </c>
      <c r="R654" t="s">
        <v>2038</v>
      </c>
      <c r="S654" s="7">
        <f t="shared" si="41"/>
        <v>42587.208333333328</v>
      </c>
      <c r="T654" s="7">
        <f t="shared" si="42"/>
        <v>42630.208333333328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2338.833333333333</v>
      </c>
      <c r="G655" t="s">
        <v>20</v>
      </c>
      <c r="H655">
        <v>234</v>
      </c>
      <c r="I655" s="4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">
        <v>2037</v>
      </c>
      <c r="R655" t="s">
        <v>2038</v>
      </c>
      <c r="S655" s="7">
        <f t="shared" si="41"/>
        <v>42468.208333333328</v>
      </c>
      <c r="T655" s="7">
        <f t="shared" si="42"/>
        <v>42470.208333333328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508.38857142857148</v>
      </c>
      <c r="G656" t="s">
        <v>20</v>
      </c>
      <c r="H656">
        <v>3016</v>
      </c>
      <c r="I656" s="4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">
        <v>2035</v>
      </c>
      <c r="R656" t="s">
        <v>2057</v>
      </c>
      <c r="S656" s="7">
        <f t="shared" si="41"/>
        <v>42240.208333333328</v>
      </c>
      <c r="T656" s="7">
        <f t="shared" si="42"/>
        <v>42245.208333333328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191.47826086956522</v>
      </c>
      <c r="G657" t="s">
        <v>20</v>
      </c>
      <c r="H657">
        <v>264</v>
      </c>
      <c r="I657" s="4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">
        <v>2054</v>
      </c>
      <c r="R657" t="s">
        <v>2055</v>
      </c>
      <c r="S657" s="7">
        <f t="shared" si="41"/>
        <v>42796.25</v>
      </c>
      <c r="T657" s="7">
        <f t="shared" si="42"/>
        <v>42809.208333333328</v>
      </c>
    </row>
    <row r="658" spans="1:20" ht="17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42.127533783783782</v>
      </c>
      <c r="G658" t="s">
        <v>14</v>
      </c>
      <c r="H658">
        <v>504</v>
      </c>
      <c r="I658" s="4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">
        <v>2033</v>
      </c>
      <c r="R658" t="s">
        <v>2034</v>
      </c>
      <c r="S658" s="7">
        <f t="shared" si="41"/>
        <v>43097.25</v>
      </c>
      <c r="T658" s="7">
        <f t="shared" si="42"/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8.24</v>
      </c>
      <c r="G659" t="s">
        <v>14</v>
      </c>
      <c r="H659">
        <v>14</v>
      </c>
      <c r="I659" s="4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">
        <v>2041</v>
      </c>
      <c r="R659" t="s">
        <v>2063</v>
      </c>
      <c r="S659" s="7">
        <f t="shared" si="41"/>
        <v>43096.25</v>
      </c>
      <c r="T659" s="7">
        <f t="shared" si="42"/>
        <v>43112.25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60.064638783269963</v>
      </c>
      <c r="G660" t="s">
        <v>74</v>
      </c>
      <c r="H660">
        <v>390</v>
      </c>
      <c r="I660" s="4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">
        <v>2035</v>
      </c>
      <c r="R660" t="s">
        <v>2036</v>
      </c>
      <c r="S660" s="7">
        <f t="shared" si="41"/>
        <v>42246.208333333328</v>
      </c>
      <c r="T660" s="7">
        <f t="shared" si="42"/>
        <v>42269.208333333328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47.232808616404313</v>
      </c>
      <c r="G661" t="s">
        <v>14</v>
      </c>
      <c r="H661">
        <v>750</v>
      </c>
      <c r="I661" s="4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">
        <v>2041</v>
      </c>
      <c r="R661" t="s">
        <v>2042</v>
      </c>
      <c r="S661" s="7">
        <f t="shared" si="41"/>
        <v>40570.25</v>
      </c>
      <c r="T661" s="7">
        <f t="shared" si="42"/>
        <v>40571.25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81.736263736263737</v>
      </c>
      <c r="G662" t="s">
        <v>14</v>
      </c>
      <c r="H662">
        <v>77</v>
      </c>
      <c r="I662" s="4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">
        <v>2039</v>
      </c>
      <c r="R662" t="s">
        <v>2040</v>
      </c>
      <c r="S662" s="7">
        <f t="shared" si="41"/>
        <v>42237.208333333328</v>
      </c>
      <c r="T662" s="7">
        <f t="shared" si="42"/>
        <v>42246.208333333328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54.187265917603</v>
      </c>
      <c r="G663" t="s">
        <v>14</v>
      </c>
      <c r="H663">
        <v>752</v>
      </c>
      <c r="I663" s="4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">
        <v>2035</v>
      </c>
      <c r="R663" t="s">
        <v>2058</v>
      </c>
      <c r="S663" s="7">
        <f t="shared" si="41"/>
        <v>40996.208333333336</v>
      </c>
      <c r="T663" s="7">
        <f t="shared" si="42"/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97.868131868131869</v>
      </c>
      <c r="G664" t="s">
        <v>14</v>
      </c>
      <c r="H664">
        <v>131</v>
      </c>
      <c r="I664" s="4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">
        <v>2039</v>
      </c>
      <c r="R664" t="s">
        <v>2040</v>
      </c>
      <c r="S664" s="7">
        <f t="shared" si="41"/>
        <v>43443.25</v>
      </c>
      <c r="T664" s="7">
        <f t="shared" si="42"/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77.239999999999995</v>
      </c>
      <c r="G665" t="s">
        <v>14</v>
      </c>
      <c r="H665">
        <v>87</v>
      </c>
      <c r="I665" s="4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">
        <v>2039</v>
      </c>
      <c r="R665" t="s">
        <v>2040</v>
      </c>
      <c r="S665" s="7">
        <f t="shared" si="41"/>
        <v>40458.208333333336</v>
      </c>
      <c r="T665" s="7">
        <f t="shared" si="42"/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33.464735516372798</v>
      </c>
      <c r="G666" t="s">
        <v>14</v>
      </c>
      <c r="H666">
        <v>1063</v>
      </c>
      <c r="I666" s="4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">
        <v>2035</v>
      </c>
      <c r="R666" t="s">
        <v>2058</v>
      </c>
      <c r="S666" s="7">
        <f t="shared" si="41"/>
        <v>40959.25</v>
      </c>
      <c r="T666" s="7">
        <f t="shared" si="42"/>
        <v>40969.25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239.58823529411765</v>
      </c>
      <c r="G667" t="s">
        <v>20</v>
      </c>
      <c r="H667">
        <v>272</v>
      </c>
      <c r="I667" s="4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">
        <v>2041</v>
      </c>
      <c r="R667" t="s">
        <v>2042</v>
      </c>
      <c r="S667" s="7">
        <f t="shared" si="41"/>
        <v>40733.208333333336</v>
      </c>
      <c r="T667" s="7">
        <f t="shared" si="42"/>
        <v>40747.208333333336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64.032258064516128</v>
      </c>
      <c r="G668" t="s">
        <v>74</v>
      </c>
      <c r="H668">
        <v>25</v>
      </c>
      <c r="I668" s="4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">
        <v>2039</v>
      </c>
      <c r="R668" t="s">
        <v>2040</v>
      </c>
      <c r="S668" s="7">
        <f t="shared" si="41"/>
        <v>41516.208333333336</v>
      </c>
      <c r="T668" s="7">
        <f t="shared" si="42"/>
        <v>41522.208333333336</v>
      </c>
    </row>
    <row r="669" spans="1:20" ht="17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176.15942028985506</v>
      </c>
      <c r="G669" t="s">
        <v>20</v>
      </c>
      <c r="H669">
        <v>419</v>
      </c>
      <c r="I669" s="4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">
        <v>2064</v>
      </c>
      <c r="R669" t="s">
        <v>2065</v>
      </c>
      <c r="S669" s="7">
        <f t="shared" si="41"/>
        <v>41892.208333333336</v>
      </c>
      <c r="T669" s="7">
        <f t="shared" si="42"/>
        <v>41901.208333333336</v>
      </c>
    </row>
    <row r="670" spans="1:20" ht="17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20.33818181818182</v>
      </c>
      <c r="G670" t="s">
        <v>14</v>
      </c>
      <c r="H670">
        <v>76</v>
      </c>
      <c r="I670" s="4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">
        <v>2039</v>
      </c>
      <c r="R670" t="s">
        <v>2040</v>
      </c>
      <c r="S670" s="7">
        <f t="shared" si="41"/>
        <v>41122.208333333336</v>
      </c>
      <c r="T670" s="7">
        <f t="shared" si="42"/>
        <v>41134.208333333336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358.64754098360658</v>
      </c>
      <c r="G671" t="s">
        <v>20</v>
      </c>
      <c r="H671">
        <v>1621</v>
      </c>
      <c r="I671" s="4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">
        <v>2039</v>
      </c>
      <c r="R671" t="s">
        <v>2040</v>
      </c>
      <c r="S671" s="7">
        <f t="shared" si="41"/>
        <v>42912.208333333328</v>
      </c>
      <c r="T671" s="7">
        <f t="shared" si="42"/>
        <v>42921.208333333328</v>
      </c>
    </row>
    <row r="672" spans="1:20" ht="17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468.85802469135803</v>
      </c>
      <c r="G672" t="s">
        <v>20</v>
      </c>
      <c r="H672">
        <v>1101</v>
      </c>
      <c r="I672" s="4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">
        <v>2035</v>
      </c>
      <c r="R672" t="s">
        <v>2045</v>
      </c>
      <c r="S672" s="7">
        <f t="shared" si="41"/>
        <v>42425.25</v>
      </c>
      <c r="T672" s="7">
        <f t="shared" si="42"/>
        <v>42437.25</v>
      </c>
    </row>
    <row r="673" spans="1:20" ht="17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122.05635245901641</v>
      </c>
      <c r="G673" t="s">
        <v>20</v>
      </c>
      <c r="H673">
        <v>1073</v>
      </c>
      <c r="I673" s="4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">
        <v>2039</v>
      </c>
      <c r="R673" t="s">
        <v>2040</v>
      </c>
      <c r="S673" s="7">
        <f t="shared" si="41"/>
        <v>40390.208333333336</v>
      </c>
      <c r="T673" s="7">
        <f t="shared" si="42"/>
        <v>40394.208333333336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55.931783729156137</v>
      </c>
      <c r="G674" t="s">
        <v>14</v>
      </c>
      <c r="H674">
        <v>4428</v>
      </c>
      <c r="I674" s="4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">
        <v>2039</v>
      </c>
      <c r="R674" t="s">
        <v>2040</v>
      </c>
      <c r="S674" s="7">
        <f t="shared" si="41"/>
        <v>43180.208333333328</v>
      </c>
      <c r="T674" s="7">
        <f t="shared" si="42"/>
        <v>43190.208333333328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43.660714285714285</v>
      </c>
      <c r="G675" t="s">
        <v>14</v>
      </c>
      <c r="H675">
        <v>58</v>
      </c>
      <c r="I675" s="4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">
        <v>2035</v>
      </c>
      <c r="R675" t="s">
        <v>2045</v>
      </c>
      <c r="S675" s="7">
        <f t="shared" si="41"/>
        <v>42475.208333333328</v>
      </c>
      <c r="T675" s="7">
        <f t="shared" si="42"/>
        <v>42496.208333333328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33.53837141183363</v>
      </c>
      <c r="G676" t="s">
        <v>74</v>
      </c>
      <c r="H676">
        <v>1218</v>
      </c>
      <c r="I676" s="4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">
        <v>2054</v>
      </c>
      <c r="R676" t="s">
        <v>2055</v>
      </c>
      <c r="S676" s="7">
        <f t="shared" si="41"/>
        <v>40774.208333333336</v>
      </c>
      <c r="T676" s="7">
        <f t="shared" si="42"/>
        <v>40821.208333333336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122.97938144329896</v>
      </c>
      <c r="G677" t="s">
        <v>20</v>
      </c>
      <c r="H677">
        <v>331</v>
      </c>
      <c r="I677" s="4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">
        <v>2064</v>
      </c>
      <c r="R677" t="s">
        <v>2065</v>
      </c>
      <c r="S677" s="7">
        <f t="shared" si="41"/>
        <v>43719.208333333328</v>
      </c>
      <c r="T677" s="7">
        <f t="shared" si="42"/>
        <v>43726.208333333328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189.74959871589084</v>
      </c>
      <c r="G678" t="s">
        <v>20</v>
      </c>
      <c r="H678">
        <v>1170</v>
      </c>
      <c r="I678" s="4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">
        <v>2054</v>
      </c>
      <c r="R678" t="s">
        <v>2055</v>
      </c>
      <c r="S678" s="7">
        <f t="shared" si="41"/>
        <v>41178.208333333336</v>
      </c>
      <c r="T678" s="7">
        <f t="shared" si="42"/>
        <v>41187.208333333336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83.622641509433961</v>
      </c>
      <c r="G679" t="s">
        <v>14</v>
      </c>
      <c r="H679">
        <v>111</v>
      </c>
      <c r="I679" s="4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">
        <v>2047</v>
      </c>
      <c r="R679" t="s">
        <v>2053</v>
      </c>
      <c r="S679" s="7">
        <f t="shared" si="41"/>
        <v>42561.208333333328</v>
      </c>
      <c r="T679" s="7">
        <f t="shared" si="42"/>
        <v>42611.208333333328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17.968844221105527</v>
      </c>
      <c r="G680" t="s">
        <v>74</v>
      </c>
      <c r="H680">
        <v>215</v>
      </c>
      <c r="I680" s="4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">
        <v>2041</v>
      </c>
      <c r="R680" t="s">
        <v>2044</v>
      </c>
      <c r="S680" s="7">
        <f t="shared" si="41"/>
        <v>43484.25</v>
      </c>
      <c r="T680" s="7">
        <f t="shared" si="42"/>
        <v>43486.25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1036.5</v>
      </c>
      <c r="G681" t="s">
        <v>20</v>
      </c>
      <c r="H681">
        <v>363</v>
      </c>
      <c r="I681" s="4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">
        <v>2033</v>
      </c>
      <c r="R681" t="s">
        <v>2034</v>
      </c>
      <c r="S681" s="7">
        <f t="shared" si="41"/>
        <v>43756.208333333328</v>
      </c>
      <c r="T681" s="7">
        <f t="shared" si="42"/>
        <v>43761.208333333328</v>
      </c>
    </row>
    <row r="682" spans="1:20" ht="17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97.405219780219781</v>
      </c>
      <c r="G682" t="s">
        <v>14</v>
      </c>
      <c r="H682">
        <v>2955</v>
      </c>
      <c r="I682" s="4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">
        <v>2050</v>
      </c>
      <c r="R682" t="s">
        <v>2061</v>
      </c>
      <c r="S682" s="7">
        <f t="shared" si="41"/>
        <v>43813.25</v>
      </c>
      <c r="T682" s="7">
        <f t="shared" si="42"/>
        <v>43815.25</v>
      </c>
    </row>
    <row r="683" spans="1:20" ht="17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86.386203150461711</v>
      </c>
      <c r="G683" t="s">
        <v>14</v>
      </c>
      <c r="H683">
        <v>1657</v>
      </c>
      <c r="I683" s="4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">
        <v>2039</v>
      </c>
      <c r="R683" t="s">
        <v>2040</v>
      </c>
      <c r="S683" s="7">
        <f t="shared" si="41"/>
        <v>40898.25</v>
      </c>
      <c r="T683" s="7">
        <f t="shared" si="42"/>
        <v>40904.25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150.16666666666666</v>
      </c>
      <c r="G684" t="s">
        <v>20</v>
      </c>
      <c r="H684">
        <v>103</v>
      </c>
      <c r="I684" s="4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">
        <v>2039</v>
      </c>
      <c r="R684" t="s">
        <v>2040</v>
      </c>
      <c r="S684" s="7">
        <f t="shared" si="41"/>
        <v>41619.25</v>
      </c>
      <c r="T684" s="7">
        <f t="shared" si="42"/>
        <v>41628.25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358.43478260869563</v>
      </c>
      <c r="G685" t="s">
        <v>20</v>
      </c>
      <c r="H685">
        <v>147</v>
      </c>
      <c r="I685" s="4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">
        <v>2039</v>
      </c>
      <c r="R685" t="s">
        <v>2040</v>
      </c>
      <c r="S685" s="7">
        <f t="shared" si="41"/>
        <v>43359.208333333328</v>
      </c>
      <c r="T685" s="7">
        <f t="shared" si="42"/>
        <v>43361.208333333328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542.85714285714289</v>
      </c>
      <c r="G686" t="s">
        <v>20</v>
      </c>
      <c r="H686">
        <v>110</v>
      </c>
      <c r="I686" s="4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">
        <v>2047</v>
      </c>
      <c r="R686" t="s">
        <v>2048</v>
      </c>
      <c r="S686" s="7">
        <f t="shared" si="41"/>
        <v>40358.208333333336</v>
      </c>
      <c r="T686" s="7">
        <f t="shared" si="42"/>
        <v>40378.208333333336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67.500714285714281</v>
      </c>
      <c r="G687" t="s">
        <v>14</v>
      </c>
      <c r="H687">
        <v>926</v>
      </c>
      <c r="I687" s="4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">
        <v>2039</v>
      </c>
      <c r="R687" t="s">
        <v>2040</v>
      </c>
      <c r="S687" s="7">
        <f t="shared" si="41"/>
        <v>42239.208333333328</v>
      </c>
      <c r="T687" s="7">
        <f t="shared" si="42"/>
        <v>42263.208333333328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191.74666666666667</v>
      </c>
      <c r="G688" t="s">
        <v>20</v>
      </c>
      <c r="H688">
        <v>134</v>
      </c>
      <c r="I688" s="4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">
        <v>2037</v>
      </c>
      <c r="R688" t="s">
        <v>2046</v>
      </c>
      <c r="S688" s="7">
        <f t="shared" si="41"/>
        <v>43186.208333333328</v>
      </c>
      <c r="T688" s="7">
        <f t="shared" si="42"/>
        <v>43197.208333333328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932</v>
      </c>
      <c r="G689" t="s">
        <v>20</v>
      </c>
      <c r="H689">
        <v>269</v>
      </c>
      <c r="I689" s="4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">
        <v>2039</v>
      </c>
      <c r="R689" t="s">
        <v>2040</v>
      </c>
      <c r="S689" s="7">
        <f t="shared" si="41"/>
        <v>42806.25</v>
      </c>
      <c r="T689" s="7">
        <f t="shared" si="42"/>
        <v>42809.208333333328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429.27586206896552</v>
      </c>
      <c r="G690" t="s">
        <v>20</v>
      </c>
      <c r="H690">
        <v>175</v>
      </c>
      <c r="I690" s="4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">
        <v>2041</v>
      </c>
      <c r="R690" t="s">
        <v>2060</v>
      </c>
      <c r="S690" s="7">
        <f t="shared" si="41"/>
        <v>43475.25</v>
      </c>
      <c r="T690" s="7">
        <f t="shared" si="42"/>
        <v>43491.25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100.65753424657535</v>
      </c>
      <c r="G691" t="s">
        <v>20</v>
      </c>
      <c r="H691">
        <v>69</v>
      </c>
      <c r="I691" s="4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">
        <v>2037</v>
      </c>
      <c r="R691" t="s">
        <v>2038</v>
      </c>
      <c r="S691" s="7">
        <f t="shared" si="41"/>
        <v>41576.208333333336</v>
      </c>
      <c r="T691" s="7">
        <f t="shared" si="42"/>
        <v>41588.25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226.61111111111109</v>
      </c>
      <c r="G692" t="s">
        <v>20</v>
      </c>
      <c r="H692">
        <v>190</v>
      </c>
      <c r="I692" s="4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">
        <v>2041</v>
      </c>
      <c r="R692" t="s">
        <v>2042</v>
      </c>
      <c r="S692" s="7">
        <f t="shared" si="41"/>
        <v>40874.25</v>
      </c>
      <c r="T692" s="7">
        <f t="shared" si="42"/>
        <v>40880.25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142.38</v>
      </c>
      <c r="G693" t="s">
        <v>20</v>
      </c>
      <c r="H693">
        <v>237</v>
      </c>
      <c r="I693" s="4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">
        <v>2041</v>
      </c>
      <c r="R693" t="s">
        <v>2042</v>
      </c>
      <c r="S693" s="7">
        <f t="shared" si="41"/>
        <v>41185.208333333336</v>
      </c>
      <c r="T693" s="7">
        <f t="shared" si="42"/>
        <v>41202.208333333336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90.633333333333326</v>
      </c>
      <c r="G694" t="s">
        <v>14</v>
      </c>
      <c r="H694">
        <v>77</v>
      </c>
      <c r="I694" s="4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">
        <v>2035</v>
      </c>
      <c r="R694" t="s">
        <v>2036</v>
      </c>
      <c r="S694" s="7">
        <f t="shared" si="41"/>
        <v>43655.208333333328</v>
      </c>
      <c r="T694" s="7">
        <f t="shared" si="42"/>
        <v>43673.208333333328</v>
      </c>
    </row>
    <row r="695" spans="1:20" ht="17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63.966740576496676</v>
      </c>
      <c r="G695" t="s">
        <v>14</v>
      </c>
      <c r="H695">
        <v>1748</v>
      </c>
      <c r="I695" s="4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">
        <v>2039</v>
      </c>
      <c r="R695" t="s">
        <v>2040</v>
      </c>
      <c r="S695" s="7">
        <f t="shared" si="41"/>
        <v>43025.208333333328</v>
      </c>
      <c r="T695" s="7">
        <f t="shared" si="42"/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84.131868131868131</v>
      </c>
      <c r="G696" t="s">
        <v>14</v>
      </c>
      <c r="H696">
        <v>79</v>
      </c>
      <c r="I696" s="4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">
        <v>2039</v>
      </c>
      <c r="R696" t="s">
        <v>2040</v>
      </c>
      <c r="S696" s="7">
        <f t="shared" si="41"/>
        <v>43066.25</v>
      </c>
      <c r="T696" s="7">
        <f t="shared" si="42"/>
        <v>43103.25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133.93478260869566</v>
      </c>
      <c r="G697" t="s">
        <v>20</v>
      </c>
      <c r="H697">
        <v>196</v>
      </c>
      <c r="I697" s="4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">
        <v>2035</v>
      </c>
      <c r="R697" t="s">
        <v>2036</v>
      </c>
      <c r="S697" s="7">
        <f t="shared" si="41"/>
        <v>42322.25</v>
      </c>
      <c r="T697" s="7">
        <f t="shared" si="42"/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59.042047531992694</v>
      </c>
      <c r="G698" t="s">
        <v>14</v>
      </c>
      <c r="H698">
        <v>889</v>
      </c>
      <c r="I698" s="4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">
        <v>2039</v>
      </c>
      <c r="R698" t="s">
        <v>2040</v>
      </c>
      <c r="S698" s="7">
        <f t="shared" si="41"/>
        <v>42114.208333333328</v>
      </c>
      <c r="T698" s="7">
        <f t="shared" si="42"/>
        <v>42115.208333333328</v>
      </c>
    </row>
    <row r="699" spans="1:20" ht="17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152.80062063615205</v>
      </c>
      <c r="G699" t="s">
        <v>20</v>
      </c>
      <c r="H699">
        <v>7295</v>
      </c>
      <c r="I699" s="4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">
        <v>2035</v>
      </c>
      <c r="R699" t="s">
        <v>2043</v>
      </c>
      <c r="S699" s="7">
        <f t="shared" si="41"/>
        <v>43190.208333333328</v>
      </c>
      <c r="T699" s="7">
        <f t="shared" si="42"/>
        <v>43192.208333333328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446.69121140142522</v>
      </c>
      <c r="G700" t="s">
        <v>20</v>
      </c>
      <c r="H700">
        <v>2893</v>
      </c>
      <c r="I700" s="4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">
        <v>2037</v>
      </c>
      <c r="R700" t="s">
        <v>2046</v>
      </c>
      <c r="S700" s="7">
        <f t="shared" si="41"/>
        <v>40871.25</v>
      </c>
      <c r="T700" s="7">
        <f t="shared" si="42"/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84.391891891891888</v>
      </c>
      <c r="G701" t="s">
        <v>14</v>
      </c>
      <c r="H701">
        <v>56</v>
      </c>
      <c r="I701" s="4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">
        <v>2041</v>
      </c>
      <c r="R701" t="s">
        <v>2044</v>
      </c>
      <c r="S701" s="7">
        <f t="shared" si="41"/>
        <v>43641.208333333328</v>
      </c>
      <c r="T701" s="7">
        <f t="shared" si="42"/>
        <v>43642.208333333328</v>
      </c>
    </row>
    <row r="702" spans="1:20" ht="17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3</v>
      </c>
      <c r="G702" t="s">
        <v>14</v>
      </c>
      <c r="H702">
        <v>1</v>
      </c>
      <c r="I702" s="4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">
        <v>2037</v>
      </c>
      <c r="R702" t="s">
        <v>2046</v>
      </c>
      <c r="S702" s="7">
        <f t="shared" si="41"/>
        <v>40203.25</v>
      </c>
      <c r="T702" s="7">
        <f t="shared" si="42"/>
        <v>40218.25</v>
      </c>
    </row>
    <row r="703" spans="1:20" ht="17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175.02692307692308</v>
      </c>
      <c r="G703" t="s">
        <v>20</v>
      </c>
      <c r="H703">
        <v>820</v>
      </c>
      <c r="I703" s="4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">
        <v>2039</v>
      </c>
      <c r="R703" t="s">
        <v>2040</v>
      </c>
      <c r="S703" s="7">
        <f t="shared" si="41"/>
        <v>40629.208333333336</v>
      </c>
      <c r="T703" s="7">
        <f t="shared" si="42"/>
        <v>40636.208333333336</v>
      </c>
    </row>
    <row r="704" spans="1:20" ht="17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54.137931034482754</v>
      </c>
      <c r="G704" t="s">
        <v>14</v>
      </c>
      <c r="H704">
        <v>83</v>
      </c>
      <c r="I704" s="4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">
        <v>2037</v>
      </c>
      <c r="R704" t="s">
        <v>2046</v>
      </c>
      <c r="S704" s="7">
        <f t="shared" si="41"/>
        <v>41477.208333333336</v>
      </c>
      <c r="T704" s="7">
        <f t="shared" si="42"/>
        <v>41482.208333333336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311.87381703470032</v>
      </c>
      <c r="G705" t="s">
        <v>20</v>
      </c>
      <c r="H705">
        <v>2038</v>
      </c>
      <c r="I705" s="4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">
        <v>2047</v>
      </c>
      <c r="R705" t="s">
        <v>2059</v>
      </c>
      <c r="S705" s="7">
        <f t="shared" si="41"/>
        <v>41020.208333333336</v>
      </c>
      <c r="T705" s="7">
        <f t="shared" si="42"/>
        <v>41037.208333333336</v>
      </c>
    </row>
    <row r="706" spans="1:20" ht="17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0"/>
        <v>122.78160919540231</v>
      </c>
      <c r="G706" t="s">
        <v>20</v>
      </c>
      <c r="H706">
        <v>116</v>
      </c>
      <c r="I706" s="4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">
        <v>2041</v>
      </c>
      <c r="R706" t="s">
        <v>2049</v>
      </c>
      <c r="S706" s="7">
        <f t="shared" si="41"/>
        <v>42555.208333333328</v>
      </c>
      <c r="T706" s="7">
        <f t="shared" si="42"/>
        <v>42570.208333333328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44">E707/D707*100</f>
        <v>99.026517383618156</v>
      </c>
      <c r="G707" t="s">
        <v>14</v>
      </c>
      <c r="H707">
        <v>2025</v>
      </c>
      <c r="I707" s="4">
        <f t="shared" si="43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">
        <v>2047</v>
      </c>
      <c r="R707" t="s">
        <v>2048</v>
      </c>
      <c r="S707" s="7">
        <f t="shared" ref="S707:S770" si="45">(((L707/60)/60)/24)+DATE(1970,1,1)</f>
        <v>41619.25</v>
      </c>
      <c r="T707" s="7">
        <f t="shared" ref="T707:T770" si="46">(((M707/60)/60)/24)+DATE(1970,1,1)</f>
        <v>41623.25</v>
      </c>
    </row>
    <row r="708" spans="1:20" ht="17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127.84686346863469</v>
      </c>
      <c r="G708" t="s">
        <v>20</v>
      </c>
      <c r="H708">
        <v>1345</v>
      </c>
      <c r="I708" s="4">
        <f t="shared" ref="I708:I771" si="47"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">
        <v>2037</v>
      </c>
      <c r="R708" t="s">
        <v>2038</v>
      </c>
      <c r="S708" s="7">
        <f t="shared" si="45"/>
        <v>43471.25</v>
      </c>
      <c r="T708" s="7">
        <f t="shared" si="46"/>
        <v>43479.25</v>
      </c>
    </row>
    <row r="709" spans="1:20" ht="17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158.61643835616439</v>
      </c>
      <c r="G709" t="s">
        <v>20</v>
      </c>
      <c r="H709">
        <v>168</v>
      </c>
      <c r="I709" s="4">
        <f t="shared" si="4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">
        <v>2041</v>
      </c>
      <c r="R709" t="s">
        <v>2044</v>
      </c>
      <c r="S709" s="7">
        <f t="shared" si="45"/>
        <v>43442.25</v>
      </c>
      <c r="T709" s="7">
        <f t="shared" si="46"/>
        <v>43478.25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707.05882352941171</v>
      </c>
      <c r="G710" t="s">
        <v>20</v>
      </c>
      <c r="H710">
        <v>137</v>
      </c>
      <c r="I710" s="4">
        <f t="shared" si="4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">
        <v>2039</v>
      </c>
      <c r="R710" t="s">
        <v>2040</v>
      </c>
      <c r="S710" s="7">
        <f t="shared" si="45"/>
        <v>42877.208333333328</v>
      </c>
      <c r="T710" s="7">
        <f t="shared" si="46"/>
        <v>42887.208333333328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142.38775510204081</v>
      </c>
      <c r="G711" t="s">
        <v>20</v>
      </c>
      <c r="H711">
        <v>186</v>
      </c>
      <c r="I711" s="4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">
        <v>2039</v>
      </c>
      <c r="R711" t="s">
        <v>2040</v>
      </c>
      <c r="S711" s="7">
        <f t="shared" si="45"/>
        <v>41018.208333333336</v>
      </c>
      <c r="T711" s="7">
        <f t="shared" si="46"/>
        <v>41025.208333333336</v>
      </c>
    </row>
    <row r="712" spans="1:20" ht="17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147.86046511627907</v>
      </c>
      <c r="G712" t="s">
        <v>20</v>
      </c>
      <c r="H712">
        <v>125</v>
      </c>
      <c r="I712" s="4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">
        <v>2039</v>
      </c>
      <c r="R712" t="s">
        <v>2040</v>
      </c>
      <c r="S712" s="7">
        <f t="shared" si="45"/>
        <v>43295.208333333328</v>
      </c>
      <c r="T712" s="7">
        <f t="shared" si="46"/>
        <v>43302.208333333328</v>
      </c>
    </row>
    <row r="713" spans="1:20" ht="17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20.322580645161288</v>
      </c>
      <c r="G713" t="s">
        <v>14</v>
      </c>
      <c r="H713">
        <v>14</v>
      </c>
      <c r="I713" s="4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">
        <v>2039</v>
      </c>
      <c r="R713" t="s">
        <v>2040</v>
      </c>
      <c r="S713" s="7">
        <f t="shared" si="45"/>
        <v>42393.25</v>
      </c>
      <c r="T713" s="7">
        <f t="shared" si="46"/>
        <v>42395.25</v>
      </c>
    </row>
    <row r="714" spans="1:20" ht="17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1840.625</v>
      </c>
      <c r="G714" t="s">
        <v>20</v>
      </c>
      <c r="H714">
        <v>202</v>
      </c>
      <c r="I714" s="4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">
        <v>2039</v>
      </c>
      <c r="R714" t="s">
        <v>2040</v>
      </c>
      <c r="S714" s="7">
        <f t="shared" si="45"/>
        <v>42559.208333333328</v>
      </c>
      <c r="T714" s="7">
        <f t="shared" si="46"/>
        <v>42600.208333333328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161.94202898550725</v>
      </c>
      <c r="G715" t="s">
        <v>20</v>
      </c>
      <c r="H715">
        <v>103</v>
      </c>
      <c r="I715" s="4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">
        <v>2047</v>
      </c>
      <c r="R715" t="s">
        <v>2056</v>
      </c>
      <c r="S715" s="7">
        <f t="shared" si="45"/>
        <v>42604.208333333328</v>
      </c>
      <c r="T715" s="7">
        <f t="shared" si="46"/>
        <v>42616.208333333328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472.82077922077923</v>
      </c>
      <c r="G716" t="s">
        <v>20</v>
      </c>
      <c r="H716">
        <v>1785</v>
      </c>
      <c r="I716" s="4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">
        <v>2035</v>
      </c>
      <c r="R716" t="s">
        <v>2036</v>
      </c>
      <c r="S716" s="7">
        <f t="shared" si="45"/>
        <v>41870.208333333336</v>
      </c>
      <c r="T716" s="7">
        <f t="shared" si="46"/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24.466101694915253</v>
      </c>
      <c r="G717" t="s">
        <v>14</v>
      </c>
      <c r="H717">
        <v>656</v>
      </c>
      <c r="I717" s="4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">
        <v>2050</v>
      </c>
      <c r="R717" t="s">
        <v>2061</v>
      </c>
      <c r="S717" s="7">
        <f t="shared" si="45"/>
        <v>40397.208333333336</v>
      </c>
      <c r="T717" s="7">
        <f t="shared" si="46"/>
        <v>40402.208333333336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517.65</v>
      </c>
      <c r="G718" t="s">
        <v>20</v>
      </c>
      <c r="H718">
        <v>157</v>
      </c>
      <c r="I718" s="4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">
        <v>2039</v>
      </c>
      <c r="R718" t="s">
        <v>2040</v>
      </c>
      <c r="S718" s="7">
        <f t="shared" si="45"/>
        <v>41465.208333333336</v>
      </c>
      <c r="T718" s="7">
        <f t="shared" si="46"/>
        <v>41493.208333333336</v>
      </c>
    </row>
    <row r="719" spans="1:20" ht="17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247.64285714285714</v>
      </c>
      <c r="G719" t="s">
        <v>20</v>
      </c>
      <c r="H719">
        <v>555</v>
      </c>
      <c r="I719" s="4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">
        <v>2041</v>
      </c>
      <c r="R719" t="s">
        <v>2042</v>
      </c>
      <c r="S719" s="7">
        <f t="shared" si="45"/>
        <v>40777.208333333336</v>
      </c>
      <c r="T719" s="7">
        <f t="shared" si="46"/>
        <v>40798.208333333336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100.20481927710843</v>
      </c>
      <c r="G720" t="s">
        <v>20</v>
      </c>
      <c r="H720">
        <v>297</v>
      </c>
      <c r="I720" s="4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">
        <v>2037</v>
      </c>
      <c r="R720" t="s">
        <v>2046</v>
      </c>
      <c r="S720" s="7">
        <f t="shared" si="45"/>
        <v>41442.208333333336</v>
      </c>
      <c r="T720" s="7">
        <f t="shared" si="46"/>
        <v>41468.208333333336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153</v>
      </c>
      <c r="G721" t="s">
        <v>20</v>
      </c>
      <c r="H721">
        <v>123</v>
      </c>
      <c r="I721" s="4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">
        <v>2047</v>
      </c>
      <c r="R721" t="s">
        <v>2053</v>
      </c>
      <c r="S721" s="7">
        <f t="shared" si="45"/>
        <v>41058.208333333336</v>
      </c>
      <c r="T721" s="7">
        <f t="shared" si="46"/>
        <v>41069.208333333336</v>
      </c>
    </row>
    <row r="722" spans="1:20" ht="17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37.091954022988503</v>
      </c>
      <c r="G722" t="s">
        <v>74</v>
      </c>
      <c r="H722">
        <v>38</v>
      </c>
      <c r="I722" s="4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">
        <v>2039</v>
      </c>
      <c r="R722" t="s">
        <v>2040</v>
      </c>
      <c r="S722" s="7">
        <f t="shared" si="45"/>
        <v>43152.25</v>
      </c>
      <c r="T722" s="7">
        <f t="shared" si="46"/>
        <v>43166.25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4.392394822006473</v>
      </c>
      <c r="G723" t="s">
        <v>74</v>
      </c>
      <c r="H723">
        <v>60</v>
      </c>
      <c r="I723" s="4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">
        <v>2035</v>
      </c>
      <c r="R723" t="s">
        <v>2036</v>
      </c>
      <c r="S723" s="7">
        <f t="shared" si="45"/>
        <v>43194.208333333328</v>
      </c>
      <c r="T723" s="7">
        <f t="shared" si="46"/>
        <v>43200.208333333328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156.50721649484535</v>
      </c>
      <c r="G724" t="s">
        <v>20</v>
      </c>
      <c r="H724">
        <v>3036</v>
      </c>
      <c r="I724" s="4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">
        <v>2041</v>
      </c>
      <c r="R724" t="s">
        <v>2042</v>
      </c>
      <c r="S724" s="7">
        <f t="shared" si="45"/>
        <v>43045.25</v>
      </c>
      <c r="T724" s="7">
        <f t="shared" si="46"/>
        <v>43072.25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270.40816326530609</v>
      </c>
      <c r="G725" t="s">
        <v>20</v>
      </c>
      <c r="H725">
        <v>144</v>
      </c>
      <c r="I725" s="4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">
        <v>2039</v>
      </c>
      <c r="R725" t="s">
        <v>2040</v>
      </c>
      <c r="S725" s="7">
        <f t="shared" si="45"/>
        <v>42431.25</v>
      </c>
      <c r="T725" s="7">
        <f t="shared" si="46"/>
        <v>42452.208333333328</v>
      </c>
    </row>
    <row r="726" spans="1:20" ht="17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134.05952380952382</v>
      </c>
      <c r="G726" t="s">
        <v>20</v>
      </c>
      <c r="H726">
        <v>121</v>
      </c>
      <c r="I726" s="4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">
        <v>2039</v>
      </c>
      <c r="R726" t="s">
        <v>2040</v>
      </c>
      <c r="S726" s="7">
        <f t="shared" si="45"/>
        <v>41934.208333333336</v>
      </c>
      <c r="T726" s="7">
        <f t="shared" si="46"/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50.398033126293996</v>
      </c>
      <c r="G727" t="s">
        <v>14</v>
      </c>
      <c r="H727">
        <v>1596</v>
      </c>
      <c r="I727" s="4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">
        <v>2050</v>
      </c>
      <c r="R727" t="s">
        <v>2061</v>
      </c>
      <c r="S727" s="7">
        <f t="shared" si="45"/>
        <v>41958.25</v>
      </c>
      <c r="T727" s="7">
        <f t="shared" si="46"/>
        <v>41960.25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88.815837937384899</v>
      </c>
      <c r="G728" t="s">
        <v>74</v>
      </c>
      <c r="H728">
        <v>524</v>
      </c>
      <c r="I728" s="4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">
        <v>2039</v>
      </c>
      <c r="R728" t="s">
        <v>2040</v>
      </c>
      <c r="S728" s="7">
        <f t="shared" si="45"/>
        <v>40476.208333333336</v>
      </c>
      <c r="T728" s="7">
        <f t="shared" si="46"/>
        <v>40482.208333333336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165</v>
      </c>
      <c r="G729" t="s">
        <v>20</v>
      </c>
      <c r="H729">
        <v>181</v>
      </c>
      <c r="I729" s="4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">
        <v>2037</v>
      </c>
      <c r="R729" t="s">
        <v>2038</v>
      </c>
      <c r="S729" s="7">
        <f t="shared" si="45"/>
        <v>43485.25</v>
      </c>
      <c r="T729" s="7">
        <f t="shared" si="46"/>
        <v>43543.208333333328</v>
      </c>
    </row>
    <row r="730" spans="1:20" ht="17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17.5</v>
      </c>
      <c r="G730" t="s">
        <v>14</v>
      </c>
      <c r="H730">
        <v>10</v>
      </c>
      <c r="I730" s="4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">
        <v>2039</v>
      </c>
      <c r="R730" t="s">
        <v>2040</v>
      </c>
      <c r="S730" s="7">
        <f t="shared" si="45"/>
        <v>42515.208333333328</v>
      </c>
      <c r="T730" s="7">
        <f t="shared" si="46"/>
        <v>42526.208333333328</v>
      </c>
    </row>
    <row r="731" spans="1:20" ht="17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185.66071428571428</v>
      </c>
      <c r="G731" t="s">
        <v>20</v>
      </c>
      <c r="H731">
        <v>122</v>
      </c>
      <c r="I731" s="4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">
        <v>2041</v>
      </c>
      <c r="R731" t="s">
        <v>2044</v>
      </c>
      <c r="S731" s="7">
        <f t="shared" si="45"/>
        <v>41309.25</v>
      </c>
      <c r="T731" s="7">
        <f t="shared" si="46"/>
        <v>41311.25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412.6631944444444</v>
      </c>
      <c r="G732" t="s">
        <v>20</v>
      </c>
      <c r="H732">
        <v>1071</v>
      </c>
      <c r="I732" s="4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">
        <v>2037</v>
      </c>
      <c r="R732" t="s">
        <v>2046</v>
      </c>
      <c r="S732" s="7">
        <f t="shared" si="45"/>
        <v>42147.208333333328</v>
      </c>
      <c r="T732" s="7">
        <f t="shared" si="46"/>
        <v>42153.208333333328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90.25</v>
      </c>
      <c r="G733" t="s">
        <v>74</v>
      </c>
      <c r="H733">
        <v>219</v>
      </c>
      <c r="I733" s="4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">
        <v>2037</v>
      </c>
      <c r="R733" t="s">
        <v>2038</v>
      </c>
      <c r="S733" s="7">
        <f t="shared" si="45"/>
        <v>42939.208333333328</v>
      </c>
      <c r="T733" s="7">
        <f t="shared" si="46"/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91.984615384615381</v>
      </c>
      <c r="G734" t="s">
        <v>14</v>
      </c>
      <c r="H734">
        <v>1121</v>
      </c>
      <c r="I734" s="4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">
        <v>2035</v>
      </c>
      <c r="R734" t="s">
        <v>2036</v>
      </c>
      <c r="S734" s="7">
        <f t="shared" si="45"/>
        <v>42816.208333333328</v>
      </c>
      <c r="T734" s="7">
        <f t="shared" si="46"/>
        <v>42839.208333333328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527.00632911392404</v>
      </c>
      <c r="G735" t="s">
        <v>20</v>
      </c>
      <c r="H735">
        <v>980</v>
      </c>
      <c r="I735" s="4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">
        <v>2035</v>
      </c>
      <c r="R735" t="s">
        <v>2057</v>
      </c>
      <c r="S735" s="7">
        <f t="shared" si="45"/>
        <v>41844.208333333336</v>
      </c>
      <c r="T735" s="7">
        <f t="shared" si="46"/>
        <v>41857.208333333336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319.14285714285711</v>
      </c>
      <c r="G736" t="s">
        <v>20</v>
      </c>
      <c r="H736">
        <v>536</v>
      </c>
      <c r="I736" s="4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">
        <v>2039</v>
      </c>
      <c r="R736" t="s">
        <v>2040</v>
      </c>
      <c r="S736" s="7">
        <f t="shared" si="45"/>
        <v>42763.25</v>
      </c>
      <c r="T736" s="7">
        <f t="shared" si="46"/>
        <v>42775.25</v>
      </c>
    </row>
    <row r="737" spans="1:20" ht="17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354.18867924528303</v>
      </c>
      <c r="G737" t="s">
        <v>20</v>
      </c>
      <c r="H737">
        <v>1991</v>
      </c>
      <c r="I737" s="4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">
        <v>2054</v>
      </c>
      <c r="R737" t="s">
        <v>2055</v>
      </c>
      <c r="S737" s="7">
        <f t="shared" si="45"/>
        <v>42459.208333333328</v>
      </c>
      <c r="T737" s="7">
        <f t="shared" si="46"/>
        <v>42466.208333333328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32.896103896103895</v>
      </c>
      <c r="G738" t="s">
        <v>74</v>
      </c>
      <c r="H738">
        <v>29</v>
      </c>
      <c r="I738" s="4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">
        <v>2047</v>
      </c>
      <c r="R738" t="s">
        <v>2048</v>
      </c>
      <c r="S738" s="7">
        <f t="shared" si="45"/>
        <v>42055.25</v>
      </c>
      <c r="T738" s="7">
        <f t="shared" si="46"/>
        <v>42059.25</v>
      </c>
    </row>
    <row r="739" spans="1:20" ht="17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135.8918918918919</v>
      </c>
      <c r="G739" t="s">
        <v>20</v>
      </c>
      <c r="H739">
        <v>180</v>
      </c>
      <c r="I739" s="4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">
        <v>2035</v>
      </c>
      <c r="R739" t="s">
        <v>2045</v>
      </c>
      <c r="S739" s="7">
        <f t="shared" si="45"/>
        <v>42685.25</v>
      </c>
      <c r="T739" s="7">
        <f t="shared" si="46"/>
        <v>42697.25</v>
      </c>
    </row>
    <row r="740" spans="1:20" ht="17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2.0843373493975905</v>
      </c>
      <c r="G740" t="s">
        <v>14</v>
      </c>
      <c r="H740">
        <v>15</v>
      </c>
      <c r="I740" s="4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">
        <v>2039</v>
      </c>
      <c r="R740" t="s">
        <v>2040</v>
      </c>
      <c r="S740" s="7">
        <f t="shared" si="45"/>
        <v>41959.25</v>
      </c>
      <c r="T740" s="7">
        <f t="shared" si="46"/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61</v>
      </c>
      <c r="G741" t="s">
        <v>14</v>
      </c>
      <c r="H741">
        <v>191</v>
      </c>
      <c r="I741" s="4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">
        <v>2035</v>
      </c>
      <c r="R741" t="s">
        <v>2045</v>
      </c>
      <c r="S741" s="7">
        <f t="shared" si="45"/>
        <v>41089.208333333336</v>
      </c>
      <c r="T741" s="7">
        <f t="shared" si="46"/>
        <v>41090.208333333336</v>
      </c>
    </row>
    <row r="742" spans="1:20" ht="17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30.037735849056602</v>
      </c>
      <c r="G742" t="s">
        <v>14</v>
      </c>
      <c r="H742">
        <v>16</v>
      </c>
      <c r="I742" s="4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">
        <v>2039</v>
      </c>
      <c r="R742" t="s">
        <v>2040</v>
      </c>
      <c r="S742" s="7">
        <f t="shared" si="45"/>
        <v>42769.25</v>
      </c>
      <c r="T742" s="7">
        <f t="shared" si="46"/>
        <v>42772.25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1179.1666666666665</v>
      </c>
      <c r="G743" t="s">
        <v>20</v>
      </c>
      <c r="H743">
        <v>130</v>
      </c>
      <c r="I743" s="4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">
        <v>2039</v>
      </c>
      <c r="R743" t="s">
        <v>2040</v>
      </c>
      <c r="S743" s="7">
        <f t="shared" si="45"/>
        <v>40321.208333333336</v>
      </c>
      <c r="T743" s="7">
        <f t="shared" si="46"/>
        <v>40322.208333333336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1126.0833333333335</v>
      </c>
      <c r="G744" t="s">
        <v>20</v>
      </c>
      <c r="H744">
        <v>122</v>
      </c>
      <c r="I744" s="4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">
        <v>2035</v>
      </c>
      <c r="R744" t="s">
        <v>2043</v>
      </c>
      <c r="S744" s="7">
        <f t="shared" si="45"/>
        <v>40197.25</v>
      </c>
      <c r="T744" s="7">
        <f t="shared" si="46"/>
        <v>40239.25</v>
      </c>
    </row>
    <row r="745" spans="1:20" ht="17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12.923076923076923</v>
      </c>
      <c r="G745" t="s">
        <v>14</v>
      </c>
      <c r="H745">
        <v>17</v>
      </c>
      <c r="I745" s="4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">
        <v>2039</v>
      </c>
      <c r="R745" t="s">
        <v>2040</v>
      </c>
      <c r="S745" s="7">
        <f t="shared" si="45"/>
        <v>42298.208333333328</v>
      </c>
      <c r="T745" s="7">
        <f t="shared" si="46"/>
        <v>42304.208333333328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712</v>
      </c>
      <c r="G746" t="s">
        <v>20</v>
      </c>
      <c r="H746">
        <v>140</v>
      </c>
      <c r="I746" s="4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">
        <v>2039</v>
      </c>
      <c r="R746" t="s">
        <v>2040</v>
      </c>
      <c r="S746" s="7">
        <f t="shared" si="45"/>
        <v>43322.208333333328</v>
      </c>
      <c r="T746" s="7">
        <f t="shared" si="46"/>
        <v>43324.208333333328</v>
      </c>
    </row>
    <row r="747" spans="1:20" ht="17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30.304347826086957</v>
      </c>
      <c r="G747" t="s">
        <v>14</v>
      </c>
      <c r="H747">
        <v>34</v>
      </c>
      <c r="I747" s="4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">
        <v>2037</v>
      </c>
      <c r="R747" t="s">
        <v>2046</v>
      </c>
      <c r="S747" s="7">
        <f t="shared" si="45"/>
        <v>40328.208333333336</v>
      </c>
      <c r="T747" s="7">
        <f t="shared" si="46"/>
        <v>40355.208333333336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212.50896057347671</v>
      </c>
      <c r="G748" t="s">
        <v>20</v>
      </c>
      <c r="H748">
        <v>3388</v>
      </c>
      <c r="I748" s="4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">
        <v>2037</v>
      </c>
      <c r="R748" t="s">
        <v>2038</v>
      </c>
      <c r="S748" s="7">
        <f t="shared" si="45"/>
        <v>40825.208333333336</v>
      </c>
      <c r="T748" s="7">
        <f t="shared" si="46"/>
        <v>40830.208333333336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228.85714285714286</v>
      </c>
      <c r="G749" t="s">
        <v>20</v>
      </c>
      <c r="H749">
        <v>280</v>
      </c>
      <c r="I749" s="4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">
        <v>2039</v>
      </c>
      <c r="R749" t="s">
        <v>2040</v>
      </c>
      <c r="S749" s="7">
        <f t="shared" si="45"/>
        <v>40423.208333333336</v>
      </c>
      <c r="T749" s="7">
        <f t="shared" si="46"/>
        <v>40434.208333333336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34.959979476654695</v>
      </c>
      <c r="G750" t="s">
        <v>74</v>
      </c>
      <c r="H750">
        <v>614</v>
      </c>
      <c r="I750" s="4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">
        <v>2041</v>
      </c>
      <c r="R750" t="s">
        <v>2049</v>
      </c>
      <c r="S750" s="7">
        <f t="shared" si="45"/>
        <v>40238.25</v>
      </c>
      <c r="T750" s="7">
        <f t="shared" si="46"/>
        <v>40263.208333333336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157.29069767441862</v>
      </c>
      <c r="G751" t="s">
        <v>20</v>
      </c>
      <c r="H751">
        <v>366</v>
      </c>
      <c r="I751" s="4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">
        <v>2037</v>
      </c>
      <c r="R751" t="s">
        <v>2046</v>
      </c>
      <c r="S751" s="7">
        <f t="shared" si="45"/>
        <v>41920.208333333336</v>
      </c>
      <c r="T751" s="7">
        <f t="shared" si="46"/>
        <v>41932.208333333336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1</v>
      </c>
      <c r="G752" t="s">
        <v>14</v>
      </c>
      <c r="H752">
        <v>1</v>
      </c>
      <c r="I752" s="4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">
        <v>2035</v>
      </c>
      <c r="R752" t="s">
        <v>2043</v>
      </c>
      <c r="S752" s="7">
        <f t="shared" si="45"/>
        <v>40360.208333333336</v>
      </c>
      <c r="T752" s="7">
        <f t="shared" si="46"/>
        <v>40385.208333333336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232.30555555555554</v>
      </c>
      <c r="G753" t="s">
        <v>20</v>
      </c>
      <c r="H753">
        <v>270</v>
      </c>
      <c r="I753" s="4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">
        <v>2047</v>
      </c>
      <c r="R753" t="s">
        <v>2048</v>
      </c>
      <c r="S753" s="7">
        <f t="shared" si="45"/>
        <v>42446.208333333328</v>
      </c>
      <c r="T753" s="7">
        <f t="shared" si="46"/>
        <v>42461.208333333328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92.448275862068968</v>
      </c>
      <c r="G754" t="s">
        <v>74</v>
      </c>
      <c r="H754">
        <v>114</v>
      </c>
      <c r="I754" s="4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">
        <v>2039</v>
      </c>
      <c r="R754" t="s">
        <v>2040</v>
      </c>
      <c r="S754" s="7">
        <f t="shared" si="45"/>
        <v>40395.208333333336</v>
      </c>
      <c r="T754" s="7">
        <f t="shared" si="46"/>
        <v>40413.208333333336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256.70212765957444</v>
      </c>
      <c r="G755" t="s">
        <v>20</v>
      </c>
      <c r="H755">
        <v>137</v>
      </c>
      <c r="I755" s="4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">
        <v>2054</v>
      </c>
      <c r="R755" t="s">
        <v>2055</v>
      </c>
      <c r="S755" s="7">
        <f t="shared" si="45"/>
        <v>40321.208333333336</v>
      </c>
      <c r="T755" s="7">
        <f t="shared" si="46"/>
        <v>40336.208333333336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168.47017045454547</v>
      </c>
      <c r="G756" t="s">
        <v>20</v>
      </c>
      <c r="H756">
        <v>3205</v>
      </c>
      <c r="I756" s="4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">
        <v>2039</v>
      </c>
      <c r="R756" t="s">
        <v>2040</v>
      </c>
      <c r="S756" s="7">
        <f t="shared" si="45"/>
        <v>41210.208333333336</v>
      </c>
      <c r="T756" s="7">
        <f t="shared" si="46"/>
        <v>41263.25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166.57777777777778</v>
      </c>
      <c r="G757" t="s">
        <v>20</v>
      </c>
      <c r="H757">
        <v>288</v>
      </c>
      <c r="I757" s="4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">
        <v>2039</v>
      </c>
      <c r="R757" t="s">
        <v>2040</v>
      </c>
      <c r="S757" s="7">
        <f t="shared" si="45"/>
        <v>43096.25</v>
      </c>
      <c r="T757" s="7">
        <f t="shared" si="46"/>
        <v>43108.25</v>
      </c>
    </row>
    <row r="758" spans="1:20" ht="17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772.07692307692309</v>
      </c>
      <c r="G758" t="s">
        <v>20</v>
      </c>
      <c r="H758">
        <v>148</v>
      </c>
      <c r="I758" s="4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">
        <v>2039</v>
      </c>
      <c r="R758" t="s">
        <v>2040</v>
      </c>
      <c r="S758" s="7">
        <f t="shared" si="45"/>
        <v>42024.25</v>
      </c>
      <c r="T758" s="7">
        <f t="shared" si="46"/>
        <v>42030.25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406.85714285714283</v>
      </c>
      <c r="G759" t="s">
        <v>20</v>
      </c>
      <c r="H759">
        <v>114</v>
      </c>
      <c r="I759" s="4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">
        <v>2041</v>
      </c>
      <c r="R759" t="s">
        <v>2044</v>
      </c>
      <c r="S759" s="7">
        <f t="shared" si="45"/>
        <v>40675.208333333336</v>
      </c>
      <c r="T759" s="7">
        <f t="shared" si="46"/>
        <v>40679.208333333336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564.20608108108115</v>
      </c>
      <c r="G760" t="s">
        <v>20</v>
      </c>
      <c r="H760">
        <v>1518</v>
      </c>
      <c r="I760" s="4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">
        <v>2035</v>
      </c>
      <c r="R760" t="s">
        <v>2036</v>
      </c>
      <c r="S760" s="7">
        <f t="shared" si="45"/>
        <v>41936.208333333336</v>
      </c>
      <c r="T760" s="7">
        <f t="shared" si="46"/>
        <v>41945.208333333336</v>
      </c>
    </row>
    <row r="761" spans="1:20" ht="17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68.426865671641792</v>
      </c>
      <c r="G761" t="s">
        <v>14</v>
      </c>
      <c r="H761">
        <v>1274</v>
      </c>
      <c r="I761" s="4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">
        <v>2035</v>
      </c>
      <c r="R761" t="s">
        <v>2043</v>
      </c>
      <c r="S761" s="7">
        <f t="shared" si="45"/>
        <v>43136.25</v>
      </c>
      <c r="T761" s="7">
        <f t="shared" si="46"/>
        <v>43166.25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34.351966873706004</v>
      </c>
      <c r="G762" t="s">
        <v>14</v>
      </c>
      <c r="H762">
        <v>210</v>
      </c>
      <c r="I762" s="4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">
        <v>2050</v>
      </c>
      <c r="R762" t="s">
        <v>2051</v>
      </c>
      <c r="S762" s="7">
        <f t="shared" si="45"/>
        <v>43678.208333333328</v>
      </c>
      <c r="T762" s="7">
        <f t="shared" si="46"/>
        <v>43707.208333333328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655.4545454545455</v>
      </c>
      <c r="G763" t="s">
        <v>20</v>
      </c>
      <c r="H763">
        <v>166</v>
      </c>
      <c r="I763" s="4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">
        <v>2035</v>
      </c>
      <c r="R763" t="s">
        <v>2036</v>
      </c>
      <c r="S763" s="7">
        <f t="shared" si="45"/>
        <v>42938.208333333328</v>
      </c>
      <c r="T763" s="7">
        <f t="shared" si="46"/>
        <v>42943.208333333328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177.25714285714284</v>
      </c>
      <c r="G764" t="s">
        <v>20</v>
      </c>
      <c r="H764">
        <v>100</v>
      </c>
      <c r="I764" s="4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">
        <v>2035</v>
      </c>
      <c r="R764" t="s">
        <v>2058</v>
      </c>
      <c r="S764" s="7">
        <f t="shared" si="45"/>
        <v>41241.25</v>
      </c>
      <c r="T764" s="7">
        <f t="shared" si="46"/>
        <v>41252.25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113.17857142857144</v>
      </c>
      <c r="G765" t="s">
        <v>20</v>
      </c>
      <c r="H765">
        <v>235</v>
      </c>
      <c r="I765" s="4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">
        <v>2039</v>
      </c>
      <c r="R765" t="s">
        <v>2040</v>
      </c>
      <c r="S765" s="7">
        <f t="shared" si="45"/>
        <v>41037.208333333336</v>
      </c>
      <c r="T765" s="7">
        <f t="shared" si="46"/>
        <v>41072.208333333336</v>
      </c>
    </row>
    <row r="766" spans="1:20" ht="17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728.18181818181824</v>
      </c>
      <c r="G766" t="s">
        <v>20</v>
      </c>
      <c r="H766">
        <v>148</v>
      </c>
      <c r="I766" s="4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">
        <v>2035</v>
      </c>
      <c r="R766" t="s">
        <v>2036</v>
      </c>
      <c r="S766" s="7">
        <f t="shared" si="45"/>
        <v>40676.208333333336</v>
      </c>
      <c r="T766" s="7">
        <f t="shared" si="46"/>
        <v>40684.208333333336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208.33333333333334</v>
      </c>
      <c r="G767" t="s">
        <v>20</v>
      </c>
      <c r="H767">
        <v>198</v>
      </c>
      <c r="I767" s="4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">
        <v>2035</v>
      </c>
      <c r="R767" t="s">
        <v>2045</v>
      </c>
      <c r="S767" s="7">
        <f t="shared" si="45"/>
        <v>42840.208333333328</v>
      </c>
      <c r="T767" s="7">
        <f t="shared" si="46"/>
        <v>42865.208333333328</v>
      </c>
    </row>
    <row r="768" spans="1:20" ht="17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31.171232876712331</v>
      </c>
      <c r="G768" t="s">
        <v>14</v>
      </c>
      <c r="H768">
        <v>248</v>
      </c>
      <c r="I768" s="4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">
        <v>2041</v>
      </c>
      <c r="R768" t="s">
        <v>2063</v>
      </c>
      <c r="S768" s="7">
        <f t="shared" si="45"/>
        <v>43362.208333333328</v>
      </c>
      <c r="T768" s="7">
        <f t="shared" si="46"/>
        <v>43363.208333333328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56.967078189300416</v>
      </c>
      <c r="G769" t="s">
        <v>14</v>
      </c>
      <c r="H769">
        <v>513</v>
      </c>
      <c r="I769" s="4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">
        <v>2047</v>
      </c>
      <c r="R769" t="s">
        <v>2059</v>
      </c>
      <c r="S769" s="7">
        <f t="shared" si="45"/>
        <v>42283.208333333328</v>
      </c>
      <c r="T769" s="7">
        <f t="shared" si="46"/>
        <v>42328.25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4"/>
        <v>231</v>
      </c>
      <c r="G770" t="s">
        <v>20</v>
      </c>
      <c r="H770">
        <v>150</v>
      </c>
      <c r="I770" s="4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">
        <v>2039</v>
      </c>
      <c r="R770" t="s">
        <v>2040</v>
      </c>
      <c r="S770" s="7">
        <f t="shared" si="45"/>
        <v>41619.25</v>
      </c>
      <c r="T770" s="7">
        <f t="shared" si="46"/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48">E771/D771*100</f>
        <v>86.867834394904463</v>
      </c>
      <c r="G771" t="s">
        <v>14</v>
      </c>
      <c r="H771">
        <v>3410</v>
      </c>
      <c r="I771" s="4">
        <f t="shared" si="47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">
        <v>2050</v>
      </c>
      <c r="R771" t="s">
        <v>2051</v>
      </c>
      <c r="S771" s="7">
        <f t="shared" ref="S771:S834" si="49">(((L771/60)/60)/24)+DATE(1970,1,1)</f>
        <v>41501.208333333336</v>
      </c>
      <c r="T771" s="7">
        <f t="shared" ref="T771:T834" si="50">(((M771/60)/60)/24)+DATE(1970,1,1)</f>
        <v>41527.208333333336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270.74418604651163</v>
      </c>
      <c r="G772" t="s">
        <v>20</v>
      </c>
      <c r="H772">
        <v>216</v>
      </c>
      <c r="I772" s="4">
        <f t="shared" ref="I772:I835" si="51"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">
        <v>2039</v>
      </c>
      <c r="R772" t="s">
        <v>2040</v>
      </c>
      <c r="S772" s="7">
        <f t="shared" si="49"/>
        <v>41743.208333333336</v>
      </c>
      <c r="T772" s="7">
        <f t="shared" si="50"/>
        <v>41750.208333333336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49.446428571428569</v>
      </c>
      <c r="G773" t="s">
        <v>74</v>
      </c>
      <c r="H773">
        <v>26</v>
      </c>
      <c r="I773" s="4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">
        <v>2039</v>
      </c>
      <c r="R773" t="s">
        <v>2040</v>
      </c>
      <c r="S773" s="7">
        <f t="shared" si="49"/>
        <v>43491.25</v>
      </c>
      <c r="T773" s="7">
        <f t="shared" si="50"/>
        <v>43518.25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113.3596256684492</v>
      </c>
      <c r="G774" t="s">
        <v>20</v>
      </c>
      <c r="H774">
        <v>5139</v>
      </c>
      <c r="I774" s="4">
        <f t="shared" si="5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">
        <v>2035</v>
      </c>
      <c r="R774" t="s">
        <v>2045</v>
      </c>
      <c r="S774" s="7">
        <f t="shared" si="49"/>
        <v>43505.25</v>
      </c>
      <c r="T774" s="7">
        <f t="shared" si="50"/>
        <v>43509.25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190.55555555555554</v>
      </c>
      <c r="G775" t="s">
        <v>20</v>
      </c>
      <c r="H775">
        <v>2353</v>
      </c>
      <c r="I775" s="4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">
        <v>2039</v>
      </c>
      <c r="R775" t="s">
        <v>2040</v>
      </c>
      <c r="S775" s="7">
        <f t="shared" si="49"/>
        <v>42838.208333333328</v>
      </c>
      <c r="T775" s="7">
        <f t="shared" si="50"/>
        <v>42848.208333333328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135.5</v>
      </c>
      <c r="G776" t="s">
        <v>20</v>
      </c>
      <c r="H776">
        <v>78</v>
      </c>
      <c r="I776" s="4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">
        <v>2037</v>
      </c>
      <c r="R776" t="s">
        <v>2038</v>
      </c>
      <c r="S776" s="7">
        <f t="shared" si="49"/>
        <v>42513.208333333328</v>
      </c>
      <c r="T776" s="7">
        <f t="shared" si="50"/>
        <v>42554.208333333328</v>
      </c>
    </row>
    <row r="777" spans="1:20" ht="17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10.297872340425531</v>
      </c>
      <c r="G777" t="s">
        <v>14</v>
      </c>
      <c r="H777">
        <v>10</v>
      </c>
      <c r="I777" s="4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">
        <v>2035</v>
      </c>
      <c r="R777" t="s">
        <v>2036</v>
      </c>
      <c r="S777" s="7">
        <f t="shared" si="49"/>
        <v>41949.25</v>
      </c>
      <c r="T777" s="7">
        <f t="shared" si="50"/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65.544223826714799</v>
      </c>
      <c r="G778" t="s">
        <v>14</v>
      </c>
      <c r="H778">
        <v>2201</v>
      </c>
      <c r="I778" s="4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">
        <v>2039</v>
      </c>
      <c r="R778" t="s">
        <v>2040</v>
      </c>
      <c r="S778" s="7">
        <f t="shared" si="49"/>
        <v>43650.208333333328</v>
      </c>
      <c r="T778" s="7">
        <f t="shared" si="50"/>
        <v>43668.208333333328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49.026652452025587</v>
      </c>
      <c r="G779" t="s">
        <v>14</v>
      </c>
      <c r="H779">
        <v>676</v>
      </c>
      <c r="I779" s="4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">
        <v>2039</v>
      </c>
      <c r="R779" t="s">
        <v>2040</v>
      </c>
      <c r="S779" s="7">
        <f t="shared" si="49"/>
        <v>40809.208333333336</v>
      </c>
      <c r="T779" s="7">
        <f t="shared" si="50"/>
        <v>40838.208333333336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787.92307692307691</v>
      </c>
      <c r="G780" t="s">
        <v>20</v>
      </c>
      <c r="H780">
        <v>174</v>
      </c>
      <c r="I780" s="4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">
        <v>2041</v>
      </c>
      <c r="R780" t="s">
        <v>2049</v>
      </c>
      <c r="S780" s="7">
        <f t="shared" si="49"/>
        <v>40768.208333333336</v>
      </c>
      <c r="T780" s="7">
        <f t="shared" si="50"/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80.306347746090154</v>
      </c>
      <c r="G781" t="s">
        <v>14</v>
      </c>
      <c r="H781">
        <v>831</v>
      </c>
      <c r="I781" s="4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">
        <v>2039</v>
      </c>
      <c r="R781" t="s">
        <v>2040</v>
      </c>
      <c r="S781" s="7">
        <f t="shared" si="49"/>
        <v>42230.208333333328</v>
      </c>
      <c r="T781" s="7">
        <f t="shared" si="50"/>
        <v>42239.208333333328</v>
      </c>
    </row>
    <row r="782" spans="1:20" ht="17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106.29411764705883</v>
      </c>
      <c r="G782" t="s">
        <v>20</v>
      </c>
      <c r="H782">
        <v>164</v>
      </c>
      <c r="I782" s="4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">
        <v>2041</v>
      </c>
      <c r="R782" t="s">
        <v>2044</v>
      </c>
      <c r="S782" s="7">
        <f t="shared" si="49"/>
        <v>42573.208333333328</v>
      </c>
      <c r="T782" s="7">
        <f t="shared" si="50"/>
        <v>42592.208333333328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50.735632183908038</v>
      </c>
      <c r="G783" t="s">
        <v>74</v>
      </c>
      <c r="H783">
        <v>56</v>
      </c>
      <c r="I783" s="4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">
        <v>2039</v>
      </c>
      <c r="R783" t="s">
        <v>2040</v>
      </c>
      <c r="S783" s="7">
        <f t="shared" si="49"/>
        <v>40482.208333333336</v>
      </c>
      <c r="T783" s="7">
        <f t="shared" si="50"/>
        <v>40533.25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215.31372549019611</v>
      </c>
      <c r="G784" t="s">
        <v>20</v>
      </c>
      <c r="H784">
        <v>161</v>
      </c>
      <c r="I784" s="4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">
        <v>2041</v>
      </c>
      <c r="R784" t="s">
        <v>2049</v>
      </c>
      <c r="S784" s="7">
        <f t="shared" si="49"/>
        <v>40603.25</v>
      </c>
      <c r="T784" s="7">
        <f t="shared" si="50"/>
        <v>40631.208333333336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141.22972972972974</v>
      </c>
      <c r="G785" t="s">
        <v>20</v>
      </c>
      <c r="H785">
        <v>138</v>
      </c>
      <c r="I785" s="4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">
        <v>2035</v>
      </c>
      <c r="R785" t="s">
        <v>2036</v>
      </c>
      <c r="S785" s="7">
        <f t="shared" si="49"/>
        <v>41625.25</v>
      </c>
      <c r="T785" s="7">
        <f t="shared" si="50"/>
        <v>41632.25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115.33745781777279</v>
      </c>
      <c r="G786" t="s">
        <v>20</v>
      </c>
      <c r="H786">
        <v>3308</v>
      </c>
      <c r="I786" s="4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">
        <v>2037</v>
      </c>
      <c r="R786" t="s">
        <v>2038</v>
      </c>
      <c r="S786" s="7">
        <f t="shared" si="49"/>
        <v>42435.25</v>
      </c>
      <c r="T786" s="7">
        <f t="shared" si="50"/>
        <v>42446.208333333328</v>
      </c>
    </row>
    <row r="787" spans="1:20" ht="17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193.11940298507463</v>
      </c>
      <c r="G787" t="s">
        <v>20</v>
      </c>
      <c r="H787">
        <v>127</v>
      </c>
      <c r="I787" s="4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">
        <v>2041</v>
      </c>
      <c r="R787" t="s">
        <v>2049</v>
      </c>
      <c r="S787" s="7">
        <f t="shared" si="49"/>
        <v>43582.208333333328</v>
      </c>
      <c r="T787" s="7">
        <f t="shared" si="50"/>
        <v>43616.208333333328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729.73333333333335</v>
      </c>
      <c r="G788" t="s">
        <v>20</v>
      </c>
      <c r="H788">
        <v>207</v>
      </c>
      <c r="I788" s="4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">
        <v>2035</v>
      </c>
      <c r="R788" t="s">
        <v>2058</v>
      </c>
      <c r="S788" s="7">
        <f t="shared" si="49"/>
        <v>43186.208333333328</v>
      </c>
      <c r="T788" s="7">
        <f t="shared" si="50"/>
        <v>43193.208333333328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99.66339869281046</v>
      </c>
      <c r="G789" t="s">
        <v>14</v>
      </c>
      <c r="H789">
        <v>859</v>
      </c>
      <c r="I789" s="4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">
        <v>2035</v>
      </c>
      <c r="R789" t="s">
        <v>2036</v>
      </c>
      <c r="S789" s="7">
        <f t="shared" si="49"/>
        <v>40684.208333333336</v>
      </c>
      <c r="T789" s="7">
        <f t="shared" si="50"/>
        <v>40693.208333333336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88.166666666666671</v>
      </c>
      <c r="G790" t="s">
        <v>47</v>
      </c>
      <c r="H790">
        <v>31</v>
      </c>
      <c r="I790" s="4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">
        <v>2041</v>
      </c>
      <c r="R790" t="s">
        <v>2049</v>
      </c>
      <c r="S790" s="7">
        <f t="shared" si="49"/>
        <v>41202.208333333336</v>
      </c>
      <c r="T790" s="7">
        <f t="shared" si="50"/>
        <v>41223.25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37.233333333333334</v>
      </c>
      <c r="G791" t="s">
        <v>14</v>
      </c>
      <c r="H791">
        <v>45</v>
      </c>
      <c r="I791" s="4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">
        <v>2039</v>
      </c>
      <c r="R791" t="s">
        <v>2040</v>
      </c>
      <c r="S791" s="7">
        <f t="shared" si="49"/>
        <v>41786.208333333336</v>
      </c>
      <c r="T791" s="7">
        <f t="shared" si="50"/>
        <v>41823.208333333336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30.540075309306079</v>
      </c>
      <c r="G792" t="s">
        <v>74</v>
      </c>
      <c r="H792">
        <v>1113</v>
      </c>
      <c r="I792" s="4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">
        <v>2039</v>
      </c>
      <c r="R792" t="s">
        <v>2040</v>
      </c>
      <c r="S792" s="7">
        <f t="shared" si="49"/>
        <v>40223.25</v>
      </c>
      <c r="T792" s="7">
        <f t="shared" si="50"/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25.714285714285712</v>
      </c>
      <c r="G793" t="s">
        <v>14</v>
      </c>
      <c r="H793">
        <v>6</v>
      </c>
      <c r="I793" s="4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">
        <v>2033</v>
      </c>
      <c r="R793" t="s">
        <v>2034</v>
      </c>
      <c r="S793" s="7">
        <f t="shared" si="49"/>
        <v>42715.25</v>
      </c>
      <c r="T793" s="7">
        <f t="shared" si="50"/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34</v>
      </c>
      <c r="G794" t="s">
        <v>14</v>
      </c>
      <c r="H794">
        <v>7</v>
      </c>
      <c r="I794" s="4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">
        <v>2039</v>
      </c>
      <c r="R794" t="s">
        <v>2040</v>
      </c>
      <c r="S794" s="7">
        <f t="shared" si="49"/>
        <v>41451.208333333336</v>
      </c>
      <c r="T794" s="7">
        <f t="shared" si="50"/>
        <v>41479.208333333336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1185.909090909091</v>
      </c>
      <c r="G795" t="s">
        <v>20</v>
      </c>
      <c r="H795">
        <v>181</v>
      </c>
      <c r="I795" s="4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">
        <v>2047</v>
      </c>
      <c r="R795" t="s">
        <v>2048</v>
      </c>
      <c r="S795" s="7">
        <f t="shared" si="49"/>
        <v>41450.208333333336</v>
      </c>
      <c r="T795" s="7">
        <f t="shared" si="50"/>
        <v>41454.208333333336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125.39393939393939</v>
      </c>
      <c r="G796" t="s">
        <v>20</v>
      </c>
      <c r="H796">
        <v>110</v>
      </c>
      <c r="I796" s="4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">
        <v>2035</v>
      </c>
      <c r="R796" t="s">
        <v>2036</v>
      </c>
      <c r="S796" s="7">
        <f t="shared" si="49"/>
        <v>43091.25</v>
      </c>
      <c r="T796" s="7">
        <f t="shared" si="50"/>
        <v>43103.25</v>
      </c>
    </row>
    <row r="797" spans="1:20" ht="17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14.394366197183098</v>
      </c>
      <c r="G797" t="s">
        <v>14</v>
      </c>
      <c r="H797">
        <v>31</v>
      </c>
      <c r="I797" s="4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">
        <v>2041</v>
      </c>
      <c r="R797" t="s">
        <v>2044</v>
      </c>
      <c r="S797" s="7">
        <f t="shared" si="49"/>
        <v>42675.208333333328</v>
      </c>
      <c r="T797" s="7">
        <f t="shared" si="50"/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54.807692307692314</v>
      </c>
      <c r="G798" t="s">
        <v>14</v>
      </c>
      <c r="H798">
        <v>78</v>
      </c>
      <c r="I798" s="4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">
        <v>2050</v>
      </c>
      <c r="R798" t="s">
        <v>2061</v>
      </c>
      <c r="S798" s="7">
        <f t="shared" si="49"/>
        <v>41859.208333333336</v>
      </c>
      <c r="T798" s="7">
        <f t="shared" si="50"/>
        <v>41866.208333333336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109.63157894736841</v>
      </c>
      <c r="G799" t="s">
        <v>20</v>
      </c>
      <c r="H799">
        <v>185</v>
      </c>
      <c r="I799" s="4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">
        <v>2037</v>
      </c>
      <c r="R799" t="s">
        <v>2038</v>
      </c>
      <c r="S799" s="7">
        <f t="shared" si="49"/>
        <v>43464.25</v>
      </c>
      <c r="T799" s="7">
        <f t="shared" si="50"/>
        <v>43487.25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188.47058823529412</v>
      </c>
      <c r="G800" t="s">
        <v>20</v>
      </c>
      <c r="H800">
        <v>121</v>
      </c>
      <c r="I800" s="4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">
        <v>2039</v>
      </c>
      <c r="R800" t="s">
        <v>2040</v>
      </c>
      <c r="S800" s="7">
        <f t="shared" si="49"/>
        <v>41060.208333333336</v>
      </c>
      <c r="T800" s="7">
        <f t="shared" si="50"/>
        <v>41088.208333333336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87.008284023668637</v>
      </c>
      <c r="G801" t="s">
        <v>14</v>
      </c>
      <c r="H801">
        <v>1225</v>
      </c>
      <c r="I801" s="4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">
        <v>2039</v>
      </c>
      <c r="R801" t="s">
        <v>2040</v>
      </c>
      <c r="S801" s="7">
        <f t="shared" si="49"/>
        <v>42399.25</v>
      </c>
      <c r="T801" s="7">
        <f t="shared" si="50"/>
        <v>42403.25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1</v>
      </c>
      <c r="G802" t="s">
        <v>14</v>
      </c>
      <c r="H802">
        <v>1</v>
      </c>
      <c r="I802" s="4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">
        <v>2035</v>
      </c>
      <c r="R802" t="s">
        <v>2036</v>
      </c>
      <c r="S802" s="7">
        <f t="shared" si="49"/>
        <v>42167.208333333328</v>
      </c>
      <c r="T802" s="7">
        <f t="shared" si="50"/>
        <v>42171.208333333328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202.9130434782609</v>
      </c>
      <c r="G803" t="s">
        <v>20</v>
      </c>
      <c r="H803">
        <v>106</v>
      </c>
      <c r="I803" s="4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">
        <v>2054</v>
      </c>
      <c r="R803" t="s">
        <v>2055</v>
      </c>
      <c r="S803" s="7">
        <f t="shared" si="49"/>
        <v>43830.25</v>
      </c>
      <c r="T803" s="7">
        <f t="shared" si="50"/>
        <v>43852.25</v>
      </c>
    </row>
    <row r="804" spans="1:20" ht="17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197.03225806451613</v>
      </c>
      <c r="G804" t="s">
        <v>20</v>
      </c>
      <c r="H804">
        <v>142</v>
      </c>
      <c r="I804" s="4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">
        <v>2054</v>
      </c>
      <c r="R804" t="s">
        <v>2055</v>
      </c>
      <c r="S804" s="7">
        <f t="shared" si="49"/>
        <v>43650.208333333328</v>
      </c>
      <c r="T804" s="7">
        <f t="shared" si="50"/>
        <v>43652.208333333328</v>
      </c>
    </row>
    <row r="805" spans="1:20" ht="17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107</v>
      </c>
      <c r="G805" t="s">
        <v>20</v>
      </c>
      <c r="H805">
        <v>233</v>
      </c>
      <c r="I805" s="4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">
        <v>2039</v>
      </c>
      <c r="R805" t="s">
        <v>2040</v>
      </c>
      <c r="S805" s="7">
        <f t="shared" si="49"/>
        <v>43492.25</v>
      </c>
      <c r="T805" s="7">
        <f t="shared" si="50"/>
        <v>43526.25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268.73076923076923</v>
      </c>
      <c r="G806" t="s">
        <v>20</v>
      </c>
      <c r="H806">
        <v>218</v>
      </c>
      <c r="I806" s="4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">
        <v>2035</v>
      </c>
      <c r="R806" t="s">
        <v>2036</v>
      </c>
      <c r="S806" s="7">
        <f t="shared" si="49"/>
        <v>43102.25</v>
      </c>
      <c r="T806" s="7">
        <f t="shared" si="50"/>
        <v>43122.25</v>
      </c>
    </row>
    <row r="807" spans="1:20" ht="17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50.845360824742272</v>
      </c>
      <c r="G807" t="s">
        <v>14</v>
      </c>
      <c r="H807">
        <v>67</v>
      </c>
      <c r="I807" s="4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">
        <v>2041</v>
      </c>
      <c r="R807" t="s">
        <v>2042</v>
      </c>
      <c r="S807" s="7">
        <f t="shared" si="49"/>
        <v>41958.25</v>
      </c>
      <c r="T807" s="7">
        <f t="shared" si="50"/>
        <v>42009.25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1180.2857142857142</v>
      </c>
      <c r="G808" t="s">
        <v>20</v>
      </c>
      <c r="H808">
        <v>76</v>
      </c>
      <c r="I808" s="4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">
        <v>2041</v>
      </c>
      <c r="R808" t="s">
        <v>2044</v>
      </c>
      <c r="S808" s="7">
        <f t="shared" si="49"/>
        <v>40973.25</v>
      </c>
      <c r="T808" s="7">
        <f t="shared" si="50"/>
        <v>40997.208333333336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264</v>
      </c>
      <c r="G809" t="s">
        <v>20</v>
      </c>
      <c r="H809">
        <v>43</v>
      </c>
      <c r="I809" s="4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">
        <v>2039</v>
      </c>
      <c r="R809" t="s">
        <v>2040</v>
      </c>
      <c r="S809" s="7">
        <f t="shared" si="49"/>
        <v>43753.208333333328</v>
      </c>
      <c r="T809" s="7">
        <f t="shared" si="50"/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30.44230769230769</v>
      </c>
      <c r="G810" t="s">
        <v>14</v>
      </c>
      <c r="H810">
        <v>19</v>
      </c>
      <c r="I810" s="4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">
        <v>2033</v>
      </c>
      <c r="R810" t="s">
        <v>2034</v>
      </c>
      <c r="S810" s="7">
        <f t="shared" si="49"/>
        <v>42507.208333333328</v>
      </c>
      <c r="T810" s="7">
        <f t="shared" si="50"/>
        <v>42524.208333333328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62.880681818181813</v>
      </c>
      <c r="G811" t="s">
        <v>14</v>
      </c>
      <c r="H811">
        <v>2108</v>
      </c>
      <c r="I811" s="4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">
        <v>2041</v>
      </c>
      <c r="R811" t="s">
        <v>2042</v>
      </c>
      <c r="S811" s="7">
        <f t="shared" si="49"/>
        <v>41135.208333333336</v>
      </c>
      <c r="T811" s="7">
        <f t="shared" si="50"/>
        <v>41136.208333333336</v>
      </c>
    </row>
    <row r="812" spans="1:20" ht="17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193.125</v>
      </c>
      <c r="G812" t="s">
        <v>20</v>
      </c>
      <c r="H812">
        <v>221</v>
      </c>
      <c r="I812" s="4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">
        <v>2039</v>
      </c>
      <c r="R812" t="s">
        <v>2040</v>
      </c>
      <c r="S812" s="7">
        <f t="shared" si="49"/>
        <v>43067.25</v>
      </c>
      <c r="T812" s="7">
        <f t="shared" si="50"/>
        <v>43077.25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77.102702702702715</v>
      </c>
      <c r="G813" t="s">
        <v>14</v>
      </c>
      <c r="H813">
        <v>679</v>
      </c>
      <c r="I813" s="4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">
        <v>2050</v>
      </c>
      <c r="R813" t="s">
        <v>2051</v>
      </c>
      <c r="S813" s="7">
        <f t="shared" si="49"/>
        <v>42378.25</v>
      </c>
      <c r="T813" s="7">
        <f t="shared" si="50"/>
        <v>42380.25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225.52763819095478</v>
      </c>
      <c r="G814" t="s">
        <v>20</v>
      </c>
      <c r="H814">
        <v>2805</v>
      </c>
      <c r="I814" s="4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">
        <v>2047</v>
      </c>
      <c r="R814" t="s">
        <v>2048</v>
      </c>
      <c r="S814" s="7">
        <f t="shared" si="49"/>
        <v>43206.208333333328</v>
      </c>
      <c r="T814" s="7">
        <f t="shared" si="50"/>
        <v>43211.208333333328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239.40625</v>
      </c>
      <c r="G815" t="s">
        <v>20</v>
      </c>
      <c r="H815">
        <v>68</v>
      </c>
      <c r="I815" s="4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">
        <v>2050</v>
      </c>
      <c r="R815" t="s">
        <v>2051</v>
      </c>
      <c r="S815" s="7">
        <f t="shared" si="49"/>
        <v>41148.208333333336</v>
      </c>
      <c r="T815" s="7">
        <f t="shared" si="50"/>
        <v>41158.208333333336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92.1875</v>
      </c>
      <c r="G816" t="s">
        <v>14</v>
      </c>
      <c r="H816">
        <v>36</v>
      </c>
      <c r="I816" s="4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">
        <v>2035</v>
      </c>
      <c r="R816" t="s">
        <v>2036</v>
      </c>
      <c r="S816" s="7">
        <f t="shared" si="49"/>
        <v>42517.208333333328</v>
      </c>
      <c r="T816" s="7">
        <f t="shared" si="50"/>
        <v>42519.208333333328</v>
      </c>
    </row>
    <row r="817" spans="1:20" ht="17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130.23333333333335</v>
      </c>
      <c r="G817" t="s">
        <v>20</v>
      </c>
      <c r="H817">
        <v>183</v>
      </c>
      <c r="I817" s="4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">
        <v>2035</v>
      </c>
      <c r="R817" t="s">
        <v>2036</v>
      </c>
      <c r="S817" s="7">
        <f t="shared" si="49"/>
        <v>43068.25</v>
      </c>
      <c r="T817" s="7">
        <f t="shared" si="50"/>
        <v>43094.25</v>
      </c>
    </row>
    <row r="818" spans="1:20" ht="17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615.21739130434787</v>
      </c>
      <c r="G818" t="s">
        <v>20</v>
      </c>
      <c r="H818">
        <v>133</v>
      </c>
      <c r="I818" s="4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">
        <v>2039</v>
      </c>
      <c r="R818" t="s">
        <v>2040</v>
      </c>
      <c r="S818" s="7">
        <f t="shared" si="49"/>
        <v>41680.25</v>
      </c>
      <c r="T818" s="7">
        <f t="shared" si="50"/>
        <v>41682.25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368.79532163742692</v>
      </c>
      <c r="G819" t="s">
        <v>20</v>
      </c>
      <c r="H819">
        <v>2489</v>
      </c>
      <c r="I819" s="4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">
        <v>2047</v>
      </c>
      <c r="R819" t="s">
        <v>2048</v>
      </c>
      <c r="S819" s="7">
        <f t="shared" si="49"/>
        <v>43589.208333333328</v>
      </c>
      <c r="T819" s="7">
        <f t="shared" si="50"/>
        <v>43617.208333333328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1094.8571428571429</v>
      </c>
      <c r="G820" t="s">
        <v>20</v>
      </c>
      <c r="H820">
        <v>69</v>
      </c>
      <c r="I820" s="4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">
        <v>2039</v>
      </c>
      <c r="R820" t="s">
        <v>2040</v>
      </c>
      <c r="S820" s="7">
        <f t="shared" si="49"/>
        <v>43486.25</v>
      </c>
      <c r="T820" s="7">
        <f t="shared" si="50"/>
        <v>43499.25</v>
      </c>
    </row>
    <row r="821" spans="1:20" ht="17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50.662921348314605</v>
      </c>
      <c r="G821" t="s">
        <v>14</v>
      </c>
      <c r="H821">
        <v>47</v>
      </c>
      <c r="I821" s="4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">
        <v>2050</v>
      </c>
      <c r="R821" t="s">
        <v>2051</v>
      </c>
      <c r="S821" s="7">
        <f t="shared" si="49"/>
        <v>41237.25</v>
      </c>
      <c r="T821" s="7">
        <f t="shared" si="50"/>
        <v>41252.25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800.6</v>
      </c>
      <c r="G822" t="s">
        <v>20</v>
      </c>
      <c r="H822">
        <v>279</v>
      </c>
      <c r="I822" s="4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">
        <v>2035</v>
      </c>
      <c r="R822" t="s">
        <v>2036</v>
      </c>
      <c r="S822" s="7">
        <f t="shared" si="49"/>
        <v>43310.208333333328</v>
      </c>
      <c r="T822" s="7">
        <f t="shared" si="50"/>
        <v>43323.208333333328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291.28571428571428</v>
      </c>
      <c r="G823" t="s">
        <v>20</v>
      </c>
      <c r="H823">
        <v>210</v>
      </c>
      <c r="I823" s="4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">
        <v>2041</v>
      </c>
      <c r="R823" t="s">
        <v>2042</v>
      </c>
      <c r="S823" s="7">
        <f t="shared" si="49"/>
        <v>42794.25</v>
      </c>
      <c r="T823" s="7">
        <f t="shared" si="50"/>
        <v>42807.208333333328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349.9666666666667</v>
      </c>
      <c r="G824" t="s">
        <v>20</v>
      </c>
      <c r="H824">
        <v>2100</v>
      </c>
      <c r="I824" s="4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">
        <v>2035</v>
      </c>
      <c r="R824" t="s">
        <v>2036</v>
      </c>
      <c r="S824" s="7">
        <f t="shared" si="49"/>
        <v>41698.25</v>
      </c>
      <c r="T824" s="7">
        <f t="shared" si="50"/>
        <v>41715.208333333336</v>
      </c>
    </row>
    <row r="825" spans="1:20" ht="17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357.07317073170731</v>
      </c>
      <c r="G825" t="s">
        <v>20</v>
      </c>
      <c r="H825">
        <v>252</v>
      </c>
      <c r="I825" s="4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">
        <v>2035</v>
      </c>
      <c r="R825" t="s">
        <v>2036</v>
      </c>
      <c r="S825" s="7">
        <f t="shared" si="49"/>
        <v>41892.208333333336</v>
      </c>
      <c r="T825" s="7">
        <f t="shared" si="50"/>
        <v>41917.208333333336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126.48941176470588</v>
      </c>
      <c r="G826" t="s">
        <v>20</v>
      </c>
      <c r="H826">
        <v>1280</v>
      </c>
      <c r="I826" s="4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">
        <v>2047</v>
      </c>
      <c r="R826" t="s">
        <v>2048</v>
      </c>
      <c r="S826" s="7">
        <f t="shared" si="49"/>
        <v>40348.208333333336</v>
      </c>
      <c r="T826" s="7">
        <f t="shared" si="50"/>
        <v>40380.208333333336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387.5</v>
      </c>
      <c r="G827" t="s">
        <v>20</v>
      </c>
      <c r="H827">
        <v>157</v>
      </c>
      <c r="I827" s="4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">
        <v>2041</v>
      </c>
      <c r="R827" t="s">
        <v>2052</v>
      </c>
      <c r="S827" s="7">
        <f t="shared" si="49"/>
        <v>42941.208333333328</v>
      </c>
      <c r="T827" s="7">
        <f t="shared" si="50"/>
        <v>42953.208333333328</v>
      </c>
    </row>
    <row r="828" spans="1:20" ht="17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457.03571428571428</v>
      </c>
      <c r="G828" t="s">
        <v>20</v>
      </c>
      <c r="H828">
        <v>194</v>
      </c>
      <c r="I828" s="4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">
        <v>2039</v>
      </c>
      <c r="R828" t="s">
        <v>2040</v>
      </c>
      <c r="S828" s="7">
        <f t="shared" si="49"/>
        <v>40525.25</v>
      </c>
      <c r="T828" s="7">
        <f t="shared" si="50"/>
        <v>40553.25</v>
      </c>
    </row>
    <row r="829" spans="1:20" ht="17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266.69565217391306</v>
      </c>
      <c r="G829" t="s">
        <v>20</v>
      </c>
      <c r="H829">
        <v>82</v>
      </c>
      <c r="I829" s="4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">
        <v>2041</v>
      </c>
      <c r="R829" t="s">
        <v>2044</v>
      </c>
      <c r="S829" s="7">
        <f t="shared" si="49"/>
        <v>40666.208333333336</v>
      </c>
      <c r="T829" s="7">
        <f t="shared" si="50"/>
        <v>40678.208333333336</v>
      </c>
    </row>
    <row r="830" spans="1:20" ht="17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69</v>
      </c>
      <c r="G830" t="s">
        <v>14</v>
      </c>
      <c r="H830">
        <v>70</v>
      </c>
      <c r="I830" s="4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">
        <v>2039</v>
      </c>
      <c r="R830" t="s">
        <v>2040</v>
      </c>
      <c r="S830" s="7">
        <f t="shared" si="49"/>
        <v>43340.208333333328</v>
      </c>
      <c r="T830" s="7">
        <f t="shared" si="50"/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51.34375</v>
      </c>
      <c r="G831" t="s">
        <v>14</v>
      </c>
      <c r="H831">
        <v>154</v>
      </c>
      <c r="I831" s="4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">
        <v>2039</v>
      </c>
      <c r="R831" t="s">
        <v>2040</v>
      </c>
      <c r="S831" s="7">
        <f t="shared" si="49"/>
        <v>42164.208333333328</v>
      </c>
      <c r="T831" s="7">
        <f t="shared" si="50"/>
        <v>42179.208333333328</v>
      </c>
    </row>
    <row r="832" spans="1:20" ht="17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1.1710526315789473</v>
      </c>
      <c r="G832" t="s">
        <v>14</v>
      </c>
      <c r="H832">
        <v>22</v>
      </c>
      <c r="I832" s="4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">
        <v>2039</v>
      </c>
      <c r="R832" t="s">
        <v>2040</v>
      </c>
      <c r="S832" s="7">
        <f t="shared" si="49"/>
        <v>43103.25</v>
      </c>
      <c r="T832" s="7">
        <f t="shared" si="50"/>
        <v>43162.25</v>
      </c>
    </row>
    <row r="833" spans="1:20" ht="17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108.97734294541709</v>
      </c>
      <c r="G833" t="s">
        <v>20</v>
      </c>
      <c r="H833">
        <v>4233</v>
      </c>
      <c r="I833" s="4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">
        <v>2054</v>
      </c>
      <c r="R833" t="s">
        <v>2055</v>
      </c>
      <c r="S833" s="7">
        <f t="shared" si="49"/>
        <v>40994.208333333336</v>
      </c>
      <c r="T833" s="7">
        <f t="shared" si="50"/>
        <v>41028.208333333336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48"/>
        <v>315.17592592592592</v>
      </c>
      <c r="G834" t="s">
        <v>20</v>
      </c>
      <c r="H834">
        <v>1297</v>
      </c>
      <c r="I834" s="4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">
        <v>2047</v>
      </c>
      <c r="R834" t="s">
        <v>2059</v>
      </c>
      <c r="S834" s="7">
        <f t="shared" si="49"/>
        <v>42299.208333333328</v>
      </c>
      <c r="T834" s="7">
        <f t="shared" si="50"/>
        <v>42333.25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52">E835/D835*100</f>
        <v>157.69117647058823</v>
      </c>
      <c r="G835" t="s">
        <v>20</v>
      </c>
      <c r="H835">
        <v>165</v>
      </c>
      <c r="I835" s="4">
        <f t="shared" si="51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">
        <v>2047</v>
      </c>
      <c r="R835" t="s">
        <v>2059</v>
      </c>
      <c r="S835" s="7">
        <f t="shared" ref="S835:S898" si="53">(((L835/60)/60)/24)+DATE(1970,1,1)</f>
        <v>40588.25</v>
      </c>
      <c r="T835" s="7">
        <f t="shared" ref="T835:T898" si="54">(((M835/60)/60)/24)+DATE(1970,1,1)</f>
        <v>40599.25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153.8082191780822</v>
      </c>
      <c r="G836" t="s">
        <v>20</v>
      </c>
      <c r="H836">
        <v>119</v>
      </c>
      <c r="I836" s="4">
        <f t="shared" ref="I836:I899" si="55"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">
        <v>2039</v>
      </c>
      <c r="R836" t="s">
        <v>2040</v>
      </c>
      <c r="S836" s="7">
        <f t="shared" si="53"/>
        <v>41448.208333333336</v>
      </c>
      <c r="T836" s="7">
        <f t="shared" si="54"/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89.738979118329468</v>
      </c>
      <c r="G837" t="s">
        <v>14</v>
      </c>
      <c r="H837">
        <v>1758</v>
      </c>
      <c r="I837" s="4">
        <f t="shared" si="55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">
        <v>2037</v>
      </c>
      <c r="R837" t="s">
        <v>2038</v>
      </c>
      <c r="S837" s="7">
        <f t="shared" si="53"/>
        <v>42063.25</v>
      </c>
      <c r="T837" s="7">
        <f t="shared" si="54"/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75.135802469135797</v>
      </c>
      <c r="G838" t="s">
        <v>14</v>
      </c>
      <c r="H838">
        <v>94</v>
      </c>
      <c r="I838" s="4">
        <f t="shared" si="5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">
        <v>2035</v>
      </c>
      <c r="R838" t="s">
        <v>2045</v>
      </c>
      <c r="S838" s="7">
        <f t="shared" si="53"/>
        <v>40214.25</v>
      </c>
      <c r="T838" s="7">
        <f t="shared" si="54"/>
        <v>40225.25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852.88135593220341</v>
      </c>
      <c r="G839" t="s">
        <v>20</v>
      </c>
      <c r="H839">
        <v>1797</v>
      </c>
      <c r="I839" s="4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">
        <v>2035</v>
      </c>
      <c r="R839" t="s">
        <v>2058</v>
      </c>
      <c r="S839" s="7">
        <f t="shared" si="53"/>
        <v>40629.208333333336</v>
      </c>
      <c r="T839" s="7">
        <f t="shared" si="54"/>
        <v>40683.208333333336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138.90625</v>
      </c>
      <c r="G840" t="s">
        <v>20</v>
      </c>
      <c r="H840">
        <v>261</v>
      </c>
      <c r="I840" s="4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">
        <v>2039</v>
      </c>
      <c r="R840" t="s">
        <v>2040</v>
      </c>
      <c r="S840" s="7">
        <f t="shared" si="53"/>
        <v>43370.208333333328</v>
      </c>
      <c r="T840" s="7">
        <f t="shared" si="54"/>
        <v>43379.208333333328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190.18181818181819</v>
      </c>
      <c r="G841" t="s">
        <v>20</v>
      </c>
      <c r="H841">
        <v>157</v>
      </c>
      <c r="I841" s="4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">
        <v>2041</v>
      </c>
      <c r="R841" t="s">
        <v>2042</v>
      </c>
      <c r="S841" s="7">
        <f t="shared" si="53"/>
        <v>41715.208333333336</v>
      </c>
      <c r="T841" s="7">
        <f t="shared" si="54"/>
        <v>41760.208333333336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100.24333619948409</v>
      </c>
      <c r="G842" t="s">
        <v>20</v>
      </c>
      <c r="H842">
        <v>3533</v>
      </c>
      <c r="I842" s="4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">
        <v>2039</v>
      </c>
      <c r="R842" t="s">
        <v>2040</v>
      </c>
      <c r="S842" s="7">
        <f t="shared" si="53"/>
        <v>41836.208333333336</v>
      </c>
      <c r="T842" s="7">
        <f t="shared" si="54"/>
        <v>41838.208333333336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142.75824175824175</v>
      </c>
      <c r="G843" t="s">
        <v>20</v>
      </c>
      <c r="H843">
        <v>155</v>
      </c>
      <c r="I843" s="4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">
        <v>2037</v>
      </c>
      <c r="R843" t="s">
        <v>2038</v>
      </c>
      <c r="S843" s="7">
        <f t="shared" si="53"/>
        <v>42419.25</v>
      </c>
      <c r="T843" s="7">
        <f t="shared" si="54"/>
        <v>42435.25</v>
      </c>
    </row>
    <row r="844" spans="1:20" ht="17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563.13333333333333</v>
      </c>
      <c r="G844" t="s">
        <v>20</v>
      </c>
      <c r="H844">
        <v>132</v>
      </c>
      <c r="I844" s="4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">
        <v>2037</v>
      </c>
      <c r="R844" t="s">
        <v>2046</v>
      </c>
      <c r="S844" s="7">
        <f t="shared" si="53"/>
        <v>43266.208333333328</v>
      </c>
      <c r="T844" s="7">
        <f t="shared" si="54"/>
        <v>43269.208333333328</v>
      </c>
    </row>
    <row r="845" spans="1:20" ht="17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30.715909090909086</v>
      </c>
      <c r="G845" t="s">
        <v>14</v>
      </c>
      <c r="H845">
        <v>33</v>
      </c>
      <c r="I845" s="4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">
        <v>2054</v>
      </c>
      <c r="R845" t="s">
        <v>2055</v>
      </c>
      <c r="S845" s="7">
        <f t="shared" si="53"/>
        <v>43338.208333333328</v>
      </c>
      <c r="T845" s="7">
        <f t="shared" si="54"/>
        <v>43344.208333333328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99.39772727272728</v>
      </c>
      <c r="G846" t="s">
        <v>74</v>
      </c>
      <c r="H846">
        <v>94</v>
      </c>
      <c r="I846" s="4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">
        <v>2041</v>
      </c>
      <c r="R846" t="s">
        <v>2042</v>
      </c>
      <c r="S846" s="7">
        <f t="shared" si="53"/>
        <v>40930.25</v>
      </c>
      <c r="T846" s="7">
        <f t="shared" si="54"/>
        <v>40933.25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197.54935622317598</v>
      </c>
      <c r="G847" t="s">
        <v>20</v>
      </c>
      <c r="H847">
        <v>1354</v>
      </c>
      <c r="I847" s="4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">
        <v>2037</v>
      </c>
      <c r="R847" t="s">
        <v>2038</v>
      </c>
      <c r="S847" s="7">
        <f t="shared" si="53"/>
        <v>43235.208333333328</v>
      </c>
      <c r="T847" s="7">
        <f t="shared" si="54"/>
        <v>43272.208333333328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508.5</v>
      </c>
      <c r="G848" t="s">
        <v>20</v>
      </c>
      <c r="H848">
        <v>48</v>
      </c>
      <c r="I848" s="4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">
        <v>2037</v>
      </c>
      <c r="R848" t="s">
        <v>2038</v>
      </c>
      <c r="S848" s="7">
        <f t="shared" si="53"/>
        <v>43302.208333333328</v>
      </c>
      <c r="T848" s="7">
        <f t="shared" si="54"/>
        <v>43338.208333333328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237.74468085106383</v>
      </c>
      <c r="G849" t="s">
        <v>20</v>
      </c>
      <c r="H849">
        <v>110</v>
      </c>
      <c r="I849" s="4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">
        <v>2033</v>
      </c>
      <c r="R849" t="s">
        <v>2034</v>
      </c>
      <c r="S849" s="7">
        <f t="shared" si="53"/>
        <v>43107.25</v>
      </c>
      <c r="T849" s="7">
        <f t="shared" si="54"/>
        <v>43110.25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338.46875</v>
      </c>
      <c r="G850" t="s">
        <v>20</v>
      </c>
      <c r="H850">
        <v>172</v>
      </c>
      <c r="I850" s="4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">
        <v>2041</v>
      </c>
      <c r="R850" t="s">
        <v>2044</v>
      </c>
      <c r="S850" s="7">
        <f t="shared" si="53"/>
        <v>40341.208333333336</v>
      </c>
      <c r="T850" s="7">
        <f t="shared" si="54"/>
        <v>40350.208333333336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133.08955223880596</v>
      </c>
      <c r="G851" t="s">
        <v>20</v>
      </c>
      <c r="H851">
        <v>307</v>
      </c>
      <c r="I851" s="4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">
        <v>2035</v>
      </c>
      <c r="R851" t="s">
        <v>2045</v>
      </c>
      <c r="S851" s="7">
        <f t="shared" si="53"/>
        <v>40948.25</v>
      </c>
      <c r="T851" s="7">
        <f t="shared" si="54"/>
        <v>40951.25</v>
      </c>
    </row>
    <row r="852" spans="1:20" ht="17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1</v>
      </c>
      <c r="G852" t="s">
        <v>14</v>
      </c>
      <c r="H852">
        <v>1</v>
      </c>
      <c r="I852" s="4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">
        <v>2035</v>
      </c>
      <c r="R852" t="s">
        <v>2036</v>
      </c>
      <c r="S852" s="7">
        <f t="shared" si="53"/>
        <v>40866.25</v>
      </c>
      <c r="T852" s="7">
        <f t="shared" si="54"/>
        <v>40881.25</v>
      </c>
    </row>
    <row r="853" spans="1:20" ht="17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207.79999999999998</v>
      </c>
      <c r="G853" t="s">
        <v>20</v>
      </c>
      <c r="H853">
        <v>160</v>
      </c>
      <c r="I853" s="4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">
        <v>2035</v>
      </c>
      <c r="R853" t="s">
        <v>2043</v>
      </c>
      <c r="S853" s="7">
        <f t="shared" si="53"/>
        <v>41031.208333333336</v>
      </c>
      <c r="T853" s="7">
        <f t="shared" si="54"/>
        <v>41064.208333333336</v>
      </c>
    </row>
    <row r="854" spans="1:20" ht="17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51.122448979591837</v>
      </c>
      <c r="G854" t="s">
        <v>14</v>
      </c>
      <c r="H854">
        <v>31</v>
      </c>
      <c r="I854" s="4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">
        <v>2050</v>
      </c>
      <c r="R854" t="s">
        <v>2051</v>
      </c>
      <c r="S854" s="7">
        <f t="shared" si="53"/>
        <v>40740.208333333336</v>
      </c>
      <c r="T854" s="7">
        <f t="shared" si="54"/>
        <v>40750.208333333336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652.05847953216369</v>
      </c>
      <c r="G855" t="s">
        <v>20</v>
      </c>
      <c r="H855">
        <v>1467</v>
      </c>
      <c r="I855" s="4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">
        <v>2035</v>
      </c>
      <c r="R855" t="s">
        <v>2045</v>
      </c>
      <c r="S855" s="7">
        <f t="shared" si="53"/>
        <v>40714.208333333336</v>
      </c>
      <c r="T855" s="7">
        <f t="shared" si="54"/>
        <v>40719.208333333336</v>
      </c>
    </row>
    <row r="856" spans="1:20" ht="17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113.63099415204678</v>
      </c>
      <c r="G856" t="s">
        <v>20</v>
      </c>
      <c r="H856">
        <v>2662</v>
      </c>
      <c r="I856" s="4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">
        <v>2047</v>
      </c>
      <c r="R856" t="s">
        <v>2053</v>
      </c>
      <c r="S856" s="7">
        <f t="shared" si="53"/>
        <v>43787.25</v>
      </c>
      <c r="T856" s="7">
        <f t="shared" si="54"/>
        <v>43814.25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102.37606837606839</v>
      </c>
      <c r="G857" t="s">
        <v>20</v>
      </c>
      <c r="H857">
        <v>452</v>
      </c>
      <c r="I857" s="4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">
        <v>2039</v>
      </c>
      <c r="R857" t="s">
        <v>2040</v>
      </c>
      <c r="S857" s="7">
        <f t="shared" si="53"/>
        <v>40712.208333333336</v>
      </c>
      <c r="T857" s="7">
        <f t="shared" si="54"/>
        <v>40743.208333333336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356.58333333333331</v>
      </c>
      <c r="G858" t="s">
        <v>20</v>
      </c>
      <c r="H858">
        <v>158</v>
      </c>
      <c r="I858" s="4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">
        <v>2033</v>
      </c>
      <c r="R858" t="s">
        <v>2034</v>
      </c>
      <c r="S858" s="7">
        <f t="shared" si="53"/>
        <v>41023.208333333336</v>
      </c>
      <c r="T858" s="7">
        <f t="shared" si="54"/>
        <v>41040.208333333336</v>
      </c>
    </row>
    <row r="859" spans="1:20" ht="17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139.86792452830187</v>
      </c>
      <c r="G859" t="s">
        <v>20</v>
      </c>
      <c r="H859">
        <v>225</v>
      </c>
      <c r="I859" s="4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">
        <v>2041</v>
      </c>
      <c r="R859" t="s">
        <v>2052</v>
      </c>
      <c r="S859" s="7">
        <f t="shared" si="53"/>
        <v>40944.25</v>
      </c>
      <c r="T859" s="7">
        <f t="shared" si="54"/>
        <v>40967.25</v>
      </c>
    </row>
    <row r="860" spans="1:20" ht="17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69.45</v>
      </c>
      <c r="G860" t="s">
        <v>14</v>
      </c>
      <c r="H860">
        <v>35</v>
      </c>
      <c r="I860" s="4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">
        <v>2033</v>
      </c>
      <c r="R860" t="s">
        <v>2034</v>
      </c>
      <c r="S860" s="7">
        <f t="shared" si="53"/>
        <v>43211.208333333328</v>
      </c>
      <c r="T860" s="7">
        <f t="shared" si="54"/>
        <v>43218.208333333328</v>
      </c>
    </row>
    <row r="861" spans="1:20" ht="17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35.534246575342465</v>
      </c>
      <c r="G861" t="s">
        <v>14</v>
      </c>
      <c r="H861">
        <v>63</v>
      </c>
      <c r="I861" s="4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">
        <v>2039</v>
      </c>
      <c r="R861" t="s">
        <v>2040</v>
      </c>
      <c r="S861" s="7">
        <f t="shared" si="53"/>
        <v>41334.25</v>
      </c>
      <c r="T861" s="7">
        <f t="shared" si="54"/>
        <v>41352.208333333336</v>
      </c>
    </row>
    <row r="862" spans="1:20" ht="17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251.65</v>
      </c>
      <c r="G862" t="s">
        <v>20</v>
      </c>
      <c r="H862">
        <v>65</v>
      </c>
      <c r="I862" s="4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">
        <v>2037</v>
      </c>
      <c r="R862" t="s">
        <v>2046</v>
      </c>
      <c r="S862" s="7">
        <f t="shared" si="53"/>
        <v>43515.25</v>
      </c>
      <c r="T862" s="7">
        <f t="shared" si="54"/>
        <v>43525.25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105.87500000000001</v>
      </c>
      <c r="G863" t="s">
        <v>20</v>
      </c>
      <c r="H863">
        <v>163</v>
      </c>
      <c r="I863" s="4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">
        <v>2039</v>
      </c>
      <c r="R863" t="s">
        <v>2040</v>
      </c>
      <c r="S863" s="7">
        <f t="shared" si="53"/>
        <v>40258.208333333336</v>
      </c>
      <c r="T863" s="7">
        <f t="shared" si="54"/>
        <v>40266.208333333336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187.42857142857144</v>
      </c>
      <c r="G864" t="s">
        <v>20</v>
      </c>
      <c r="H864">
        <v>85</v>
      </c>
      <c r="I864" s="4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">
        <v>2039</v>
      </c>
      <c r="R864" t="s">
        <v>2040</v>
      </c>
      <c r="S864" s="7">
        <f t="shared" si="53"/>
        <v>40756.208333333336</v>
      </c>
      <c r="T864" s="7">
        <f t="shared" si="54"/>
        <v>40760.208333333336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386.78571428571428</v>
      </c>
      <c r="G865" t="s">
        <v>20</v>
      </c>
      <c r="H865">
        <v>217</v>
      </c>
      <c r="I865" s="4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">
        <v>2041</v>
      </c>
      <c r="R865" t="s">
        <v>2060</v>
      </c>
      <c r="S865" s="7">
        <f t="shared" si="53"/>
        <v>42172.208333333328</v>
      </c>
      <c r="T865" s="7">
        <f t="shared" si="54"/>
        <v>42195.208333333328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347.07142857142856</v>
      </c>
      <c r="G866" t="s">
        <v>20</v>
      </c>
      <c r="H866">
        <v>150</v>
      </c>
      <c r="I866" s="4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">
        <v>2041</v>
      </c>
      <c r="R866" t="s">
        <v>2052</v>
      </c>
      <c r="S866" s="7">
        <f t="shared" si="53"/>
        <v>42601.208333333328</v>
      </c>
      <c r="T866" s="7">
        <f t="shared" si="54"/>
        <v>42606.208333333328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185.82098765432099</v>
      </c>
      <c r="G867" t="s">
        <v>20</v>
      </c>
      <c r="H867">
        <v>3272</v>
      </c>
      <c r="I867" s="4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">
        <v>2039</v>
      </c>
      <c r="R867" t="s">
        <v>2040</v>
      </c>
      <c r="S867" s="7">
        <f t="shared" si="53"/>
        <v>41897.208333333336</v>
      </c>
      <c r="T867" s="7">
        <f t="shared" si="54"/>
        <v>41906.208333333336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43.241247264770237</v>
      </c>
      <c r="G868" t="s">
        <v>74</v>
      </c>
      <c r="H868">
        <v>898</v>
      </c>
      <c r="I868" s="4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">
        <v>2054</v>
      </c>
      <c r="R868" t="s">
        <v>2055</v>
      </c>
      <c r="S868" s="7">
        <f t="shared" si="53"/>
        <v>40671.208333333336</v>
      </c>
      <c r="T868" s="7">
        <f t="shared" si="54"/>
        <v>40672.208333333336</v>
      </c>
    </row>
    <row r="869" spans="1:20" ht="17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162.4375</v>
      </c>
      <c r="G869" t="s">
        <v>20</v>
      </c>
      <c r="H869">
        <v>300</v>
      </c>
      <c r="I869" s="4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">
        <v>2033</v>
      </c>
      <c r="R869" t="s">
        <v>2034</v>
      </c>
      <c r="S869" s="7">
        <f t="shared" si="53"/>
        <v>43382.208333333328</v>
      </c>
      <c r="T869" s="7">
        <f t="shared" si="54"/>
        <v>43388.208333333328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184.84285714285716</v>
      </c>
      <c r="G870" t="s">
        <v>20</v>
      </c>
      <c r="H870">
        <v>126</v>
      </c>
      <c r="I870" s="4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">
        <v>2039</v>
      </c>
      <c r="R870" t="s">
        <v>2040</v>
      </c>
      <c r="S870" s="7">
        <f t="shared" si="53"/>
        <v>41559.208333333336</v>
      </c>
      <c r="T870" s="7">
        <f t="shared" si="54"/>
        <v>41570.208333333336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23.703520691785052</v>
      </c>
      <c r="G871" t="s">
        <v>14</v>
      </c>
      <c r="H871">
        <v>526</v>
      </c>
      <c r="I871" s="4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">
        <v>2041</v>
      </c>
      <c r="R871" t="s">
        <v>2044</v>
      </c>
      <c r="S871" s="7">
        <f t="shared" si="53"/>
        <v>40350.208333333336</v>
      </c>
      <c r="T871" s="7">
        <f t="shared" si="54"/>
        <v>40364.208333333336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89.870129870129873</v>
      </c>
      <c r="G872" t="s">
        <v>14</v>
      </c>
      <c r="H872">
        <v>121</v>
      </c>
      <c r="I872" s="4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">
        <v>2039</v>
      </c>
      <c r="R872" t="s">
        <v>2040</v>
      </c>
      <c r="S872" s="7">
        <f t="shared" si="53"/>
        <v>42240.208333333328</v>
      </c>
      <c r="T872" s="7">
        <f t="shared" si="54"/>
        <v>42265.208333333328</v>
      </c>
    </row>
    <row r="873" spans="1:20" ht="17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272.6041958041958</v>
      </c>
      <c r="G873" t="s">
        <v>20</v>
      </c>
      <c r="H873">
        <v>2320</v>
      </c>
      <c r="I873" s="4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">
        <v>2039</v>
      </c>
      <c r="R873" t="s">
        <v>2040</v>
      </c>
      <c r="S873" s="7">
        <f t="shared" si="53"/>
        <v>43040.208333333328</v>
      </c>
      <c r="T873" s="7">
        <f t="shared" si="54"/>
        <v>43058.25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170.04255319148936</v>
      </c>
      <c r="G874" t="s">
        <v>20</v>
      </c>
      <c r="H874">
        <v>81</v>
      </c>
      <c r="I874" s="4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">
        <v>2041</v>
      </c>
      <c r="R874" t="s">
        <v>2063</v>
      </c>
      <c r="S874" s="7">
        <f t="shared" si="53"/>
        <v>43346.208333333328</v>
      </c>
      <c r="T874" s="7">
        <f t="shared" si="54"/>
        <v>43351.208333333328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188.28503562945369</v>
      </c>
      <c r="G875" t="s">
        <v>20</v>
      </c>
      <c r="H875">
        <v>1887</v>
      </c>
      <c r="I875" s="4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">
        <v>2054</v>
      </c>
      <c r="R875" t="s">
        <v>2055</v>
      </c>
      <c r="S875" s="7">
        <f t="shared" si="53"/>
        <v>41647.25</v>
      </c>
      <c r="T875" s="7">
        <f t="shared" si="54"/>
        <v>41652.25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346.93532338308455</v>
      </c>
      <c r="G876" t="s">
        <v>20</v>
      </c>
      <c r="H876">
        <v>4358</v>
      </c>
      <c r="I876" s="4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">
        <v>2054</v>
      </c>
      <c r="R876" t="s">
        <v>2055</v>
      </c>
      <c r="S876" s="7">
        <f t="shared" si="53"/>
        <v>40291.208333333336</v>
      </c>
      <c r="T876" s="7">
        <f t="shared" si="54"/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69.177215189873422</v>
      </c>
      <c r="G877" t="s">
        <v>14</v>
      </c>
      <c r="H877">
        <v>67</v>
      </c>
      <c r="I877" s="4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">
        <v>2035</v>
      </c>
      <c r="R877" t="s">
        <v>2036</v>
      </c>
      <c r="S877" s="7">
        <f t="shared" si="53"/>
        <v>40556.25</v>
      </c>
      <c r="T877" s="7">
        <f t="shared" si="54"/>
        <v>40557.25</v>
      </c>
    </row>
    <row r="878" spans="1:20" ht="17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25.433734939759034</v>
      </c>
      <c r="G878" t="s">
        <v>14</v>
      </c>
      <c r="H878">
        <v>57</v>
      </c>
      <c r="I878" s="4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">
        <v>2054</v>
      </c>
      <c r="R878" t="s">
        <v>2055</v>
      </c>
      <c r="S878" s="7">
        <f t="shared" si="53"/>
        <v>43624.208333333328</v>
      </c>
      <c r="T878" s="7">
        <f t="shared" si="54"/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77.400977995110026</v>
      </c>
      <c r="G879" t="s">
        <v>14</v>
      </c>
      <c r="H879">
        <v>1229</v>
      </c>
      <c r="I879" s="4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">
        <v>2033</v>
      </c>
      <c r="R879" t="s">
        <v>2034</v>
      </c>
      <c r="S879" s="7">
        <f t="shared" si="53"/>
        <v>42577.208333333328</v>
      </c>
      <c r="T879" s="7">
        <f t="shared" si="54"/>
        <v>42578.208333333328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37.481481481481481</v>
      </c>
      <c r="G880" t="s">
        <v>14</v>
      </c>
      <c r="H880">
        <v>12</v>
      </c>
      <c r="I880" s="4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">
        <v>2035</v>
      </c>
      <c r="R880" t="s">
        <v>2057</v>
      </c>
      <c r="S880" s="7">
        <f t="shared" si="53"/>
        <v>43845.25</v>
      </c>
      <c r="T880" s="7">
        <f t="shared" si="54"/>
        <v>43869.25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543.79999999999995</v>
      </c>
      <c r="G881" t="s">
        <v>20</v>
      </c>
      <c r="H881">
        <v>53</v>
      </c>
      <c r="I881" s="4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">
        <v>2047</v>
      </c>
      <c r="R881" t="s">
        <v>2048</v>
      </c>
      <c r="S881" s="7">
        <f t="shared" si="53"/>
        <v>42788.25</v>
      </c>
      <c r="T881" s="7">
        <f t="shared" si="54"/>
        <v>42797.25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228.52189349112427</v>
      </c>
      <c r="G882" t="s">
        <v>20</v>
      </c>
      <c r="H882">
        <v>2414</v>
      </c>
      <c r="I882" s="4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">
        <v>2035</v>
      </c>
      <c r="R882" t="s">
        <v>2043</v>
      </c>
      <c r="S882" s="7">
        <f t="shared" si="53"/>
        <v>43667.208333333328</v>
      </c>
      <c r="T882" s="7">
        <f t="shared" si="54"/>
        <v>43669.208333333328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38.948339483394832</v>
      </c>
      <c r="G883" t="s">
        <v>14</v>
      </c>
      <c r="H883">
        <v>452</v>
      </c>
      <c r="I883" s="4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">
        <v>2039</v>
      </c>
      <c r="R883" t="s">
        <v>2040</v>
      </c>
      <c r="S883" s="7">
        <f t="shared" si="53"/>
        <v>42194.208333333328</v>
      </c>
      <c r="T883" s="7">
        <f t="shared" si="54"/>
        <v>42223.208333333328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370</v>
      </c>
      <c r="G884" t="s">
        <v>20</v>
      </c>
      <c r="H884">
        <v>80</v>
      </c>
      <c r="I884" s="4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">
        <v>2039</v>
      </c>
      <c r="R884" t="s">
        <v>2040</v>
      </c>
      <c r="S884" s="7">
        <f t="shared" si="53"/>
        <v>42025.25</v>
      </c>
      <c r="T884" s="7">
        <f t="shared" si="54"/>
        <v>42029.25</v>
      </c>
    </row>
    <row r="885" spans="1:20" ht="17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237.91176470588232</v>
      </c>
      <c r="G885" t="s">
        <v>20</v>
      </c>
      <c r="H885">
        <v>193</v>
      </c>
      <c r="I885" s="4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">
        <v>2041</v>
      </c>
      <c r="R885" t="s">
        <v>2052</v>
      </c>
      <c r="S885" s="7">
        <f t="shared" si="53"/>
        <v>40323.208333333336</v>
      </c>
      <c r="T885" s="7">
        <f t="shared" si="54"/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64.036299765807954</v>
      </c>
      <c r="G886" t="s">
        <v>14</v>
      </c>
      <c r="H886">
        <v>1886</v>
      </c>
      <c r="I886" s="4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">
        <v>2039</v>
      </c>
      <c r="R886" t="s">
        <v>2040</v>
      </c>
      <c r="S886" s="7">
        <f t="shared" si="53"/>
        <v>41763.208333333336</v>
      </c>
      <c r="T886" s="7">
        <f t="shared" si="54"/>
        <v>41765.208333333336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118.27777777777777</v>
      </c>
      <c r="G887" t="s">
        <v>20</v>
      </c>
      <c r="H887">
        <v>52</v>
      </c>
      <c r="I887" s="4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">
        <v>2039</v>
      </c>
      <c r="R887" t="s">
        <v>2040</v>
      </c>
      <c r="S887" s="7">
        <f t="shared" si="53"/>
        <v>40335.208333333336</v>
      </c>
      <c r="T887" s="7">
        <f t="shared" si="54"/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84.824037184594957</v>
      </c>
      <c r="G888" t="s">
        <v>14</v>
      </c>
      <c r="H888">
        <v>1825</v>
      </c>
      <c r="I888" s="4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">
        <v>2035</v>
      </c>
      <c r="R888" t="s">
        <v>2045</v>
      </c>
      <c r="S888" s="7">
        <f t="shared" si="53"/>
        <v>40416.208333333336</v>
      </c>
      <c r="T888" s="7">
        <f t="shared" si="54"/>
        <v>40434.208333333336</v>
      </c>
    </row>
    <row r="889" spans="1:20" ht="17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29.346153846153843</v>
      </c>
      <c r="G889" t="s">
        <v>14</v>
      </c>
      <c r="H889">
        <v>31</v>
      </c>
      <c r="I889" s="4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">
        <v>2039</v>
      </c>
      <c r="R889" t="s">
        <v>2040</v>
      </c>
      <c r="S889" s="7">
        <f t="shared" si="53"/>
        <v>42202.208333333328</v>
      </c>
      <c r="T889" s="7">
        <f t="shared" si="54"/>
        <v>42249.208333333328</v>
      </c>
    </row>
    <row r="890" spans="1:20" ht="17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209.89655172413794</v>
      </c>
      <c r="G890" t="s">
        <v>20</v>
      </c>
      <c r="H890">
        <v>290</v>
      </c>
      <c r="I890" s="4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">
        <v>2039</v>
      </c>
      <c r="R890" t="s">
        <v>2040</v>
      </c>
      <c r="S890" s="7">
        <f t="shared" si="53"/>
        <v>42836.208333333328</v>
      </c>
      <c r="T890" s="7">
        <f t="shared" si="54"/>
        <v>42855.208333333328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169.78571428571431</v>
      </c>
      <c r="G891" t="s">
        <v>20</v>
      </c>
      <c r="H891">
        <v>122</v>
      </c>
      <c r="I891" s="4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">
        <v>2035</v>
      </c>
      <c r="R891" t="s">
        <v>2043</v>
      </c>
      <c r="S891" s="7">
        <f t="shared" si="53"/>
        <v>41710.208333333336</v>
      </c>
      <c r="T891" s="7">
        <f t="shared" si="54"/>
        <v>41717.208333333336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115.95907738095239</v>
      </c>
      <c r="G892" t="s">
        <v>20</v>
      </c>
      <c r="H892">
        <v>1470</v>
      </c>
      <c r="I892" s="4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">
        <v>2035</v>
      </c>
      <c r="R892" t="s">
        <v>2045</v>
      </c>
      <c r="S892" s="7">
        <f t="shared" si="53"/>
        <v>43640.208333333328</v>
      </c>
      <c r="T892" s="7">
        <f t="shared" si="54"/>
        <v>43641.208333333328</v>
      </c>
    </row>
    <row r="893" spans="1:20" ht="17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258.59999999999997</v>
      </c>
      <c r="G893" t="s">
        <v>20</v>
      </c>
      <c r="H893">
        <v>165</v>
      </c>
      <c r="I893" s="4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">
        <v>2041</v>
      </c>
      <c r="R893" t="s">
        <v>2042</v>
      </c>
      <c r="S893" s="7">
        <f t="shared" si="53"/>
        <v>40880.25</v>
      </c>
      <c r="T893" s="7">
        <f t="shared" si="54"/>
        <v>40924.25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230.58333333333331</v>
      </c>
      <c r="G894" t="s">
        <v>20</v>
      </c>
      <c r="H894">
        <v>182</v>
      </c>
      <c r="I894" s="4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">
        <v>2047</v>
      </c>
      <c r="R894" t="s">
        <v>2059</v>
      </c>
      <c r="S894" s="7">
        <f t="shared" si="53"/>
        <v>40319.208333333336</v>
      </c>
      <c r="T894" s="7">
        <f t="shared" si="54"/>
        <v>40360.208333333336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128.21428571428572</v>
      </c>
      <c r="G895" t="s">
        <v>20</v>
      </c>
      <c r="H895">
        <v>199</v>
      </c>
      <c r="I895" s="4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">
        <v>2041</v>
      </c>
      <c r="R895" t="s">
        <v>2042</v>
      </c>
      <c r="S895" s="7">
        <f t="shared" si="53"/>
        <v>42170.208333333328</v>
      </c>
      <c r="T895" s="7">
        <f t="shared" si="54"/>
        <v>42174.208333333328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188.70588235294116</v>
      </c>
      <c r="G896" t="s">
        <v>20</v>
      </c>
      <c r="H896">
        <v>56</v>
      </c>
      <c r="I896" s="4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">
        <v>2041</v>
      </c>
      <c r="R896" t="s">
        <v>2060</v>
      </c>
      <c r="S896" s="7">
        <f t="shared" si="53"/>
        <v>41466.208333333336</v>
      </c>
      <c r="T896" s="7">
        <f t="shared" si="54"/>
        <v>41496.208333333336</v>
      </c>
    </row>
    <row r="897" spans="1:20" ht="17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6.9511889862327907</v>
      </c>
      <c r="G897" t="s">
        <v>14</v>
      </c>
      <c r="H897">
        <v>107</v>
      </c>
      <c r="I897" s="4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">
        <v>2039</v>
      </c>
      <c r="R897" t="s">
        <v>2040</v>
      </c>
      <c r="S897" s="7">
        <f t="shared" si="53"/>
        <v>43134.25</v>
      </c>
      <c r="T897" s="7">
        <f t="shared" si="54"/>
        <v>43143.25</v>
      </c>
    </row>
    <row r="898" spans="1:20" ht="17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2"/>
        <v>774.43434343434342</v>
      </c>
      <c r="G898" t="s">
        <v>20</v>
      </c>
      <c r="H898">
        <v>1460</v>
      </c>
      <c r="I898" s="4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">
        <v>2033</v>
      </c>
      <c r="R898" t="s">
        <v>2034</v>
      </c>
      <c r="S898" s="7">
        <f t="shared" si="53"/>
        <v>40738.208333333336</v>
      </c>
      <c r="T898" s="7">
        <f t="shared" si="54"/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56">E899/D899*100</f>
        <v>27.693181818181817</v>
      </c>
      <c r="G899" t="s">
        <v>14</v>
      </c>
      <c r="H899">
        <v>27</v>
      </c>
      <c r="I899" s="4">
        <f t="shared" si="55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">
        <v>2039</v>
      </c>
      <c r="R899" t="s">
        <v>2040</v>
      </c>
      <c r="S899" s="7">
        <f t="shared" ref="S899:S962" si="57">(((L899/60)/60)/24)+DATE(1970,1,1)</f>
        <v>43583.208333333328</v>
      </c>
      <c r="T899" s="7">
        <f t="shared" ref="T899:T962" si="58">(((M899/60)/60)/24)+DATE(1970,1,1)</f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52.479620323841424</v>
      </c>
      <c r="G900" t="s">
        <v>14</v>
      </c>
      <c r="H900">
        <v>1221</v>
      </c>
      <c r="I900" s="4">
        <f t="shared" ref="I900:I963" si="59"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">
        <v>2041</v>
      </c>
      <c r="R900" t="s">
        <v>2042</v>
      </c>
      <c r="S900" s="7">
        <f t="shared" si="57"/>
        <v>43815.25</v>
      </c>
      <c r="T900" s="7">
        <f t="shared" si="58"/>
        <v>43821.25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407.09677419354841</v>
      </c>
      <c r="G901" t="s">
        <v>20</v>
      </c>
      <c r="H901">
        <v>123</v>
      </c>
      <c r="I901" s="4">
        <f t="shared" si="5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">
        <v>2035</v>
      </c>
      <c r="R901" t="s">
        <v>2058</v>
      </c>
      <c r="S901" s="7">
        <f t="shared" si="57"/>
        <v>41554.208333333336</v>
      </c>
      <c r="T901" s="7">
        <f t="shared" si="58"/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2</v>
      </c>
      <c r="G902" t="s">
        <v>14</v>
      </c>
      <c r="H902">
        <v>1</v>
      </c>
      <c r="I902" s="4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">
        <v>2037</v>
      </c>
      <c r="R902" t="s">
        <v>2038</v>
      </c>
      <c r="S902" s="7">
        <f t="shared" si="57"/>
        <v>41901.208333333336</v>
      </c>
      <c r="T902" s="7">
        <f t="shared" si="58"/>
        <v>41902.208333333336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156.17857142857144</v>
      </c>
      <c r="G903" t="s">
        <v>20</v>
      </c>
      <c r="H903">
        <v>159</v>
      </c>
      <c r="I903" s="4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">
        <v>2035</v>
      </c>
      <c r="R903" t="s">
        <v>2036</v>
      </c>
      <c r="S903" s="7">
        <f t="shared" si="57"/>
        <v>43298.208333333328</v>
      </c>
      <c r="T903" s="7">
        <f t="shared" si="58"/>
        <v>43331.208333333328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252.42857142857144</v>
      </c>
      <c r="G904" t="s">
        <v>20</v>
      </c>
      <c r="H904">
        <v>110</v>
      </c>
      <c r="I904" s="4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">
        <v>2037</v>
      </c>
      <c r="R904" t="s">
        <v>2038</v>
      </c>
      <c r="S904" s="7">
        <f t="shared" si="57"/>
        <v>42399.25</v>
      </c>
      <c r="T904" s="7">
        <f t="shared" si="58"/>
        <v>42441.25</v>
      </c>
    </row>
    <row r="905" spans="1:20" ht="17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1.729268292682927</v>
      </c>
      <c r="G905" t="s">
        <v>47</v>
      </c>
      <c r="H905">
        <v>14</v>
      </c>
      <c r="I905" s="4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">
        <v>2047</v>
      </c>
      <c r="R905" t="s">
        <v>2048</v>
      </c>
      <c r="S905" s="7">
        <f t="shared" si="57"/>
        <v>41034.208333333336</v>
      </c>
      <c r="T905" s="7">
        <f t="shared" si="58"/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12.230769230769232</v>
      </c>
      <c r="G906" t="s">
        <v>14</v>
      </c>
      <c r="H906">
        <v>16</v>
      </c>
      <c r="I906" s="4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">
        <v>2047</v>
      </c>
      <c r="R906" t="s">
        <v>2056</v>
      </c>
      <c r="S906" s="7">
        <f t="shared" si="57"/>
        <v>41186.208333333336</v>
      </c>
      <c r="T906" s="7">
        <f t="shared" si="58"/>
        <v>41190.208333333336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163.98734177215189</v>
      </c>
      <c r="G907" t="s">
        <v>20</v>
      </c>
      <c r="H907">
        <v>236</v>
      </c>
      <c r="I907" s="4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">
        <v>2039</v>
      </c>
      <c r="R907" t="s">
        <v>2040</v>
      </c>
      <c r="S907" s="7">
        <f t="shared" si="57"/>
        <v>41536.208333333336</v>
      </c>
      <c r="T907" s="7">
        <f t="shared" si="58"/>
        <v>41539.208333333336</v>
      </c>
    </row>
    <row r="908" spans="1:20" ht="17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162.98181818181817</v>
      </c>
      <c r="G908" t="s">
        <v>20</v>
      </c>
      <c r="H908">
        <v>191</v>
      </c>
      <c r="I908" s="4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">
        <v>2041</v>
      </c>
      <c r="R908" t="s">
        <v>2042</v>
      </c>
      <c r="S908" s="7">
        <f t="shared" si="57"/>
        <v>42868.208333333328</v>
      </c>
      <c r="T908" s="7">
        <f t="shared" si="58"/>
        <v>42904.208333333328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20.252747252747252</v>
      </c>
      <c r="G909" t="s">
        <v>14</v>
      </c>
      <c r="H909">
        <v>41</v>
      </c>
      <c r="I909" s="4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">
        <v>2039</v>
      </c>
      <c r="R909" t="s">
        <v>2040</v>
      </c>
      <c r="S909" s="7">
        <f t="shared" si="57"/>
        <v>40660.208333333336</v>
      </c>
      <c r="T909" s="7">
        <f t="shared" si="58"/>
        <v>40667.208333333336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319.24083769633506</v>
      </c>
      <c r="G910" t="s">
        <v>20</v>
      </c>
      <c r="H910">
        <v>3934</v>
      </c>
      <c r="I910" s="4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">
        <v>2050</v>
      </c>
      <c r="R910" t="s">
        <v>2051</v>
      </c>
      <c r="S910" s="7">
        <f t="shared" si="57"/>
        <v>41031.208333333336</v>
      </c>
      <c r="T910" s="7">
        <f t="shared" si="58"/>
        <v>41042.208333333336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478.94444444444446</v>
      </c>
      <c r="G911" t="s">
        <v>20</v>
      </c>
      <c r="H911">
        <v>80</v>
      </c>
      <c r="I911" s="4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">
        <v>2039</v>
      </c>
      <c r="R911" t="s">
        <v>2040</v>
      </c>
      <c r="S911" s="7">
        <f t="shared" si="57"/>
        <v>43255.208333333328</v>
      </c>
      <c r="T911" s="7">
        <f t="shared" si="58"/>
        <v>43282.208333333328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19.556634304207122</v>
      </c>
      <c r="G912" t="s">
        <v>74</v>
      </c>
      <c r="H912">
        <v>296</v>
      </c>
      <c r="I912" s="4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">
        <v>2039</v>
      </c>
      <c r="R912" t="s">
        <v>2040</v>
      </c>
      <c r="S912" s="7">
        <f t="shared" si="57"/>
        <v>42026.25</v>
      </c>
      <c r="T912" s="7">
        <f t="shared" si="58"/>
        <v>42027.25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198.94827586206895</v>
      </c>
      <c r="G913" t="s">
        <v>20</v>
      </c>
      <c r="H913">
        <v>462</v>
      </c>
      <c r="I913" s="4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">
        <v>2037</v>
      </c>
      <c r="R913" t="s">
        <v>2038</v>
      </c>
      <c r="S913" s="7">
        <f t="shared" si="57"/>
        <v>43717.208333333328</v>
      </c>
      <c r="T913" s="7">
        <f t="shared" si="58"/>
        <v>43719.208333333328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795</v>
      </c>
      <c r="G914" t="s">
        <v>20</v>
      </c>
      <c r="H914">
        <v>179</v>
      </c>
      <c r="I914" s="4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">
        <v>2041</v>
      </c>
      <c r="R914" t="s">
        <v>2044</v>
      </c>
      <c r="S914" s="7">
        <f t="shared" si="57"/>
        <v>41157.208333333336</v>
      </c>
      <c r="T914" s="7">
        <f t="shared" si="58"/>
        <v>41170.208333333336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50.621082621082621</v>
      </c>
      <c r="G915" t="s">
        <v>14</v>
      </c>
      <c r="H915">
        <v>523</v>
      </c>
      <c r="I915" s="4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">
        <v>2041</v>
      </c>
      <c r="R915" t="s">
        <v>2044</v>
      </c>
      <c r="S915" s="7">
        <f t="shared" si="57"/>
        <v>43597.208333333328</v>
      </c>
      <c r="T915" s="7">
        <f t="shared" si="58"/>
        <v>43610.208333333328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57.4375</v>
      </c>
      <c r="G916" t="s">
        <v>14</v>
      </c>
      <c r="H916">
        <v>141</v>
      </c>
      <c r="I916" s="4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">
        <v>2039</v>
      </c>
      <c r="R916" t="s">
        <v>2040</v>
      </c>
      <c r="S916" s="7">
        <f t="shared" si="57"/>
        <v>41490.208333333336</v>
      </c>
      <c r="T916" s="7">
        <f t="shared" si="58"/>
        <v>41502.208333333336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155.62827640984909</v>
      </c>
      <c r="G917" t="s">
        <v>20</v>
      </c>
      <c r="H917">
        <v>1866</v>
      </c>
      <c r="I917" s="4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">
        <v>2041</v>
      </c>
      <c r="R917" t="s">
        <v>2060</v>
      </c>
      <c r="S917" s="7">
        <f t="shared" si="57"/>
        <v>42976.208333333328</v>
      </c>
      <c r="T917" s="7">
        <f t="shared" si="58"/>
        <v>42985.208333333328</v>
      </c>
    </row>
    <row r="918" spans="1:20" ht="17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36.297297297297298</v>
      </c>
      <c r="G918" t="s">
        <v>14</v>
      </c>
      <c r="H918">
        <v>52</v>
      </c>
      <c r="I918" s="4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">
        <v>2054</v>
      </c>
      <c r="R918" t="s">
        <v>2055</v>
      </c>
      <c r="S918" s="7">
        <f t="shared" si="57"/>
        <v>41991.25</v>
      </c>
      <c r="T918" s="7">
        <f t="shared" si="58"/>
        <v>42000.25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58.25</v>
      </c>
      <c r="G919" t="s">
        <v>47</v>
      </c>
      <c r="H919">
        <v>27</v>
      </c>
      <c r="I919" s="4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">
        <v>2041</v>
      </c>
      <c r="R919" t="s">
        <v>2052</v>
      </c>
      <c r="S919" s="7">
        <f t="shared" si="57"/>
        <v>40722.208333333336</v>
      </c>
      <c r="T919" s="7">
        <f t="shared" si="58"/>
        <v>40746.208333333336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237.39473684210526</v>
      </c>
      <c r="G920" t="s">
        <v>20</v>
      </c>
      <c r="H920">
        <v>156</v>
      </c>
      <c r="I920" s="4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">
        <v>2047</v>
      </c>
      <c r="R920" t="s">
        <v>2056</v>
      </c>
      <c r="S920" s="7">
        <f t="shared" si="57"/>
        <v>41117.208333333336</v>
      </c>
      <c r="T920" s="7">
        <f t="shared" si="58"/>
        <v>41128.208333333336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58.75</v>
      </c>
      <c r="G921" t="s">
        <v>14</v>
      </c>
      <c r="H921">
        <v>225</v>
      </c>
      <c r="I921" s="4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">
        <v>2039</v>
      </c>
      <c r="R921" t="s">
        <v>2040</v>
      </c>
      <c r="S921" s="7">
        <f t="shared" si="57"/>
        <v>43022.208333333328</v>
      </c>
      <c r="T921" s="7">
        <f t="shared" si="58"/>
        <v>43054.25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182.56603773584905</v>
      </c>
      <c r="G922" t="s">
        <v>20</v>
      </c>
      <c r="H922">
        <v>255</v>
      </c>
      <c r="I922" s="4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">
        <v>2041</v>
      </c>
      <c r="R922" t="s">
        <v>2049</v>
      </c>
      <c r="S922" s="7">
        <f t="shared" si="57"/>
        <v>43503.25</v>
      </c>
      <c r="T922" s="7">
        <f t="shared" si="58"/>
        <v>43523.25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0.75436408977556113</v>
      </c>
      <c r="G923" t="s">
        <v>14</v>
      </c>
      <c r="H923">
        <v>38</v>
      </c>
      <c r="I923" s="4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">
        <v>2037</v>
      </c>
      <c r="R923" t="s">
        <v>2038</v>
      </c>
      <c r="S923" s="7">
        <f t="shared" si="57"/>
        <v>40951.25</v>
      </c>
      <c r="T923" s="7">
        <f t="shared" si="58"/>
        <v>40965.25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175.95330739299609</v>
      </c>
      <c r="G924" t="s">
        <v>20</v>
      </c>
      <c r="H924">
        <v>2261</v>
      </c>
      <c r="I924" s="4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">
        <v>2035</v>
      </c>
      <c r="R924" t="s">
        <v>2062</v>
      </c>
      <c r="S924" s="7">
        <f t="shared" si="57"/>
        <v>43443.25</v>
      </c>
      <c r="T924" s="7">
        <f t="shared" si="58"/>
        <v>43452.25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237.88235294117646</v>
      </c>
      <c r="G925" t="s">
        <v>20</v>
      </c>
      <c r="H925">
        <v>40</v>
      </c>
      <c r="I925" s="4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">
        <v>2039</v>
      </c>
      <c r="R925" t="s">
        <v>2040</v>
      </c>
      <c r="S925" s="7">
        <f t="shared" si="57"/>
        <v>40373.208333333336</v>
      </c>
      <c r="T925" s="7">
        <f t="shared" si="58"/>
        <v>40374.208333333336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488.05076142131981</v>
      </c>
      <c r="G926" t="s">
        <v>20</v>
      </c>
      <c r="H926">
        <v>2289</v>
      </c>
      <c r="I926" s="4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">
        <v>2039</v>
      </c>
      <c r="R926" t="s">
        <v>2040</v>
      </c>
      <c r="S926" s="7">
        <f t="shared" si="57"/>
        <v>43769.208333333328</v>
      </c>
      <c r="T926" s="7">
        <f t="shared" si="58"/>
        <v>43780.25</v>
      </c>
    </row>
    <row r="927" spans="1:20" ht="17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224.06666666666669</v>
      </c>
      <c r="G927" t="s">
        <v>20</v>
      </c>
      <c r="H927">
        <v>65</v>
      </c>
      <c r="I927" s="4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">
        <v>2039</v>
      </c>
      <c r="R927" t="s">
        <v>2040</v>
      </c>
      <c r="S927" s="7">
        <f t="shared" si="57"/>
        <v>43000.208333333328</v>
      </c>
      <c r="T927" s="7">
        <f t="shared" si="58"/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18.126436781609197</v>
      </c>
      <c r="G928" t="s">
        <v>14</v>
      </c>
      <c r="H928">
        <v>15</v>
      </c>
      <c r="I928" s="4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">
        <v>2033</v>
      </c>
      <c r="R928" t="s">
        <v>2034</v>
      </c>
      <c r="S928" s="7">
        <f t="shared" si="57"/>
        <v>42502.208333333328</v>
      </c>
      <c r="T928" s="7">
        <f t="shared" si="58"/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45.847222222222221</v>
      </c>
      <c r="G929" t="s">
        <v>14</v>
      </c>
      <c r="H929">
        <v>37</v>
      </c>
      <c r="I929" s="4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">
        <v>2039</v>
      </c>
      <c r="R929" t="s">
        <v>2040</v>
      </c>
      <c r="S929" s="7">
        <f t="shared" si="57"/>
        <v>41102.208333333336</v>
      </c>
      <c r="T929" s="7">
        <f t="shared" si="58"/>
        <v>41131.208333333336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117.31541218637993</v>
      </c>
      <c r="G930" t="s">
        <v>20</v>
      </c>
      <c r="H930">
        <v>3777</v>
      </c>
      <c r="I930" s="4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">
        <v>2037</v>
      </c>
      <c r="R930" t="s">
        <v>2038</v>
      </c>
      <c r="S930" s="7">
        <f t="shared" si="57"/>
        <v>41637.25</v>
      </c>
      <c r="T930" s="7">
        <f t="shared" si="58"/>
        <v>41646.25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217.30909090909088</v>
      </c>
      <c r="G931" t="s">
        <v>20</v>
      </c>
      <c r="H931">
        <v>184</v>
      </c>
      <c r="I931" s="4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">
        <v>2039</v>
      </c>
      <c r="R931" t="s">
        <v>2040</v>
      </c>
      <c r="S931" s="7">
        <f t="shared" si="57"/>
        <v>42858.208333333328</v>
      </c>
      <c r="T931" s="7">
        <f t="shared" si="58"/>
        <v>42872.208333333328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112.28571428571428</v>
      </c>
      <c r="G932" t="s">
        <v>20</v>
      </c>
      <c r="H932">
        <v>85</v>
      </c>
      <c r="I932" s="4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">
        <v>2039</v>
      </c>
      <c r="R932" t="s">
        <v>2040</v>
      </c>
      <c r="S932" s="7">
        <f t="shared" si="57"/>
        <v>42060.25</v>
      </c>
      <c r="T932" s="7">
        <f t="shared" si="58"/>
        <v>42067.25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72.51898734177216</v>
      </c>
      <c r="G933" t="s">
        <v>14</v>
      </c>
      <c r="H933">
        <v>112</v>
      </c>
      <c r="I933" s="4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">
        <v>2039</v>
      </c>
      <c r="R933" t="s">
        <v>2040</v>
      </c>
      <c r="S933" s="7">
        <f t="shared" si="57"/>
        <v>41818.208333333336</v>
      </c>
      <c r="T933" s="7">
        <f t="shared" si="58"/>
        <v>41820.208333333336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212.30434782608697</v>
      </c>
      <c r="G934" t="s">
        <v>20</v>
      </c>
      <c r="H934">
        <v>144</v>
      </c>
      <c r="I934" s="4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">
        <v>2035</v>
      </c>
      <c r="R934" t="s">
        <v>2036</v>
      </c>
      <c r="S934" s="7">
        <f t="shared" si="57"/>
        <v>41709.208333333336</v>
      </c>
      <c r="T934" s="7">
        <f t="shared" si="58"/>
        <v>41712.208333333336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239.74657534246577</v>
      </c>
      <c r="G935" t="s">
        <v>20</v>
      </c>
      <c r="H935">
        <v>1902</v>
      </c>
      <c r="I935" s="4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">
        <v>2039</v>
      </c>
      <c r="R935" t="s">
        <v>2040</v>
      </c>
      <c r="S935" s="7">
        <f t="shared" si="57"/>
        <v>41372.208333333336</v>
      </c>
      <c r="T935" s="7">
        <f t="shared" si="58"/>
        <v>41385.208333333336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181.93548387096774</v>
      </c>
      <c r="G936" t="s">
        <v>20</v>
      </c>
      <c r="H936">
        <v>105</v>
      </c>
      <c r="I936" s="4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">
        <v>2039</v>
      </c>
      <c r="R936" t="s">
        <v>2040</v>
      </c>
      <c r="S936" s="7">
        <f t="shared" si="57"/>
        <v>42422.25</v>
      </c>
      <c r="T936" s="7">
        <f t="shared" si="58"/>
        <v>42428.25</v>
      </c>
    </row>
    <row r="937" spans="1:20" ht="17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164.13114754098362</v>
      </c>
      <c r="G937" t="s">
        <v>20</v>
      </c>
      <c r="H937">
        <v>132</v>
      </c>
      <c r="I937" s="4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">
        <v>2039</v>
      </c>
      <c r="R937" t="s">
        <v>2040</v>
      </c>
      <c r="S937" s="7">
        <f t="shared" si="57"/>
        <v>42209.208333333328</v>
      </c>
      <c r="T937" s="7">
        <f t="shared" si="58"/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1.6375968992248062</v>
      </c>
      <c r="G938" t="s">
        <v>14</v>
      </c>
      <c r="H938">
        <v>21</v>
      </c>
      <c r="I938" s="4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">
        <v>2039</v>
      </c>
      <c r="R938" t="s">
        <v>2040</v>
      </c>
      <c r="S938" s="7">
        <f t="shared" si="57"/>
        <v>43668.208333333328</v>
      </c>
      <c r="T938" s="7">
        <f t="shared" si="58"/>
        <v>43671.208333333328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49.64385964912281</v>
      </c>
      <c r="G939" t="s">
        <v>74</v>
      </c>
      <c r="H939">
        <v>976</v>
      </c>
      <c r="I939" s="4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">
        <v>2041</v>
      </c>
      <c r="R939" t="s">
        <v>2042</v>
      </c>
      <c r="S939" s="7">
        <f t="shared" si="57"/>
        <v>42334.25</v>
      </c>
      <c r="T939" s="7">
        <f t="shared" si="58"/>
        <v>42343.25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109.70652173913042</v>
      </c>
      <c r="G940" t="s">
        <v>20</v>
      </c>
      <c r="H940">
        <v>96</v>
      </c>
      <c r="I940" s="4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">
        <v>2047</v>
      </c>
      <c r="R940" t="s">
        <v>2053</v>
      </c>
      <c r="S940" s="7">
        <f t="shared" si="57"/>
        <v>43263.208333333328</v>
      </c>
      <c r="T940" s="7">
        <f t="shared" si="58"/>
        <v>43299.208333333328</v>
      </c>
    </row>
    <row r="941" spans="1:20" ht="17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49.217948717948715</v>
      </c>
      <c r="G941" t="s">
        <v>14</v>
      </c>
      <c r="H941">
        <v>67</v>
      </c>
      <c r="I941" s="4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">
        <v>2050</v>
      </c>
      <c r="R941" t="s">
        <v>2051</v>
      </c>
      <c r="S941" s="7">
        <f t="shared" si="57"/>
        <v>40670.208333333336</v>
      </c>
      <c r="T941" s="7">
        <f t="shared" si="58"/>
        <v>40687.208333333336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62.232323232323225</v>
      </c>
      <c r="G942" t="s">
        <v>47</v>
      </c>
      <c r="H942">
        <v>66</v>
      </c>
      <c r="I942" s="4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">
        <v>2037</v>
      </c>
      <c r="R942" t="s">
        <v>2038</v>
      </c>
      <c r="S942" s="7">
        <f t="shared" si="57"/>
        <v>41244.25</v>
      </c>
      <c r="T942" s="7">
        <f t="shared" si="58"/>
        <v>41266.25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13.05813953488372</v>
      </c>
      <c r="G943" t="s">
        <v>14</v>
      </c>
      <c r="H943">
        <v>78</v>
      </c>
      <c r="I943" s="4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">
        <v>2039</v>
      </c>
      <c r="R943" t="s">
        <v>2040</v>
      </c>
      <c r="S943" s="7">
        <f t="shared" si="57"/>
        <v>40552.25</v>
      </c>
      <c r="T943" s="7">
        <f t="shared" si="58"/>
        <v>40587.25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64.635416666666671</v>
      </c>
      <c r="G944" t="s">
        <v>14</v>
      </c>
      <c r="H944">
        <v>67</v>
      </c>
      <c r="I944" s="4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">
        <v>2039</v>
      </c>
      <c r="R944" t="s">
        <v>2040</v>
      </c>
      <c r="S944" s="7">
        <f t="shared" si="57"/>
        <v>40568.25</v>
      </c>
      <c r="T944" s="7">
        <f t="shared" si="58"/>
        <v>40571.25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159.58666666666667</v>
      </c>
      <c r="G945" t="s">
        <v>20</v>
      </c>
      <c r="H945">
        <v>114</v>
      </c>
      <c r="I945" s="4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">
        <v>2033</v>
      </c>
      <c r="R945" t="s">
        <v>2034</v>
      </c>
      <c r="S945" s="7">
        <f t="shared" si="57"/>
        <v>41906.208333333336</v>
      </c>
      <c r="T945" s="7">
        <f t="shared" si="58"/>
        <v>41941.208333333336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81.42</v>
      </c>
      <c r="G946" t="s">
        <v>14</v>
      </c>
      <c r="H946">
        <v>263</v>
      </c>
      <c r="I946" s="4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">
        <v>2054</v>
      </c>
      <c r="R946" t="s">
        <v>2055</v>
      </c>
      <c r="S946" s="7">
        <f t="shared" si="57"/>
        <v>42776.25</v>
      </c>
      <c r="T946" s="7">
        <f t="shared" si="58"/>
        <v>42795.25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32.444767441860463</v>
      </c>
      <c r="G947" t="s">
        <v>14</v>
      </c>
      <c r="H947">
        <v>1691</v>
      </c>
      <c r="I947" s="4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">
        <v>2054</v>
      </c>
      <c r="R947" t="s">
        <v>2055</v>
      </c>
      <c r="S947" s="7">
        <f t="shared" si="57"/>
        <v>41004.208333333336</v>
      </c>
      <c r="T947" s="7">
        <f t="shared" si="58"/>
        <v>41019.208333333336</v>
      </c>
    </row>
    <row r="948" spans="1:20" ht="17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9.9141184124918666</v>
      </c>
      <c r="G948" t="s">
        <v>14</v>
      </c>
      <c r="H948">
        <v>181</v>
      </c>
      <c r="I948" s="4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">
        <v>2039</v>
      </c>
      <c r="R948" t="s">
        <v>2040</v>
      </c>
      <c r="S948" s="7">
        <f t="shared" si="57"/>
        <v>40710.208333333336</v>
      </c>
      <c r="T948" s="7">
        <f t="shared" si="58"/>
        <v>40712.208333333336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26.694444444444443</v>
      </c>
      <c r="G949" t="s">
        <v>14</v>
      </c>
      <c r="H949">
        <v>13</v>
      </c>
      <c r="I949" s="4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">
        <v>2039</v>
      </c>
      <c r="R949" t="s">
        <v>2040</v>
      </c>
      <c r="S949" s="7">
        <f t="shared" si="57"/>
        <v>41908.208333333336</v>
      </c>
      <c r="T949" s="7">
        <f t="shared" si="58"/>
        <v>41915.208333333336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62.957446808510639</v>
      </c>
      <c r="G950" t="s">
        <v>74</v>
      </c>
      <c r="H950">
        <v>160</v>
      </c>
      <c r="I950" s="4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">
        <v>2041</v>
      </c>
      <c r="R950" t="s">
        <v>2042</v>
      </c>
      <c r="S950" s="7">
        <f t="shared" si="57"/>
        <v>41985.25</v>
      </c>
      <c r="T950" s="7">
        <f t="shared" si="58"/>
        <v>41995.25</v>
      </c>
    </row>
    <row r="951" spans="1:20" ht="17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161.35593220338984</v>
      </c>
      <c r="G951" t="s">
        <v>20</v>
      </c>
      <c r="H951">
        <v>203</v>
      </c>
      <c r="I951" s="4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">
        <v>2037</v>
      </c>
      <c r="R951" t="s">
        <v>2038</v>
      </c>
      <c r="S951" s="7">
        <f t="shared" si="57"/>
        <v>42112.208333333328</v>
      </c>
      <c r="T951" s="7">
        <f t="shared" si="58"/>
        <v>42131.208333333328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5</v>
      </c>
      <c r="G952" t="s">
        <v>14</v>
      </c>
      <c r="H952">
        <v>1</v>
      </c>
      <c r="I952" s="4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">
        <v>2039</v>
      </c>
      <c r="R952" t="s">
        <v>2040</v>
      </c>
      <c r="S952" s="7">
        <f t="shared" si="57"/>
        <v>43571.208333333328</v>
      </c>
      <c r="T952" s="7">
        <f t="shared" si="58"/>
        <v>43576.208333333328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1096.9379310344827</v>
      </c>
      <c r="G953" t="s">
        <v>20</v>
      </c>
      <c r="H953">
        <v>1559</v>
      </c>
      <c r="I953" s="4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">
        <v>2035</v>
      </c>
      <c r="R953" t="s">
        <v>2036</v>
      </c>
      <c r="S953" s="7">
        <f t="shared" si="57"/>
        <v>42730.25</v>
      </c>
      <c r="T953" s="7">
        <f t="shared" si="58"/>
        <v>42731.25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70.094158075601371</v>
      </c>
      <c r="G954" t="s">
        <v>74</v>
      </c>
      <c r="H954">
        <v>2266</v>
      </c>
      <c r="I954" s="4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">
        <v>2041</v>
      </c>
      <c r="R954" t="s">
        <v>2042</v>
      </c>
      <c r="S954" s="7">
        <f t="shared" si="57"/>
        <v>42591.208333333328</v>
      </c>
      <c r="T954" s="7">
        <f t="shared" si="58"/>
        <v>42605.208333333328</v>
      </c>
    </row>
    <row r="955" spans="1:20" ht="17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60</v>
      </c>
      <c r="G955" t="s">
        <v>14</v>
      </c>
      <c r="H955">
        <v>21</v>
      </c>
      <c r="I955" s="4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">
        <v>2041</v>
      </c>
      <c r="R955" t="s">
        <v>2063</v>
      </c>
      <c r="S955" s="7">
        <f t="shared" si="57"/>
        <v>42358.25</v>
      </c>
      <c r="T955" s="7">
        <f t="shared" si="58"/>
        <v>42394.25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367.0985915492958</v>
      </c>
      <c r="G956" t="s">
        <v>20</v>
      </c>
      <c r="H956">
        <v>1548</v>
      </c>
      <c r="I956" s="4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">
        <v>2037</v>
      </c>
      <c r="R956" t="s">
        <v>2038</v>
      </c>
      <c r="S956" s="7">
        <f t="shared" si="57"/>
        <v>41174.208333333336</v>
      </c>
      <c r="T956" s="7">
        <f t="shared" si="58"/>
        <v>41198.208333333336</v>
      </c>
    </row>
    <row r="957" spans="1:20" ht="17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1109</v>
      </c>
      <c r="G957" t="s">
        <v>20</v>
      </c>
      <c r="H957">
        <v>80</v>
      </c>
      <c r="I957" s="4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">
        <v>2039</v>
      </c>
      <c r="R957" t="s">
        <v>2040</v>
      </c>
      <c r="S957" s="7">
        <f t="shared" si="57"/>
        <v>41238.25</v>
      </c>
      <c r="T957" s="7">
        <f t="shared" si="58"/>
        <v>41240.25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19.028784648187631</v>
      </c>
      <c r="G958" t="s">
        <v>14</v>
      </c>
      <c r="H958">
        <v>830</v>
      </c>
      <c r="I958" s="4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">
        <v>2041</v>
      </c>
      <c r="R958" t="s">
        <v>2063</v>
      </c>
      <c r="S958" s="7">
        <f t="shared" si="57"/>
        <v>42360.25</v>
      </c>
      <c r="T958" s="7">
        <f t="shared" si="58"/>
        <v>42364.25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126.87755102040816</v>
      </c>
      <c r="G959" t="s">
        <v>20</v>
      </c>
      <c r="H959">
        <v>131</v>
      </c>
      <c r="I959" s="4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">
        <v>2039</v>
      </c>
      <c r="R959" t="s">
        <v>2040</v>
      </c>
      <c r="S959" s="7">
        <f t="shared" si="57"/>
        <v>40955.25</v>
      </c>
      <c r="T959" s="7">
        <f t="shared" si="58"/>
        <v>40958.25</v>
      </c>
    </row>
    <row r="960" spans="1:20" ht="17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734.63636363636363</v>
      </c>
      <c r="G960" t="s">
        <v>20</v>
      </c>
      <c r="H960">
        <v>112</v>
      </c>
      <c r="I960" s="4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">
        <v>2041</v>
      </c>
      <c r="R960" t="s">
        <v>2049</v>
      </c>
      <c r="S960" s="7">
        <f t="shared" si="57"/>
        <v>40350.208333333336</v>
      </c>
      <c r="T960" s="7">
        <f t="shared" si="58"/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4.5731034482758623</v>
      </c>
      <c r="G961" t="s">
        <v>14</v>
      </c>
      <c r="H961">
        <v>130</v>
      </c>
      <c r="I961" s="4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">
        <v>2047</v>
      </c>
      <c r="R961" t="s">
        <v>2059</v>
      </c>
      <c r="S961" s="7">
        <f t="shared" si="57"/>
        <v>40357.208333333336</v>
      </c>
      <c r="T961" s="7">
        <f t="shared" si="58"/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6"/>
        <v>85.054545454545448</v>
      </c>
      <c r="G962" t="s">
        <v>14</v>
      </c>
      <c r="H962">
        <v>55</v>
      </c>
      <c r="I962" s="4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">
        <v>2037</v>
      </c>
      <c r="R962" t="s">
        <v>2038</v>
      </c>
      <c r="S962" s="7">
        <f t="shared" si="57"/>
        <v>42408.25</v>
      </c>
      <c r="T962" s="7">
        <f t="shared" si="58"/>
        <v>42445.208333333328</v>
      </c>
    </row>
    <row r="963" spans="1:20" ht="17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60">E963/D963*100</f>
        <v>119.29824561403508</v>
      </c>
      <c r="G963" t="s">
        <v>20</v>
      </c>
      <c r="H963">
        <v>155</v>
      </c>
      <c r="I963" s="4">
        <f t="shared" si="5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">
        <v>2047</v>
      </c>
      <c r="R963" t="s">
        <v>2059</v>
      </c>
      <c r="S963" s="7">
        <f t="shared" ref="S963:S1001" si="61">(((L963/60)/60)/24)+DATE(1970,1,1)</f>
        <v>40591.25</v>
      </c>
      <c r="T963" s="7">
        <f t="shared" ref="T963:T1001" si="62">(((M963/60)/60)/24)+DATE(1970,1,1)</f>
        <v>40595.25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296.02777777777777</v>
      </c>
      <c r="G964" t="s">
        <v>20</v>
      </c>
      <c r="H964">
        <v>266</v>
      </c>
      <c r="I964" s="4">
        <f t="shared" ref="I964:I1001" si="63"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">
        <v>2033</v>
      </c>
      <c r="R964" t="s">
        <v>2034</v>
      </c>
      <c r="S964" s="7">
        <f t="shared" si="61"/>
        <v>41592.25</v>
      </c>
      <c r="T964" s="7">
        <f t="shared" si="62"/>
        <v>41613.25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84.694915254237287</v>
      </c>
      <c r="G965" t="s">
        <v>14</v>
      </c>
      <c r="H965">
        <v>114</v>
      </c>
      <c r="I965" s="4">
        <f t="shared" si="63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">
        <v>2054</v>
      </c>
      <c r="R965" t="s">
        <v>2055</v>
      </c>
      <c r="S965" s="7">
        <f t="shared" si="61"/>
        <v>40607.25</v>
      </c>
      <c r="T965" s="7">
        <f t="shared" si="62"/>
        <v>40613.25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355.7837837837838</v>
      </c>
      <c r="G966" t="s">
        <v>20</v>
      </c>
      <c r="H966">
        <v>155</v>
      </c>
      <c r="I966" s="4">
        <f t="shared" si="63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">
        <v>2039</v>
      </c>
      <c r="R966" t="s">
        <v>2040</v>
      </c>
      <c r="S966" s="7">
        <f t="shared" si="61"/>
        <v>42135.208333333328</v>
      </c>
      <c r="T966" s="7">
        <f t="shared" si="62"/>
        <v>42140.208333333328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386.40909090909093</v>
      </c>
      <c r="G967" t="s">
        <v>20</v>
      </c>
      <c r="H967">
        <v>207</v>
      </c>
      <c r="I967" s="4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">
        <v>2035</v>
      </c>
      <c r="R967" t="s">
        <v>2036</v>
      </c>
      <c r="S967" s="7">
        <f t="shared" si="61"/>
        <v>40203.25</v>
      </c>
      <c r="T967" s="7">
        <f t="shared" si="62"/>
        <v>40243.25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792.23529411764707</v>
      </c>
      <c r="G968" t="s">
        <v>20</v>
      </c>
      <c r="H968">
        <v>245</v>
      </c>
      <c r="I968" s="4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">
        <v>2039</v>
      </c>
      <c r="R968" t="s">
        <v>2040</v>
      </c>
      <c r="S968" s="7">
        <f t="shared" si="61"/>
        <v>42901.208333333328</v>
      </c>
      <c r="T968" s="7">
        <f t="shared" si="62"/>
        <v>42903.208333333328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137.03393665158373</v>
      </c>
      <c r="G969" t="s">
        <v>20</v>
      </c>
      <c r="H969">
        <v>1573</v>
      </c>
      <c r="I969" s="4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">
        <v>2035</v>
      </c>
      <c r="R969" t="s">
        <v>2062</v>
      </c>
      <c r="S969" s="7">
        <f t="shared" si="61"/>
        <v>41005.208333333336</v>
      </c>
      <c r="T969" s="7">
        <f t="shared" si="62"/>
        <v>41042.208333333336</v>
      </c>
    </row>
    <row r="970" spans="1:20" ht="17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338.20833333333337</v>
      </c>
      <c r="G970" t="s">
        <v>20</v>
      </c>
      <c r="H970">
        <v>114</v>
      </c>
      <c r="I970" s="4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">
        <v>2033</v>
      </c>
      <c r="R970" t="s">
        <v>2034</v>
      </c>
      <c r="S970" s="7">
        <f t="shared" si="61"/>
        <v>40544.25</v>
      </c>
      <c r="T970" s="7">
        <f t="shared" si="62"/>
        <v>40559.25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108.22784810126582</v>
      </c>
      <c r="G971" t="s">
        <v>20</v>
      </c>
      <c r="H971">
        <v>93</v>
      </c>
      <c r="I971" s="4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">
        <v>2039</v>
      </c>
      <c r="R971" t="s">
        <v>2040</v>
      </c>
      <c r="S971" s="7">
        <f t="shared" si="61"/>
        <v>43821.25</v>
      </c>
      <c r="T971" s="7">
        <f t="shared" si="62"/>
        <v>43828.25</v>
      </c>
    </row>
    <row r="972" spans="1:20" ht="17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60.757639620653315</v>
      </c>
      <c r="G972" t="s">
        <v>14</v>
      </c>
      <c r="H972">
        <v>594</v>
      </c>
      <c r="I972" s="4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">
        <v>2039</v>
      </c>
      <c r="R972" t="s">
        <v>2040</v>
      </c>
      <c r="S972" s="7">
        <f t="shared" si="61"/>
        <v>40672.208333333336</v>
      </c>
      <c r="T972" s="7">
        <f t="shared" si="62"/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27.725490196078432</v>
      </c>
      <c r="G973" t="s">
        <v>14</v>
      </c>
      <c r="H973">
        <v>24</v>
      </c>
      <c r="I973" s="4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">
        <v>2041</v>
      </c>
      <c r="R973" t="s">
        <v>2060</v>
      </c>
      <c r="S973" s="7">
        <f t="shared" si="61"/>
        <v>41555.208333333336</v>
      </c>
      <c r="T973" s="7">
        <f t="shared" si="62"/>
        <v>41561.208333333336</v>
      </c>
    </row>
    <row r="974" spans="1:20" ht="17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228.3934426229508</v>
      </c>
      <c r="G974" t="s">
        <v>20</v>
      </c>
      <c r="H974">
        <v>1681</v>
      </c>
      <c r="I974" s="4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">
        <v>2037</v>
      </c>
      <c r="R974" t="s">
        <v>2038</v>
      </c>
      <c r="S974" s="7">
        <f t="shared" si="61"/>
        <v>41792.208333333336</v>
      </c>
      <c r="T974" s="7">
        <f t="shared" si="62"/>
        <v>41801.208333333336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21.615194054500414</v>
      </c>
      <c r="G975" t="s">
        <v>14</v>
      </c>
      <c r="H975">
        <v>252</v>
      </c>
      <c r="I975" s="4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">
        <v>2039</v>
      </c>
      <c r="R975" t="s">
        <v>2040</v>
      </c>
      <c r="S975" s="7">
        <f t="shared" si="61"/>
        <v>40522.25</v>
      </c>
      <c r="T975" s="7">
        <f t="shared" si="62"/>
        <v>40524.25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373.875</v>
      </c>
      <c r="G976" t="s">
        <v>20</v>
      </c>
      <c r="H976">
        <v>32</v>
      </c>
      <c r="I976" s="4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">
        <v>2035</v>
      </c>
      <c r="R976" t="s">
        <v>2045</v>
      </c>
      <c r="S976" s="7">
        <f t="shared" si="61"/>
        <v>41412.208333333336</v>
      </c>
      <c r="T976" s="7">
        <f t="shared" si="62"/>
        <v>41413.208333333336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154.92592592592592</v>
      </c>
      <c r="G977" t="s">
        <v>20</v>
      </c>
      <c r="H977">
        <v>135</v>
      </c>
      <c r="I977" s="4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">
        <v>2039</v>
      </c>
      <c r="R977" t="s">
        <v>2040</v>
      </c>
      <c r="S977" s="7">
        <f t="shared" si="61"/>
        <v>42337.25</v>
      </c>
      <c r="T977" s="7">
        <f t="shared" si="62"/>
        <v>42376.25</v>
      </c>
    </row>
    <row r="978" spans="1:20" ht="17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322.14999999999998</v>
      </c>
      <c r="G978" t="s">
        <v>20</v>
      </c>
      <c r="H978">
        <v>140</v>
      </c>
      <c r="I978" s="4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">
        <v>2039</v>
      </c>
      <c r="R978" t="s">
        <v>2040</v>
      </c>
      <c r="S978" s="7">
        <f t="shared" si="61"/>
        <v>40571.25</v>
      </c>
      <c r="T978" s="7">
        <f t="shared" si="62"/>
        <v>40577.25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73.957142857142856</v>
      </c>
      <c r="G979" t="s">
        <v>14</v>
      </c>
      <c r="H979">
        <v>67</v>
      </c>
      <c r="I979" s="4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">
        <v>2033</v>
      </c>
      <c r="R979" t="s">
        <v>2034</v>
      </c>
      <c r="S979" s="7">
        <f t="shared" si="61"/>
        <v>43138.25</v>
      </c>
      <c r="T979" s="7">
        <f t="shared" si="62"/>
        <v>43170.25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864.1</v>
      </c>
      <c r="G980" t="s">
        <v>20</v>
      </c>
      <c r="H980">
        <v>92</v>
      </c>
      <c r="I980" s="4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">
        <v>2050</v>
      </c>
      <c r="R980" t="s">
        <v>2051</v>
      </c>
      <c r="S980" s="7">
        <f t="shared" si="61"/>
        <v>42686.25</v>
      </c>
      <c r="T980" s="7">
        <f t="shared" si="62"/>
        <v>42708.25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143.26245847176079</v>
      </c>
      <c r="G981" t="s">
        <v>20</v>
      </c>
      <c r="H981">
        <v>1015</v>
      </c>
      <c r="I981" s="4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">
        <v>2039</v>
      </c>
      <c r="R981" t="s">
        <v>2040</v>
      </c>
      <c r="S981" s="7">
        <f t="shared" si="61"/>
        <v>42078.208333333328</v>
      </c>
      <c r="T981" s="7">
        <f t="shared" si="62"/>
        <v>42084.208333333328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40.281762295081968</v>
      </c>
      <c r="G982" t="s">
        <v>14</v>
      </c>
      <c r="H982">
        <v>742</v>
      </c>
      <c r="I982" s="4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">
        <v>2047</v>
      </c>
      <c r="R982" t="s">
        <v>2048</v>
      </c>
      <c r="S982" s="7">
        <f t="shared" si="61"/>
        <v>42307.208333333328</v>
      </c>
      <c r="T982" s="7">
        <f t="shared" si="62"/>
        <v>42312.25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178.22388059701493</v>
      </c>
      <c r="G983" t="s">
        <v>20</v>
      </c>
      <c r="H983">
        <v>323</v>
      </c>
      <c r="I983" s="4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">
        <v>2037</v>
      </c>
      <c r="R983" t="s">
        <v>2038</v>
      </c>
      <c r="S983" s="7">
        <f t="shared" si="61"/>
        <v>43094.25</v>
      </c>
      <c r="T983" s="7">
        <f t="shared" si="62"/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84.930555555555557</v>
      </c>
      <c r="G984" t="s">
        <v>14</v>
      </c>
      <c r="H984">
        <v>75</v>
      </c>
      <c r="I984" s="4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">
        <v>2041</v>
      </c>
      <c r="R984" t="s">
        <v>2042</v>
      </c>
      <c r="S984" s="7">
        <f t="shared" si="61"/>
        <v>40743.208333333336</v>
      </c>
      <c r="T984" s="7">
        <f t="shared" si="62"/>
        <v>40745.208333333336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145.93648334624322</v>
      </c>
      <c r="G985" t="s">
        <v>20</v>
      </c>
      <c r="H985">
        <v>2326</v>
      </c>
      <c r="I985" s="4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">
        <v>2041</v>
      </c>
      <c r="R985" t="s">
        <v>2042</v>
      </c>
      <c r="S985" s="7">
        <f t="shared" si="61"/>
        <v>43681.208333333328</v>
      </c>
      <c r="T985" s="7">
        <f t="shared" si="62"/>
        <v>43696.208333333328</v>
      </c>
    </row>
    <row r="986" spans="1:20" ht="17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152.46153846153848</v>
      </c>
      <c r="G986" t="s">
        <v>20</v>
      </c>
      <c r="H986">
        <v>381</v>
      </c>
      <c r="I986" s="4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">
        <v>2039</v>
      </c>
      <c r="R986" t="s">
        <v>2040</v>
      </c>
      <c r="S986" s="7">
        <f t="shared" si="61"/>
        <v>43716.208333333328</v>
      </c>
      <c r="T986" s="7">
        <f t="shared" si="62"/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67.129542790152414</v>
      </c>
      <c r="G987" t="s">
        <v>14</v>
      </c>
      <c r="H987">
        <v>4405</v>
      </c>
      <c r="I987" s="4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">
        <v>2035</v>
      </c>
      <c r="R987" t="s">
        <v>2036</v>
      </c>
      <c r="S987" s="7">
        <f t="shared" si="61"/>
        <v>41614.25</v>
      </c>
      <c r="T987" s="7">
        <f t="shared" si="62"/>
        <v>41640.25</v>
      </c>
    </row>
    <row r="988" spans="1:20" ht="17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40.307692307692307</v>
      </c>
      <c r="G988" t="s">
        <v>14</v>
      </c>
      <c r="H988">
        <v>92</v>
      </c>
      <c r="I988" s="4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">
        <v>2035</v>
      </c>
      <c r="R988" t="s">
        <v>2036</v>
      </c>
      <c r="S988" s="7">
        <f t="shared" si="61"/>
        <v>40638.208333333336</v>
      </c>
      <c r="T988" s="7">
        <f t="shared" si="62"/>
        <v>40652.208333333336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216.79032258064518</v>
      </c>
      <c r="G989" t="s">
        <v>20</v>
      </c>
      <c r="H989">
        <v>480</v>
      </c>
      <c r="I989" s="4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">
        <v>2041</v>
      </c>
      <c r="R989" t="s">
        <v>2042</v>
      </c>
      <c r="S989" s="7">
        <f t="shared" si="61"/>
        <v>42852.208333333328</v>
      </c>
      <c r="T989" s="7">
        <f t="shared" si="62"/>
        <v>42866.208333333328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52.117021276595743</v>
      </c>
      <c r="G990" t="s">
        <v>14</v>
      </c>
      <c r="H990">
        <v>64</v>
      </c>
      <c r="I990" s="4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">
        <v>2047</v>
      </c>
      <c r="R990" t="s">
        <v>2056</v>
      </c>
      <c r="S990" s="7">
        <f t="shared" si="61"/>
        <v>42686.25</v>
      </c>
      <c r="T990" s="7">
        <f t="shared" si="62"/>
        <v>42707.25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499.58333333333337</v>
      </c>
      <c r="G991" t="s">
        <v>20</v>
      </c>
      <c r="H991">
        <v>226</v>
      </c>
      <c r="I991" s="4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">
        <v>2047</v>
      </c>
      <c r="R991" t="s">
        <v>2059</v>
      </c>
      <c r="S991" s="7">
        <f t="shared" si="61"/>
        <v>43571.208333333328</v>
      </c>
      <c r="T991" s="7">
        <f t="shared" si="62"/>
        <v>43576.208333333328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87.679487179487182</v>
      </c>
      <c r="G992" t="s">
        <v>14</v>
      </c>
      <c r="H992">
        <v>64</v>
      </c>
      <c r="I992" s="4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">
        <v>2041</v>
      </c>
      <c r="R992" t="s">
        <v>2044</v>
      </c>
      <c r="S992" s="7">
        <f t="shared" si="61"/>
        <v>42432.25</v>
      </c>
      <c r="T992" s="7">
        <f t="shared" si="62"/>
        <v>42454.208333333328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113.17346938775511</v>
      </c>
      <c r="G993" t="s">
        <v>20</v>
      </c>
      <c r="H993">
        <v>241</v>
      </c>
      <c r="I993" s="4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">
        <v>2035</v>
      </c>
      <c r="R993" t="s">
        <v>2036</v>
      </c>
      <c r="S993" s="7">
        <f t="shared" si="61"/>
        <v>41907.208333333336</v>
      </c>
      <c r="T993" s="7">
        <f t="shared" si="62"/>
        <v>41911.208333333336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426.54838709677421</v>
      </c>
      <c r="G994" t="s">
        <v>20</v>
      </c>
      <c r="H994">
        <v>132</v>
      </c>
      <c r="I994" s="4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">
        <v>2041</v>
      </c>
      <c r="R994" t="s">
        <v>2044</v>
      </c>
      <c r="S994" s="7">
        <f t="shared" si="61"/>
        <v>43227.208333333328</v>
      </c>
      <c r="T994" s="7">
        <f t="shared" si="62"/>
        <v>43241.208333333328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77.632653061224488</v>
      </c>
      <c r="G995" t="s">
        <v>74</v>
      </c>
      <c r="H995">
        <v>75</v>
      </c>
      <c r="I995" s="4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">
        <v>2054</v>
      </c>
      <c r="R995" t="s">
        <v>2055</v>
      </c>
      <c r="S995" s="7">
        <f t="shared" si="61"/>
        <v>42362.25</v>
      </c>
      <c r="T995" s="7">
        <f t="shared" si="62"/>
        <v>42379.25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52.496810772501767</v>
      </c>
      <c r="G996" t="s">
        <v>14</v>
      </c>
      <c r="H996">
        <v>842</v>
      </c>
      <c r="I996" s="4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">
        <v>2047</v>
      </c>
      <c r="R996" t="s">
        <v>2059</v>
      </c>
      <c r="S996" s="7">
        <f t="shared" si="61"/>
        <v>41929.208333333336</v>
      </c>
      <c r="T996" s="7">
        <f t="shared" si="62"/>
        <v>41935.208333333336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157.46762589928059</v>
      </c>
      <c r="G997" t="s">
        <v>20</v>
      </c>
      <c r="H997">
        <v>2043</v>
      </c>
      <c r="I997" s="4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">
        <v>2033</v>
      </c>
      <c r="R997" t="s">
        <v>2034</v>
      </c>
      <c r="S997" s="7">
        <f t="shared" si="61"/>
        <v>43408.208333333328</v>
      </c>
      <c r="T997" s="7">
        <f t="shared" si="62"/>
        <v>43437.25</v>
      </c>
    </row>
    <row r="998" spans="1:20" ht="17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72.939393939393938</v>
      </c>
      <c r="G998" t="s">
        <v>14</v>
      </c>
      <c r="H998">
        <v>112</v>
      </c>
      <c r="I998" s="4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">
        <v>2039</v>
      </c>
      <c r="R998" t="s">
        <v>2040</v>
      </c>
      <c r="S998" s="7">
        <f t="shared" si="61"/>
        <v>41276.25</v>
      </c>
      <c r="T998" s="7">
        <f t="shared" si="62"/>
        <v>41306.25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60.565789473684205</v>
      </c>
      <c r="G999" t="s">
        <v>74</v>
      </c>
      <c r="H999">
        <v>139</v>
      </c>
      <c r="I999" s="4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">
        <v>2039</v>
      </c>
      <c r="R999" t="s">
        <v>2040</v>
      </c>
      <c r="S999" s="7">
        <f t="shared" si="61"/>
        <v>41659.25</v>
      </c>
      <c r="T999" s="7">
        <f t="shared" si="62"/>
        <v>41664.25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56.791291291291287</v>
      </c>
      <c r="G1000" t="s">
        <v>14</v>
      </c>
      <c r="H1000">
        <v>374</v>
      </c>
      <c r="I1000" s="4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">
        <v>2035</v>
      </c>
      <c r="R1000" t="s">
        <v>2045</v>
      </c>
      <c r="S1000" s="7">
        <f t="shared" si="61"/>
        <v>40220.25</v>
      </c>
      <c r="T1000" s="7">
        <f t="shared" si="62"/>
        <v>40234.25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0"/>
        <v>56.542754275427541</v>
      </c>
      <c r="G1001" t="s">
        <v>74</v>
      </c>
      <c r="H1001">
        <v>1122</v>
      </c>
      <c r="I1001" s="4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">
        <v>2033</v>
      </c>
      <c r="R1001" t="s">
        <v>2034</v>
      </c>
      <c r="S1001" s="7">
        <f t="shared" si="61"/>
        <v>42550.208333333328</v>
      </c>
      <c r="T1001" s="7">
        <f t="shared" si="62"/>
        <v>42557.208333333328</v>
      </c>
    </row>
  </sheetData>
  <autoFilter ref="A1:T1001" xr:uid="{00000000-0001-0000-0000-000000000000}"/>
  <conditionalFormatting sqref="G1:G1048576">
    <cfRule type="cellIs" dxfId="15" priority="6" operator="equal">
      <formula>"canceled"</formula>
    </cfRule>
    <cfRule type="cellIs" dxfId="14" priority="7" operator="equal">
      <formula>"live"</formula>
    </cfRule>
    <cfRule type="cellIs" dxfId="13" priority="8" operator="equal">
      <formula>"failed"</formula>
    </cfRule>
    <cfRule type="cellIs" dxfId="12" priority="9" operator="equal">
      <formula>"successful"</formula>
    </cfRule>
  </conditionalFormatting>
  <conditionalFormatting sqref="F1006">
    <cfRule type="cellIs" dxfId="11" priority="5" operator="lessThan">
      <formula>100</formula>
    </cfRule>
  </conditionalFormatting>
  <conditionalFormatting sqref="F2:F1001">
    <cfRule type="cellIs" dxfId="10" priority="2" operator="greaterThan">
      <formula>200</formula>
    </cfRule>
    <cfRule type="cellIs" dxfId="9" priority="3" operator="between">
      <formula>100</formula>
      <formula>200</formula>
    </cfRule>
    <cfRule type="cellIs" dxfId="8" priority="4" operator="lessThan">
      <formula>100</formula>
    </cfRule>
  </conditionalFormatting>
  <conditionalFormatting sqref="F1">
    <cfRule type="colorScale" priority="1">
      <colorScale>
        <cfvo type="min"/>
        <cfvo type="percentile" val="100"/>
        <cfvo type="max"/>
        <color rgb="FFC00000"/>
        <color theme="9"/>
        <color theme="8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98FC3-B701-564F-A3C3-1D1B3A5255A1}">
  <dimension ref="A1:F12"/>
  <sheetViews>
    <sheetView workbookViewId="0">
      <selection activeCell="F28" sqref="F28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2068</v>
      </c>
      <c r="B1" s="5" t="s">
        <v>2069</v>
      </c>
    </row>
    <row r="2" spans="1:6" x14ac:dyDescent="0.2">
      <c r="A2" s="5" t="s">
        <v>2066</v>
      </c>
      <c r="B2" t="s">
        <v>74</v>
      </c>
      <c r="C2" t="s">
        <v>14</v>
      </c>
      <c r="D2" t="s">
        <v>47</v>
      </c>
      <c r="E2" t="s">
        <v>20</v>
      </c>
      <c r="F2" t="s">
        <v>2067</v>
      </c>
    </row>
    <row r="3" spans="1:6" x14ac:dyDescent="0.2">
      <c r="A3" s="6" t="s">
        <v>2041</v>
      </c>
      <c r="B3">
        <v>11</v>
      </c>
      <c r="C3">
        <v>60</v>
      </c>
      <c r="D3">
        <v>5</v>
      </c>
      <c r="E3">
        <v>102</v>
      </c>
      <c r="F3">
        <v>178</v>
      </c>
    </row>
    <row r="4" spans="1:6" x14ac:dyDescent="0.2">
      <c r="A4" s="6" t="s">
        <v>2033</v>
      </c>
      <c r="B4">
        <v>4</v>
      </c>
      <c r="C4">
        <v>20</v>
      </c>
      <c r="E4">
        <v>22</v>
      </c>
      <c r="F4">
        <v>46</v>
      </c>
    </row>
    <row r="5" spans="1:6" x14ac:dyDescent="0.2">
      <c r="A5" s="6" t="s">
        <v>2050</v>
      </c>
      <c r="B5">
        <v>1</v>
      </c>
      <c r="C5">
        <v>23</v>
      </c>
      <c r="D5">
        <v>3</v>
      </c>
      <c r="E5">
        <v>21</v>
      </c>
      <c r="F5">
        <v>48</v>
      </c>
    </row>
    <row r="6" spans="1:6" x14ac:dyDescent="0.2">
      <c r="A6" s="6" t="s">
        <v>2064</v>
      </c>
      <c r="E6">
        <v>4</v>
      </c>
      <c r="F6">
        <v>4</v>
      </c>
    </row>
    <row r="7" spans="1:6" x14ac:dyDescent="0.2">
      <c r="A7" s="6" t="s">
        <v>2035</v>
      </c>
      <c r="B7">
        <v>10</v>
      </c>
      <c r="C7">
        <v>66</v>
      </c>
      <c r="E7">
        <v>99</v>
      </c>
      <c r="F7">
        <v>175</v>
      </c>
    </row>
    <row r="8" spans="1:6" x14ac:dyDescent="0.2">
      <c r="A8" s="6" t="s">
        <v>2054</v>
      </c>
      <c r="B8">
        <v>4</v>
      </c>
      <c r="C8">
        <v>11</v>
      </c>
      <c r="D8">
        <v>1</v>
      </c>
      <c r="E8">
        <v>26</v>
      </c>
      <c r="F8">
        <v>42</v>
      </c>
    </row>
    <row r="9" spans="1:6" x14ac:dyDescent="0.2">
      <c r="A9" s="6" t="s">
        <v>2047</v>
      </c>
      <c r="B9">
        <v>2</v>
      </c>
      <c r="C9">
        <v>24</v>
      </c>
      <c r="D9">
        <v>1</v>
      </c>
      <c r="E9">
        <v>40</v>
      </c>
      <c r="F9">
        <v>67</v>
      </c>
    </row>
    <row r="10" spans="1:6" x14ac:dyDescent="0.2">
      <c r="A10" s="6" t="s">
        <v>2037</v>
      </c>
      <c r="B10">
        <v>2</v>
      </c>
      <c r="C10">
        <v>28</v>
      </c>
      <c r="D10">
        <v>2</v>
      </c>
      <c r="E10">
        <v>64</v>
      </c>
      <c r="F10">
        <v>96</v>
      </c>
    </row>
    <row r="11" spans="1:6" x14ac:dyDescent="0.2">
      <c r="A11" s="6" t="s">
        <v>2039</v>
      </c>
      <c r="B11">
        <v>23</v>
      </c>
      <c r="C11">
        <v>132</v>
      </c>
      <c r="D11">
        <v>2</v>
      </c>
      <c r="E11">
        <v>187</v>
      </c>
      <c r="F11">
        <v>344</v>
      </c>
    </row>
    <row r="12" spans="1:6" x14ac:dyDescent="0.2">
      <c r="A12" s="6" t="s">
        <v>2067</v>
      </c>
      <c r="B12">
        <v>57</v>
      </c>
      <c r="C12">
        <v>364</v>
      </c>
      <c r="D12">
        <v>14</v>
      </c>
      <c r="E12">
        <v>565</v>
      </c>
      <c r="F12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602C4-B70C-F849-A664-DCA3AB5D08C5}">
  <dimension ref="A1:F30"/>
  <sheetViews>
    <sheetView zoomScale="75" workbookViewId="0">
      <selection activeCell="A6" sqref="A6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2031</v>
      </c>
      <c r="B1" t="s">
        <v>2070</v>
      </c>
    </row>
    <row r="2" spans="1:6" x14ac:dyDescent="0.2">
      <c r="A2" s="5" t="s">
        <v>6</v>
      </c>
      <c r="B2" t="s">
        <v>2070</v>
      </c>
    </row>
    <row r="4" spans="1:6" x14ac:dyDescent="0.2">
      <c r="A4" s="5" t="s">
        <v>2068</v>
      </c>
      <c r="B4" s="5" t="s">
        <v>2069</v>
      </c>
    </row>
    <row r="5" spans="1:6" x14ac:dyDescent="0.2">
      <c r="A5" s="5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">
      <c r="A6" s="6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6" t="s">
        <v>2065</v>
      </c>
      <c r="E7">
        <v>4</v>
      </c>
      <c r="F7">
        <v>4</v>
      </c>
    </row>
    <row r="8" spans="1:6" x14ac:dyDescent="0.2">
      <c r="A8" s="6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6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6" t="s">
        <v>2043</v>
      </c>
      <c r="C10">
        <v>8</v>
      </c>
      <c r="E10">
        <v>10</v>
      </c>
      <c r="F10">
        <v>18</v>
      </c>
    </row>
    <row r="11" spans="1:6" x14ac:dyDescent="0.2">
      <c r="A11" s="6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6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6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6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6" t="s">
        <v>2057</v>
      </c>
      <c r="C15">
        <v>3</v>
      </c>
      <c r="E15">
        <v>4</v>
      </c>
      <c r="F15">
        <v>7</v>
      </c>
    </row>
    <row r="16" spans="1:6" x14ac:dyDescent="0.2">
      <c r="A16" s="6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6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6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6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6" t="s">
        <v>2056</v>
      </c>
      <c r="C20">
        <v>4</v>
      </c>
      <c r="E20">
        <v>4</v>
      </c>
      <c r="F20">
        <v>8</v>
      </c>
    </row>
    <row r="21" spans="1:6" x14ac:dyDescent="0.2">
      <c r="A21" s="6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6" t="s">
        <v>2063</v>
      </c>
      <c r="C22">
        <v>9</v>
      </c>
      <c r="E22">
        <v>5</v>
      </c>
      <c r="F22">
        <v>14</v>
      </c>
    </row>
    <row r="23" spans="1:6" x14ac:dyDescent="0.2">
      <c r="A23" s="6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6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6" t="s">
        <v>2059</v>
      </c>
      <c r="C25">
        <v>7</v>
      </c>
      <c r="E25">
        <v>14</v>
      </c>
      <c r="F25">
        <v>21</v>
      </c>
    </row>
    <row r="26" spans="1:6" x14ac:dyDescent="0.2">
      <c r="A26" s="6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6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6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6" t="s">
        <v>2062</v>
      </c>
      <c r="E29">
        <v>3</v>
      </c>
      <c r="F29">
        <v>3</v>
      </c>
    </row>
    <row r="30" spans="1:6" x14ac:dyDescent="0.2">
      <c r="A30" s="6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4A58-110F-8C40-B133-1D544B4FF390}">
  <dimension ref="A1:F18"/>
  <sheetViews>
    <sheetView workbookViewId="0">
      <selection activeCell="H19" sqref="H19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9" width="9.5" bestFit="1" customWidth="1"/>
    <col min="10" max="10" width="9.83203125" bestFit="1" customWidth="1"/>
    <col min="11" max="14" width="9.5" bestFit="1" customWidth="1"/>
    <col min="15" max="15" width="9.83203125" bestFit="1" customWidth="1"/>
    <col min="16" max="19" width="9.5" bestFit="1" customWidth="1"/>
    <col min="20" max="20" width="9.83203125" bestFit="1" customWidth="1"/>
    <col min="21" max="24" width="9.5" bestFit="1" customWidth="1"/>
    <col min="25" max="25" width="9.83203125" bestFit="1" customWidth="1"/>
    <col min="26" max="29" width="9.5" bestFit="1" customWidth="1"/>
    <col min="30" max="30" width="9.83203125" bestFit="1" customWidth="1"/>
    <col min="31" max="34" width="9.5" bestFit="1" customWidth="1"/>
    <col min="35" max="35" width="9.83203125" bestFit="1" customWidth="1"/>
    <col min="36" max="39" width="9.5" bestFit="1" customWidth="1"/>
    <col min="40" max="40" width="9.83203125" bestFit="1" customWidth="1"/>
    <col min="41" max="44" width="9.5" bestFit="1" customWidth="1"/>
    <col min="45" max="45" width="9.83203125" bestFit="1" customWidth="1"/>
    <col min="46" max="48" width="9.5" bestFit="1" customWidth="1"/>
    <col min="49" max="49" width="9.83203125" bestFit="1" customWidth="1"/>
    <col min="50" max="50" width="7.33203125" bestFit="1" customWidth="1"/>
    <col min="51" max="51" width="9.83203125" bestFit="1" customWidth="1"/>
    <col min="52" max="52" width="10.83203125" bestFit="1" customWidth="1"/>
    <col min="53" max="54" width="9.5" bestFit="1" customWidth="1"/>
    <col min="55" max="55" width="9.1640625" bestFit="1" customWidth="1"/>
    <col min="56" max="57" width="9.5" bestFit="1" customWidth="1"/>
    <col min="58" max="58" width="8.6640625" bestFit="1" customWidth="1"/>
    <col min="59" max="65" width="9.5" bestFit="1" customWidth="1"/>
    <col min="66" max="66" width="8.5" bestFit="1" customWidth="1"/>
    <col min="67" max="68" width="9.5" bestFit="1" customWidth="1"/>
    <col min="69" max="69" width="8" bestFit="1" customWidth="1"/>
    <col min="70" max="72" width="9.5" bestFit="1" customWidth="1"/>
    <col min="73" max="73" width="9" bestFit="1" customWidth="1"/>
    <col min="74" max="76" width="9.5" bestFit="1" customWidth="1"/>
    <col min="77" max="77" width="8.83203125" bestFit="1" customWidth="1"/>
    <col min="78" max="80" width="9.5" bestFit="1" customWidth="1"/>
    <col min="81" max="81" width="8.6640625" bestFit="1" customWidth="1"/>
    <col min="82" max="84" width="9.5" bestFit="1" customWidth="1"/>
    <col min="85" max="85" width="9.1640625" bestFit="1" customWidth="1"/>
    <col min="86" max="87" width="9.5" bestFit="1" customWidth="1"/>
    <col min="88" max="88" width="9" bestFit="1" customWidth="1"/>
    <col min="89" max="89" width="9.83203125" bestFit="1" customWidth="1"/>
    <col min="90" max="91" width="8.33203125" bestFit="1" customWidth="1"/>
    <col min="92" max="92" width="8.5" bestFit="1" customWidth="1"/>
    <col min="93" max="95" width="9.5" bestFit="1" customWidth="1"/>
    <col min="96" max="96" width="8.83203125" bestFit="1" customWidth="1"/>
    <col min="97" max="98" width="9.5" bestFit="1" customWidth="1"/>
    <col min="99" max="99" width="9.1640625" bestFit="1" customWidth="1"/>
    <col min="100" max="101" width="9.5" bestFit="1" customWidth="1"/>
    <col min="102" max="102" width="8.6640625" bestFit="1" customWidth="1"/>
    <col min="103" max="108" width="9.5" bestFit="1" customWidth="1"/>
    <col min="109" max="109" width="8.5" bestFit="1" customWidth="1"/>
    <col min="110" max="111" width="9.5" bestFit="1" customWidth="1"/>
    <col min="112" max="112" width="8" bestFit="1" customWidth="1"/>
    <col min="113" max="114" width="9.5" bestFit="1" customWidth="1"/>
    <col min="115" max="115" width="9" bestFit="1" customWidth="1"/>
    <col min="116" max="117" width="9.5" bestFit="1" customWidth="1"/>
    <col min="118" max="118" width="8.83203125" bestFit="1" customWidth="1"/>
    <col min="119" max="122" width="9.5" bestFit="1" customWidth="1"/>
    <col min="123" max="123" width="8.6640625" bestFit="1" customWidth="1"/>
    <col min="124" max="125" width="9.5" bestFit="1" customWidth="1"/>
    <col min="126" max="126" width="9.1640625" bestFit="1" customWidth="1"/>
    <col min="127" max="129" width="9.5" bestFit="1" customWidth="1"/>
    <col min="130" max="130" width="9" bestFit="1" customWidth="1"/>
    <col min="131" max="131" width="9.83203125" bestFit="1" customWidth="1"/>
    <col min="132" max="133" width="9.5" bestFit="1" customWidth="1"/>
    <col min="134" max="134" width="8.5" bestFit="1" customWidth="1"/>
    <col min="135" max="136" width="9.5" bestFit="1" customWidth="1"/>
    <col min="137" max="137" width="8.83203125" bestFit="1" customWidth="1"/>
    <col min="138" max="139" width="9.5" bestFit="1" customWidth="1"/>
    <col min="140" max="140" width="9.1640625" bestFit="1" customWidth="1"/>
    <col min="141" max="142" width="9.5" bestFit="1" customWidth="1"/>
    <col min="143" max="143" width="8.6640625" bestFit="1" customWidth="1"/>
    <col min="144" max="149" width="9.5" bestFit="1" customWidth="1"/>
    <col min="150" max="150" width="8.5" bestFit="1" customWidth="1"/>
    <col min="151" max="153" width="9.5" bestFit="1" customWidth="1"/>
    <col min="154" max="154" width="8" bestFit="1" customWidth="1"/>
    <col min="155" max="157" width="9.5" bestFit="1" customWidth="1"/>
    <col min="158" max="158" width="9" bestFit="1" customWidth="1"/>
    <col min="159" max="160" width="9.5" bestFit="1" customWidth="1"/>
    <col min="161" max="161" width="8.83203125" bestFit="1" customWidth="1"/>
    <col min="162" max="163" width="9.5" bestFit="1" customWidth="1"/>
    <col min="164" max="164" width="8.6640625" bestFit="1" customWidth="1"/>
    <col min="165" max="167" width="9.5" bestFit="1" customWidth="1"/>
    <col min="168" max="168" width="9.1640625" bestFit="1" customWidth="1"/>
    <col min="169" max="171" width="9.5" bestFit="1" customWidth="1"/>
    <col min="172" max="172" width="9" bestFit="1" customWidth="1"/>
    <col min="173" max="173" width="9.83203125" bestFit="1" customWidth="1"/>
    <col min="174" max="176" width="9.5" bestFit="1" customWidth="1"/>
    <col min="177" max="177" width="8.5" bestFit="1" customWidth="1"/>
    <col min="178" max="180" width="9.5" bestFit="1" customWidth="1"/>
    <col min="181" max="181" width="8.83203125" bestFit="1" customWidth="1"/>
    <col min="182" max="183" width="9.5" bestFit="1" customWidth="1"/>
    <col min="184" max="184" width="9.1640625" bestFit="1" customWidth="1"/>
    <col min="185" max="185" width="9.5" bestFit="1" customWidth="1"/>
    <col min="186" max="186" width="8.6640625" bestFit="1" customWidth="1"/>
    <col min="187" max="192" width="9.5" bestFit="1" customWidth="1"/>
    <col min="193" max="193" width="8.5" bestFit="1" customWidth="1"/>
    <col min="194" max="195" width="9.5" bestFit="1" customWidth="1"/>
    <col min="196" max="196" width="8" bestFit="1" customWidth="1"/>
    <col min="197" max="198" width="9.5" bestFit="1" customWidth="1"/>
    <col min="199" max="199" width="9" bestFit="1" customWidth="1"/>
    <col min="200" max="201" width="9.5" bestFit="1" customWidth="1"/>
    <col min="202" max="202" width="8.83203125" bestFit="1" customWidth="1"/>
    <col min="203" max="204" width="9.5" bestFit="1" customWidth="1"/>
    <col min="205" max="205" width="8.6640625" bestFit="1" customWidth="1"/>
    <col min="206" max="208" width="9.5" bestFit="1" customWidth="1"/>
    <col min="209" max="209" width="9.1640625" bestFit="1" customWidth="1"/>
    <col min="210" max="212" width="9.5" bestFit="1" customWidth="1"/>
    <col min="213" max="213" width="9" bestFit="1" customWidth="1"/>
    <col min="214" max="214" width="9.83203125" bestFit="1" customWidth="1"/>
    <col min="215" max="217" width="9.5" bestFit="1" customWidth="1"/>
    <col min="218" max="218" width="8.5" bestFit="1" customWidth="1"/>
    <col min="219" max="221" width="9.5" bestFit="1" customWidth="1"/>
    <col min="222" max="222" width="8.83203125" bestFit="1" customWidth="1"/>
    <col min="223" max="224" width="9.5" bestFit="1" customWidth="1"/>
    <col min="225" max="225" width="9.1640625" bestFit="1" customWidth="1"/>
    <col min="226" max="228" width="9.5" bestFit="1" customWidth="1"/>
    <col min="229" max="229" width="8.6640625" bestFit="1" customWidth="1"/>
    <col min="230" max="234" width="9.5" bestFit="1" customWidth="1"/>
    <col min="235" max="235" width="8.5" bestFit="1" customWidth="1"/>
    <col min="236" max="237" width="9.5" bestFit="1" customWidth="1"/>
    <col min="238" max="238" width="8" bestFit="1" customWidth="1"/>
    <col min="239" max="241" width="9.5" bestFit="1" customWidth="1"/>
    <col min="242" max="242" width="9" bestFit="1" customWidth="1"/>
    <col min="243" max="245" width="9.5" bestFit="1" customWidth="1"/>
    <col min="246" max="246" width="8.83203125" bestFit="1" customWidth="1"/>
    <col min="247" max="248" width="9.5" bestFit="1" customWidth="1"/>
    <col min="249" max="249" width="8.6640625" bestFit="1" customWidth="1"/>
    <col min="250" max="252" width="9.5" bestFit="1" customWidth="1"/>
    <col min="253" max="253" width="9.1640625" bestFit="1" customWidth="1"/>
    <col min="254" max="257" width="9.5" bestFit="1" customWidth="1"/>
    <col min="258" max="258" width="9" bestFit="1" customWidth="1"/>
    <col min="259" max="259" width="9.83203125" bestFit="1" customWidth="1"/>
    <col min="260" max="261" width="9.5" bestFit="1" customWidth="1"/>
    <col min="262" max="262" width="8.5" bestFit="1" customWidth="1"/>
    <col min="263" max="264" width="9.5" bestFit="1" customWidth="1"/>
    <col min="265" max="265" width="8.83203125" bestFit="1" customWidth="1"/>
    <col min="266" max="268" width="9.5" bestFit="1" customWidth="1"/>
    <col min="269" max="269" width="9.1640625" bestFit="1" customWidth="1"/>
    <col min="270" max="271" width="9.5" bestFit="1" customWidth="1"/>
    <col min="272" max="272" width="8.6640625" bestFit="1" customWidth="1"/>
    <col min="273" max="279" width="9.5" bestFit="1" customWidth="1"/>
    <col min="280" max="280" width="8.5" bestFit="1" customWidth="1"/>
    <col min="281" max="282" width="9.5" bestFit="1" customWidth="1"/>
    <col min="283" max="283" width="8" bestFit="1" customWidth="1"/>
    <col min="284" max="286" width="9.5" bestFit="1" customWidth="1"/>
    <col min="287" max="287" width="9" bestFit="1" customWidth="1"/>
    <col min="288" max="289" width="9.5" bestFit="1" customWidth="1"/>
    <col min="290" max="290" width="8.83203125" bestFit="1" customWidth="1"/>
    <col min="291" max="291" width="6.1640625" bestFit="1" customWidth="1"/>
    <col min="292" max="292" width="8.6640625" bestFit="1" customWidth="1"/>
    <col min="293" max="295" width="9.5" bestFit="1" customWidth="1"/>
    <col min="296" max="296" width="9.1640625" bestFit="1" customWidth="1"/>
    <col min="297" max="300" width="9.5" bestFit="1" customWidth="1"/>
    <col min="301" max="301" width="9" bestFit="1" customWidth="1"/>
    <col min="302" max="302" width="9.83203125" bestFit="1" customWidth="1"/>
    <col min="303" max="304" width="9.5" bestFit="1" customWidth="1"/>
    <col min="305" max="305" width="8.5" bestFit="1" customWidth="1"/>
    <col min="306" max="307" width="9.5" bestFit="1" customWidth="1"/>
    <col min="308" max="308" width="8.83203125" bestFit="1" customWidth="1"/>
    <col min="309" max="311" width="9.5" bestFit="1" customWidth="1"/>
    <col min="312" max="312" width="9.1640625" bestFit="1" customWidth="1"/>
    <col min="313" max="314" width="9.5" bestFit="1" customWidth="1"/>
    <col min="315" max="315" width="8.6640625" bestFit="1" customWidth="1"/>
    <col min="316" max="320" width="9.5" bestFit="1" customWidth="1"/>
    <col min="321" max="321" width="8.5" bestFit="1" customWidth="1"/>
    <col min="322" max="324" width="9.5" bestFit="1" customWidth="1"/>
    <col min="325" max="325" width="8" bestFit="1" customWidth="1"/>
    <col min="326" max="328" width="9.5" bestFit="1" customWidth="1"/>
    <col min="329" max="329" width="9" bestFit="1" customWidth="1"/>
    <col min="330" max="331" width="9.5" bestFit="1" customWidth="1"/>
    <col min="332" max="332" width="8.83203125" bestFit="1" customWidth="1"/>
    <col min="333" max="334" width="9.5" bestFit="1" customWidth="1"/>
    <col min="335" max="335" width="8.6640625" bestFit="1" customWidth="1"/>
    <col min="336" max="337" width="9.5" bestFit="1" customWidth="1"/>
    <col min="338" max="338" width="9.1640625" bestFit="1" customWidth="1"/>
    <col min="339" max="341" width="9.5" bestFit="1" customWidth="1"/>
    <col min="342" max="342" width="9" bestFit="1" customWidth="1"/>
    <col min="343" max="343" width="9.83203125" bestFit="1" customWidth="1"/>
    <col min="344" max="345" width="9.5" bestFit="1" customWidth="1"/>
    <col min="346" max="346" width="8.5" bestFit="1" customWidth="1"/>
    <col min="347" max="349" width="9.5" bestFit="1" customWidth="1"/>
    <col min="350" max="350" width="8.83203125" bestFit="1" customWidth="1"/>
    <col min="351" max="352" width="9.5" bestFit="1" customWidth="1"/>
    <col min="353" max="353" width="9.1640625" bestFit="1" customWidth="1"/>
    <col min="354" max="356" width="9.5" bestFit="1" customWidth="1"/>
    <col min="357" max="357" width="8.6640625" bestFit="1" customWidth="1"/>
    <col min="358" max="362" width="9.5" bestFit="1" customWidth="1"/>
    <col min="363" max="363" width="8.5" bestFit="1" customWidth="1"/>
    <col min="364" max="367" width="9.5" bestFit="1" customWidth="1"/>
    <col min="368" max="368" width="8" bestFit="1" customWidth="1"/>
    <col min="369" max="370" width="9.5" bestFit="1" customWidth="1"/>
    <col min="371" max="371" width="9" bestFit="1" customWidth="1"/>
    <col min="372" max="374" width="9.5" bestFit="1" customWidth="1"/>
    <col min="375" max="375" width="8.83203125" bestFit="1" customWidth="1"/>
    <col min="376" max="377" width="9.5" bestFit="1" customWidth="1"/>
    <col min="378" max="378" width="8.6640625" bestFit="1" customWidth="1"/>
    <col min="379" max="381" width="9.5" bestFit="1" customWidth="1"/>
    <col min="382" max="382" width="9.1640625" bestFit="1" customWidth="1"/>
    <col min="383" max="384" width="9.5" bestFit="1" customWidth="1"/>
    <col min="385" max="385" width="9" bestFit="1" customWidth="1"/>
    <col min="386" max="386" width="9.83203125" bestFit="1" customWidth="1"/>
    <col min="387" max="389" width="9.5" bestFit="1" customWidth="1"/>
    <col min="390" max="390" width="8.5" bestFit="1" customWidth="1"/>
    <col min="391" max="392" width="9.5" bestFit="1" customWidth="1"/>
    <col min="393" max="393" width="8.83203125" bestFit="1" customWidth="1"/>
    <col min="394" max="395" width="9.5" bestFit="1" customWidth="1"/>
    <col min="396" max="396" width="9.1640625" bestFit="1" customWidth="1"/>
    <col min="397" max="398" width="9.5" bestFit="1" customWidth="1"/>
    <col min="399" max="399" width="8.6640625" bestFit="1" customWidth="1"/>
    <col min="400" max="405" width="9.5" bestFit="1" customWidth="1"/>
    <col min="406" max="406" width="8.5" bestFit="1" customWidth="1"/>
    <col min="407" max="408" width="9.5" bestFit="1" customWidth="1"/>
    <col min="409" max="409" width="8" bestFit="1" customWidth="1"/>
    <col min="410" max="411" width="9.5" bestFit="1" customWidth="1"/>
    <col min="412" max="412" width="9" bestFit="1" customWidth="1"/>
    <col min="413" max="414" width="9.5" bestFit="1" customWidth="1"/>
    <col min="415" max="415" width="8.83203125" bestFit="1" customWidth="1"/>
    <col min="416" max="418" width="9.5" bestFit="1" customWidth="1"/>
    <col min="419" max="419" width="8.6640625" bestFit="1" customWidth="1"/>
    <col min="420" max="421" width="9.5" bestFit="1" customWidth="1"/>
    <col min="422" max="422" width="9.1640625" bestFit="1" customWidth="1"/>
    <col min="423" max="424" width="9.5" bestFit="1" customWidth="1"/>
    <col min="425" max="425" width="9" bestFit="1" customWidth="1"/>
    <col min="426" max="426" width="9.83203125" bestFit="1" customWidth="1"/>
    <col min="427" max="427" width="7.33203125" bestFit="1" customWidth="1"/>
    <col min="428" max="428" width="8.5" bestFit="1" customWidth="1"/>
    <col min="429" max="429" width="9.83203125" bestFit="1" customWidth="1"/>
    <col min="430" max="430" width="10.83203125" bestFit="1" customWidth="1"/>
    <col min="431" max="431" width="9.5" bestFit="1" customWidth="1"/>
    <col min="432" max="432" width="9.1640625" bestFit="1" customWidth="1"/>
    <col min="433" max="435" width="9.5" bestFit="1" customWidth="1"/>
    <col min="436" max="436" width="8.6640625" bestFit="1" customWidth="1"/>
    <col min="437" max="442" width="9.5" bestFit="1" customWidth="1"/>
    <col min="443" max="443" width="8.5" bestFit="1" customWidth="1"/>
    <col min="444" max="446" width="9.5" bestFit="1" customWidth="1"/>
    <col min="447" max="447" width="8" bestFit="1" customWidth="1"/>
    <col min="448" max="449" width="9.5" bestFit="1" customWidth="1"/>
    <col min="450" max="450" width="9" bestFit="1" customWidth="1"/>
    <col min="451" max="452" width="9.5" bestFit="1" customWidth="1"/>
    <col min="453" max="453" width="8.83203125" bestFit="1" customWidth="1"/>
    <col min="454" max="457" width="9.5" bestFit="1" customWidth="1"/>
    <col min="458" max="458" width="8.6640625" bestFit="1" customWidth="1"/>
    <col min="459" max="460" width="9.5" bestFit="1" customWidth="1"/>
    <col min="461" max="461" width="9.1640625" bestFit="1" customWidth="1"/>
    <col min="462" max="463" width="9.5" bestFit="1" customWidth="1"/>
    <col min="464" max="464" width="9" bestFit="1" customWidth="1"/>
    <col min="465" max="465" width="9.5" bestFit="1" customWidth="1"/>
    <col min="466" max="466" width="9.83203125" bestFit="1" customWidth="1"/>
    <col min="467" max="467" width="7.33203125" bestFit="1" customWidth="1"/>
    <col min="468" max="468" width="8.5" bestFit="1" customWidth="1"/>
    <col min="469" max="469" width="9.5" bestFit="1" customWidth="1"/>
    <col min="470" max="470" width="9.83203125" bestFit="1" customWidth="1"/>
    <col min="471" max="471" width="10.83203125" bestFit="1" customWidth="1"/>
    <col min="472" max="472" width="10" bestFit="1" customWidth="1"/>
    <col min="473" max="473" width="12.5" bestFit="1" customWidth="1"/>
    <col min="474" max="474" width="10" bestFit="1" customWidth="1"/>
    <col min="475" max="475" width="12.5" bestFit="1" customWidth="1"/>
    <col min="476" max="476" width="9" bestFit="1" customWidth="1"/>
    <col min="477" max="477" width="11.5" bestFit="1" customWidth="1"/>
    <col min="478" max="478" width="10" bestFit="1" customWidth="1"/>
    <col min="479" max="479" width="12.5" bestFit="1" customWidth="1"/>
    <col min="480" max="480" width="10" bestFit="1" customWidth="1"/>
    <col min="481" max="481" width="12.5" bestFit="1" customWidth="1"/>
    <col min="482" max="482" width="10" bestFit="1" customWidth="1"/>
    <col min="483" max="483" width="12.5" bestFit="1" customWidth="1"/>
    <col min="484" max="484" width="10" bestFit="1" customWidth="1"/>
    <col min="485" max="485" width="12.5" bestFit="1" customWidth="1"/>
    <col min="486" max="486" width="9" bestFit="1" customWidth="1"/>
    <col min="487" max="487" width="11.5" bestFit="1" customWidth="1"/>
    <col min="488" max="488" width="10" bestFit="1" customWidth="1"/>
    <col min="489" max="489" width="12.5" bestFit="1" customWidth="1"/>
    <col min="490" max="490" width="10" bestFit="1" customWidth="1"/>
    <col min="491" max="491" width="12.5" bestFit="1" customWidth="1"/>
    <col min="492" max="492" width="10" bestFit="1" customWidth="1"/>
    <col min="493" max="493" width="12.5" bestFit="1" customWidth="1"/>
    <col min="494" max="494" width="10" bestFit="1" customWidth="1"/>
    <col min="495" max="495" width="12.5" bestFit="1" customWidth="1"/>
    <col min="496" max="496" width="9.5" bestFit="1" customWidth="1"/>
    <col min="497" max="497" width="11.5" bestFit="1" customWidth="1"/>
    <col min="498" max="498" width="9.5" bestFit="1" customWidth="1"/>
    <col min="499" max="499" width="11.5" bestFit="1" customWidth="1"/>
    <col min="500" max="500" width="10" bestFit="1" customWidth="1"/>
    <col min="501" max="501" width="12.5" bestFit="1" customWidth="1"/>
    <col min="502" max="502" width="10" bestFit="1" customWidth="1"/>
    <col min="503" max="503" width="12.5" bestFit="1" customWidth="1"/>
    <col min="504" max="505" width="10" bestFit="1" customWidth="1"/>
    <col min="506" max="506" width="12.5" bestFit="1" customWidth="1"/>
    <col min="507" max="507" width="10" bestFit="1" customWidth="1"/>
    <col min="508" max="508" width="12.5" bestFit="1" customWidth="1"/>
    <col min="509" max="510" width="10" bestFit="1" customWidth="1"/>
    <col min="511" max="511" width="12.5" bestFit="1" customWidth="1"/>
    <col min="512" max="512" width="11" bestFit="1" customWidth="1"/>
    <col min="513" max="513" width="13.5" bestFit="1" customWidth="1"/>
    <col min="514" max="515" width="11" bestFit="1" customWidth="1"/>
    <col min="516" max="516" width="13.5" bestFit="1" customWidth="1"/>
    <col min="517" max="517" width="11" bestFit="1" customWidth="1"/>
    <col min="518" max="518" width="13.5" bestFit="1" customWidth="1"/>
    <col min="519" max="519" width="11" bestFit="1" customWidth="1"/>
    <col min="520" max="520" width="13.5" bestFit="1" customWidth="1"/>
    <col min="521" max="521" width="11" bestFit="1" customWidth="1"/>
    <col min="522" max="522" width="13.5" bestFit="1" customWidth="1"/>
    <col min="523" max="523" width="11" bestFit="1" customWidth="1"/>
    <col min="524" max="524" width="13.5" bestFit="1" customWidth="1"/>
    <col min="525" max="525" width="11" bestFit="1" customWidth="1"/>
    <col min="526" max="526" width="13.5" bestFit="1" customWidth="1"/>
    <col min="527" max="527" width="11" bestFit="1" customWidth="1"/>
    <col min="528" max="528" width="13.5" bestFit="1" customWidth="1"/>
    <col min="529" max="529" width="10" bestFit="1" customWidth="1"/>
    <col min="530" max="530" width="12.5" bestFit="1" customWidth="1"/>
    <col min="531" max="531" width="10" bestFit="1" customWidth="1"/>
    <col min="532" max="532" width="12.5" bestFit="1" customWidth="1"/>
    <col min="533" max="533" width="10" bestFit="1" customWidth="1"/>
    <col min="534" max="534" width="12.5" bestFit="1" customWidth="1"/>
    <col min="535" max="535" width="11" bestFit="1" customWidth="1"/>
    <col min="536" max="536" width="13.5" bestFit="1" customWidth="1"/>
    <col min="537" max="537" width="11" bestFit="1" customWidth="1"/>
    <col min="538" max="538" width="13.5" bestFit="1" customWidth="1"/>
    <col min="539" max="539" width="9.5" bestFit="1" customWidth="1"/>
    <col min="540" max="540" width="11.5" bestFit="1" customWidth="1"/>
    <col min="541" max="541" width="9" bestFit="1" customWidth="1"/>
    <col min="542" max="542" width="11.5" bestFit="1" customWidth="1"/>
    <col min="543" max="544" width="10" bestFit="1" customWidth="1"/>
    <col min="545" max="545" width="12.5" bestFit="1" customWidth="1"/>
    <col min="546" max="546" width="9.5" bestFit="1" customWidth="1"/>
    <col min="547" max="547" width="11.5" bestFit="1" customWidth="1"/>
    <col min="548" max="548" width="9.5" bestFit="1" customWidth="1"/>
    <col min="549" max="549" width="11.5" bestFit="1" customWidth="1"/>
    <col min="550" max="550" width="9.5" bestFit="1" customWidth="1"/>
    <col min="551" max="551" width="11.5" bestFit="1" customWidth="1"/>
    <col min="552" max="552" width="10" bestFit="1" customWidth="1"/>
    <col min="553" max="553" width="12.5" bestFit="1" customWidth="1"/>
    <col min="554" max="554" width="10" bestFit="1" customWidth="1"/>
    <col min="555" max="555" width="12.5" bestFit="1" customWidth="1"/>
    <col min="556" max="556" width="10" bestFit="1" customWidth="1"/>
    <col min="557" max="557" width="12.5" bestFit="1" customWidth="1"/>
    <col min="558" max="558" width="10" bestFit="1" customWidth="1"/>
    <col min="559" max="559" width="12.5" bestFit="1" customWidth="1"/>
    <col min="560" max="560" width="9" bestFit="1" customWidth="1"/>
    <col min="561" max="561" width="11.5" bestFit="1" customWidth="1"/>
    <col min="562" max="562" width="9.5" bestFit="1" customWidth="1"/>
    <col min="563" max="563" width="11.5" bestFit="1" customWidth="1"/>
    <col min="564" max="564" width="9.5" bestFit="1" customWidth="1"/>
    <col min="565" max="565" width="11.5" bestFit="1" customWidth="1"/>
    <col min="566" max="566" width="9" bestFit="1" customWidth="1"/>
    <col min="567" max="567" width="11.5" bestFit="1" customWidth="1"/>
    <col min="568" max="568" width="9" bestFit="1" customWidth="1"/>
    <col min="569" max="569" width="11.5" bestFit="1" customWidth="1"/>
    <col min="570" max="570" width="10" bestFit="1" customWidth="1"/>
    <col min="571" max="571" width="12.5" bestFit="1" customWidth="1"/>
    <col min="572" max="572" width="10" bestFit="1" customWidth="1"/>
    <col min="573" max="573" width="12.5" bestFit="1" customWidth="1"/>
    <col min="574" max="574" width="10" bestFit="1" customWidth="1"/>
    <col min="575" max="575" width="12.5" bestFit="1" customWidth="1"/>
    <col min="576" max="576" width="10" bestFit="1" customWidth="1"/>
    <col min="577" max="577" width="12.5" bestFit="1" customWidth="1"/>
    <col min="578" max="578" width="9.5" bestFit="1" customWidth="1"/>
    <col min="579" max="579" width="11.5" bestFit="1" customWidth="1"/>
    <col min="580" max="580" width="9.5" bestFit="1" customWidth="1"/>
    <col min="581" max="581" width="11.5" bestFit="1" customWidth="1"/>
    <col min="582" max="582" width="9" bestFit="1" customWidth="1"/>
    <col min="583" max="583" width="11.5" bestFit="1" customWidth="1"/>
    <col min="584" max="584" width="10" bestFit="1" customWidth="1"/>
    <col min="585" max="585" width="12.5" bestFit="1" customWidth="1"/>
    <col min="586" max="586" width="9" bestFit="1" customWidth="1"/>
    <col min="587" max="587" width="11.5" bestFit="1" customWidth="1"/>
    <col min="588" max="588" width="9" bestFit="1" customWidth="1"/>
    <col min="589" max="589" width="11.5" bestFit="1" customWidth="1"/>
    <col min="590" max="590" width="10" bestFit="1" customWidth="1"/>
    <col min="591" max="591" width="12.5" bestFit="1" customWidth="1"/>
    <col min="592" max="592" width="10" bestFit="1" customWidth="1"/>
    <col min="593" max="593" width="12.5" bestFit="1" customWidth="1"/>
    <col min="594" max="594" width="10" bestFit="1" customWidth="1"/>
    <col min="595" max="595" width="12.5" bestFit="1" customWidth="1"/>
    <col min="596" max="596" width="10" bestFit="1" customWidth="1"/>
    <col min="597" max="597" width="12.5" bestFit="1" customWidth="1"/>
    <col min="598" max="598" width="10" bestFit="1" customWidth="1"/>
    <col min="599" max="599" width="12.5" bestFit="1" customWidth="1"/>
    <col min="600" max="600" width="10" bestFit="1" customWidth="1"/>
    <col min="601" max="601" width="12.5" bestFit="1" customWidth="1"/>
    <col min="602" max="602" width="9" bestFit="1" customWidth="1"/>
    <col min="603" max="603" width="11.5" bestFit="1" customWidth="1"/>
    <col min="604" max="604" width="10" bestFit="1" customWidth="1"/>
    <col min="605" max="605" width="12.5" bestFit="1" customWidth="1"/>
    <col min="606" max="606" width="10" bestFit="1" customWidth="1"/>
    <col min="607" max="607" width="12.5" bestFit="1" customWidth="1"/>
    <col min="608" max="608" width="10" bestFit="1" customWidth="1"/>
    <col min="609" max="609" width="12.5" bestFit="1" customWidth="1"/>
    <col min="610" max="610" width="10" bestFit="1" customWidth="1"/>
    <col min="611" max="611" width="12.5" bestFit="1" customWidth="1"/>
    <col min="612" max="612" width="10" bestFit="1" customWidth="1"/>
    <col min="613" max="613" width="12.5" bestFit="1" customWidth="1"/>
    <col min="614" max="614" width="9.5" bestFit="1" customWidth="1"/>
    <col min="615" max="615" width="11.5" bestFit="1" customWidth="1"/>
    <col min="616" max="616" width="10" bestFit="1" customWidth="1"/>
    <col min="617" max="617" width="12.5" bestFit="1" customWidth="1"/>
    <col min="618" max="618" width="10" bestFit="1" customWidth="1"/>
    <col min="619" max="619" width="12.5" bestFit="1" customWidth="1"/>
    <col min="620" max="620" width="10" bestFit="1" customWidth="1"/>
    <col min="621" max="621" width="12.5" bestFit="1" customWidth="1"/>
    <col min="622" max="622" width="10" bestFit="1" customWidth="1"/>
    <col min="623" max="623" width="12.5" bestFit="1" customWidth="1"/>
    <col min="624" max="624" width="10" bestFit="1" customWidth="1"/>
    <col min="625" max="625" width="12.5" bestFit="1" customWidth="1"/>
    <col min="626" max="626" width="10" bestFit="1" customWidth="1"/>
    <col min="627" max="627" width="12.5" bestFit="1" customWidth="1"/>
    <col min="628" max="628" width="10" bestFit="1" customWidth="1"/>
    <col min="629" max="629" width="12.5" bestFit="1" customWidth="1"/>
    <col min="630" max="630" width="10" bestFit="1" customWidth="1"/>
    <col min="631" max="631" width="12.5" bestFit="1" customWidth="1"/>
    <col min="632" max="632" width="9" bestFit="1" customWidth="1"/>
    <col min="633" max="633" width="11.5" bestFit="1" customWidth="1"/>
    <col min="634" max="634" width="9" bestFit="1" customWidth="1"/>
    <col min="635" max="635" width="11.5" bestFit="1" customWidth="1"/>
    <col min="636" max="636" width="9.5" bestFit="1" customWidth="1"/>
    <col min="637" max="637" width="11.5" bestFit="1" customWidth="1"/>
    <col min="638" max="638" width="10" bestFit="1" customWidth="1"/>
    <col min="639" max="639" width="12.5" bestFit="1" customWidth="1"/>
    <col min="640" max="640" width="10" bestFit="1" customWidth="1"/>
    <col min="641" max="641" width="12.5" bestFit="1" customWidth="1"/>
    <col min="642" max="642" width="10" bestFit="1" customWidth="1"/>
    <col min="643" max="643" width="12.5" bestFit="1" customWidth="1"/>
    <col min="644" max="644" width="10" bestFit="1" customWidth="1"/>
    <col min="645" max="645" width="12.5" bestFit="1" customWidth="1"/>
    <col min="646" max="646" width="9.5" bestFit="1" customWidth="1"/>
    <col min="647" max="647" width="11.5" bestFit="1" customWidth="1"/>
    <col min="648" max="648" width="10" bestFit="1" customWidth="1"/>
    <col min="649" max="649" width="12.5" bestFit="1" customWidth="1"/>
    <col min="650" max="650" width="10" bestFit="1" customWidth="1"/>
    <col min="651" max="651" width="12.5" bestFit="1" customWidth="1"/>
    <col min="652" max="653" width="10" bestFit="1" customWidth="1"/>
    <col min="654" max="654" width="12.5" bestFit="1" customWidth="1"/>
    <col min="655" max="655" width="10" bestFit="1" customWidth="1"/>
    <col min="656" max="656" width="12.5" bestFit="1" customWidth="1"/>
    <col min="657" max="657" width="10" bestFit="1" customWidth="1"/>
    <col min="658" max="658" width="12.5" bestFit="1" customWidth="1"/>
    <col min="659" max="659" width="10" bestFit="1" customWidth="1"/>
    <col min="660" max="660" width="12.5" bestFit="1" customWidth="1"/>
    <col min="661" max="661" width="10" bestFit="1" customWidth="1"/>
    <col min="662" max="662" width="12.5" bestFit="1" customWidth="1"/>
    <col min="663" max="663" width="11" bestFit="1" customWidth="1"/>
    <col min="664" max="664" width="13.5" bestFit="1" customWidth="1"/>
    <col min="665" max="665" width="11" bestFit="1" customWidth="1"/>
    <col min="666" max="666" width="13.5" bestFit="1" customWidth="1"/>
    <col min="667" max="667" width="11" bestFit="1" customWidth="1"/>
    <col min="668" max="668" width="13.5" bestFit="1" customWidth="1"/>
    <col min="669" max="669" width="11" bestFit="1" customWidth="1"/>
    <col min="670" max="670" width="13.5" bestFit="1" customWidth="1"/>
    <col min="671" max="671" width="11" bestFit="1" customWidth="1"/>
    <col min="672" max="672" width="13.5" bestFit="1" customWidth="1"/>
    <col min="673" max="673" width="11" bestFit="1" customWidth="1"/>
    <col min="674" max="674" width="13.5" bestFit="1" customWidth="1"/>
    <col min="675" max="675" width="11" bestFit="1" customWidth="1"/>
    <col min="676" max="676" width="13.5" bestFit="1" customWidth="1"/>
    <col min="677" max="677" width="11" bestFit="1" customWidth="1"/>
    <col min="678" max="678" width="13.5" bestFit="1" customWidth="1"/>
    <col min="679" max="679" width="11" bestFit="1" customWidth="1"/>
    <col min="680" max="680" width="13.5" bestFit="1" customWidth="1"/>
    <col min="681" max="681" width="11" bestFit="1" customWidth="1"/>
    <col min="682" max="682" width="13.5" bestFit="1" customWidth="1"/>
    <col min="683" max="683" width="11" bestFit="1" customWidth="1"/>
    <col min="684" max="684" width="13.5" bestFit="1" customWidth="1"/>
    <col min="685" max="685" width="11" bestFit="1" customWidth="1"/>
    <col min="686" max="686" width="13.5" bestFit="1" customWidth="1"/>
    <col min="687" max="688" width="10" bestFit="1" customWidth="1"/>
    <col min="689" max="689" width="12.5" bestFit="1" customWidth="1"/>
    <col min="690" max="691" width="11" bestFit="1" customWidth="1"/>
    <col min="692" max="692" width="13.5" bestFit="1" customWidth="1"/>
    <col min="693" max="693" width="11" bestFit="1" customWidth="1"/>
    <col min="694" max="694" width="13.5" bestFit="1" customWidth="1"/>
    <col min="695" max="695" width="11" bestFit="1" customWidth="1"/>
    <col min="696" max="696" width="13.5" bestFit="1" customWidth="1"/>
    <col min="697" max="697" width="11" bestFit="1" customWidth="1"/>
    <col min="698" max="698" width="13.5" bestFit="1" customWidth="1"/>
    <col min="699" max="699" width="11" bestFit="1" customWidth="1"/>
    <col min="700" max="700" width="13.5" bestFit="1" customWidth="1"/>
    <col min="701" max="701" width="9.5" bestFit="1" customWidth="1"/>
    <col min="702" max="702" width="11.5" bestFit="1" customWidth="1"/>
    <col min="703" max="703" width="9.5" bestFit="1" customWidth="1"/>
    <col min="704" max="704" width="11.5" bestFit="1" customWidth="1"/>
    <col min="705" max="705" width="10" bestFit="1" customWidth="1"/>
    <col min="706" max="706" width="12.5" bestFit="1" customWidth="1"/>
    <col min="707" max="707" width="10" bestFit="1" customWidth="1"/>
    <col min="708" max="708" width="12.5" bestFit="1" customWidth="1"/>
    <col min="709" max="709" width="10" bestFit="1" customWidth="1"/>
    <col min="710" max="710" width="12.5" bestFit="1" customWidth="1"/>
    <col min="711" max="711" width="10" bestFit="1" customWidth="1"/>
    <col min="712" max="712" width="12.5" bestFit="1" customWidth="1"/>
    <col min="713" max="713" width="10" bestFit="1" customWidth="1"/>
    <col min="714" max="714" width="12.5" bestFit="1" customWidth="1"/>
    <col min="715" max="716" width="10" bestFit="1" customWidth="1"/>
    <col min="717" max="717" width="12.5" bestFit="1" customWidth="1"/>
    <col min="718" max="718" width="10" bestFit="1" customWidth="1"/>
    <col min="719" max="719" width="12.5" bestFit="1" customWidth="1"/>
    <col min="720" max="720" width="10" bestFit="1" customWidth="1"/>
    <col min="721" max="721" width="12.5" bestFit="1" customWidth="1"/>
    <col min="722" max="722" width="10" bestFit="1" customWidth="1"/>
    <col min="723" max="723" width="12.5" bestFit="1" customWidth="1"/>
    <col min="724" max="724" width="10" bestFit="1" customWidth="1"/>
    <col min="725" max="725" width="12.5" bestFit="1" customWidth="1"/>
    <col min="726" max="726" width="10" bestFit="1" customWidth="1"/>
    <col min="727" max="727" width="12.5" bestFit="1" customWidth="1"/>
    <col min="728" max="728" width="10" bestFit="1" customWidth="1"/>
    <col min="729" max="729" width="12.5" bestFit="1" customWidth="1"/>
    <col min="730" max="730" width="10" bestFit="1" customWidth="1"/>
    <col min="731" max="731" width="12.5" bestFit="1" customWidth="1"/>
    <col min="732" max="732" width="10" bestFit="1" customWidth="1"/>
    <col min="733" max="733" width="12.5" bestFit="1" customWidth="1"/>
    <col min="734" max="734" width="10" bestFit="1" customWidth="1"/>
    <col min="735" max="735" width="12.5" bestFit="1" customWidth="1"/>
    <col min="736" max="736" width="10" bestFit="1" customWidth="1"/>
    <col min="737" max="737" width="12.5" bestFit="1" customWidth="1"/>
    <col min="738" max="738" width="10" bestFit="1" customWidth="1"/>
    <col min="739" max="739" width="12.5" bestFit="1" customWidth="1"/>
    <col min="740" max="740" width="10" bestFit="1" customWidth="1"/>
    <col min="741" max="741" width="12.5" bestFit="1" customWidth="1"/>
    <col min="742" max="742" width="9.5" bestFit="1" customWidth="1"/>
    <col min="743" max="743" width="11.5" bestFit="1" customWidth="1"/>
    <col min="744" max="744" width="9.5" bestFit="1" customWidth="1"/>
    <col min="745" max="745" width="11.5" bestFit="1" customWidth="1"/>
    <col min="746" max="746" width="10" bestFit="1" customWidth="1"/>
    <col min="747" max="747" width="12.5" bestFit="1" customWidth="1"/>
    <col min="748" max="748" width="10" bestFit="1" customWidth="1"/>
    <col min="749" max="749" width="12.5" bestFit="1" customWidth="1"/>
    <col min="750" max="750" width="10" bestFit="1" customWidth="1"/>
    <col min="751" max="751" width="12.5" bestFit="1" customWidth="1"/>
    <col min="752" max="752" width="10" bestFit="1" customWidth="1"/>
    <col min="753" max="753" width="12.5" bestFit="1" customWidth="1"/>
    <col min="754" max="755" width="9.5" bestFit="1" customWidth="1"/>
    <col min="756" max="756" width="11.5" bestFit="1" customWidth="1"/>
    <col min="757" max="757" width="9.5" bestFit="1" customWidth="1"/>
    <col min="758" max="758" width="11.5" bestFit="1" customWidth="1"/>
    <col min="759" max="759" width="9" bestFit="1" customWidth="1"/>
    <col min="760" max="760" width="11.5" bestFit="1" customWidth="1"/>
    <col min="761" max="761" width="10" bestFit="1" customWidth="1"/>
    <col min="762" max="762" width="12.5" bestFit="1" customWidth="1"/>
    <col min="763" max="764" width="10" bestFit="1" customWidth="1"/>
    <col min="765" max="765" width="12.5" bestFit="1" customWidth="1"/>
    <col min="766" max="766" width="10" bestFit="1" customWidth="1"/>
    <col min="767" max="767" width="12.5" bestFit="1" customWidth="1"/>
    <col min="768" max="768" width="10" bestFit="1" customWidth="1"/>
    <col min="769" max="769" width="12.5" bestFit="1" customWidth="1"/>
    <col min="770" max="770" width="10" bestFit="1" customWidth="1"/>
    <col min="771" max="771" width="12.5" bestFit="1" customWidth="1"/>
    <col min="772" max="773" width="10" bestFit="1" customWidth="1"/>
    <col min="774" max="774" width="12.5" bestFit="1" customWidth="1"/>
    <col min="775" max="775" width="9.5" bestFit="1" customWidth="1"/>
    <col min="776" max="776" width="11.5" bestFit="1" customWidth="1"/>
    <col min="777" max="777" width="9.5" bestFit="1" customWidth="1"/>
    <col min="778" max="778" width="11.5" bestFit="1" customWidth="1"/>
    <col min="779" max="779" width="9" bestFit="1" customWidth="1"/>
    <col min="780" max="780" width="11.5" bestFit="1" customWidth="1"/>
    <col min="781" max="781" width="9" bestFit="1" customWidth="1"/>
    <col min="782" max="782" width="11.5" bestFit="1" customWidth="1"/>
    <col min="783" max="783" width="10" bestFit="1" customWidth="1"/>
    <col min="784" max="784" width="12.5" bestFit="1" customWidth="1"/>
    <col min="785" max="785" width="10" bestFit="1" customWidth="1"/>
    <col min="786" max="786" width="12.5" bestFit="1" customWidth="1"/>
    <col min="787" max="787" width="10" bestFit="1" customWidth="1"/>
    <col min="788" max="788" width="12.5" bestFit="1" customWidth="1"/>
    <col min="789" max="789" width="10" bestFit="1" customWidth="1"/>
    <col min="790" max="790" width="12.5" bestFit="1" customWidth="1"/>
    <col min="791" max="791" width="10" bestFit="1" customWidth="1"/>
    <col min="792" max="792" width="12.5" bestFit="1" customWidth="1"/>
    <col min="793" max="793" width="9.5" bestFit="1" customWidth="1"/>
    <col min="794" max="794" width="11.5" bestFit="1" customWidth="1"/>
    <col min="795" max="795" width="9.5" bestFit="1" customWidth="1"/>
    <col min="796" max="796" width="11.5" bestFit="1" customWidth="1"/>
    <col min="797" max="797" width="9" bestFit="1" customWidth="1"/>
    <col min="798" max="798" width="11.5" bestFit="1" customWidth="1"/>
    <col min="799" max="799" width="10" bestFit="1" customWidth="1"/>
    <col min="800" max="800" width="12.5" bestFit="1" customWidth="1"/>
    <col min="801" max="801" width="10" bestFit="1" customWidth="1"/>
    <col min="802" max="802" width="12.5" bestFit="1" customWidth="1"/>
    <col min="803" max="803" width="10" bestFit="1" customWidth="1"/>
    <col min="804" max="804" width="12.5" bestFit="1" customWidth="1"/>
    <col min="805" max="805" width="10" bestFit="1" customWidth="1"/>
    <col min="806" max="806" width="12.5" bestFit="1" customWidth="1"/>
    <col min="807" max="807" width="10" bestFit="1" customWidth="1"/>
    <col min="808" max="808" width="12.5" bestFit="1" customWidth="1"/>
    <col min="809" max="809" width="10" bestFit="1" customWidth="1"/>
    <col min="810" max="810" width="12.5" bestFit="1" customWidth="1"/>
    <col min="811" max="811" width="10" bestFit="1" customWidth="1"/>
    <col min="812" max="812" width="12.5" bestFit="1" customWidth="1"/>
    <col min="813" max="813" width="9.5" bestFit="1" customWidth="1"/>
    <col min="814" max="814" width="11.5" bestFit="1" customWidth="1"/>
    <col min="815" max="815" width="9" bestFit="1" customWidth="1"/>
    <col min="816" max="816" width="11.5" bestFit="1" customWidth="1"/>
    <col min="817" max="817" width="10" bestFit="1" customWidth="1"/>
    <col min="818" max="818" width="12.5" bestFit="1" customWidth="1"/>
    <col min="819" max="819" width="10" bestFit="1" customWidth="1"/>
    <col min="820" max="820" width="12.5" bestFit="1" customWidth="1"/>
    <col min="821" max="821" width="9.5" bestFit="1" customWidth="1"/>
    <col min="822" max="822" width="11.5" bestFit="1" customWidth="1"/>
    <col min="823" max="823" width="10" bestFit="1" customWidth="1"/>
    <col min="824" max="824" width="12.5" bestFit="1" customWidth="1"/>
    <col min="825" max="825" width="10" bestFit="1" customWidth="1"/>
    <col min="826" max="826" width="12.5" bestFit="1" customWidth="1"/>
    <col min="827" max="827" width="10" bestFit="1" customWidth="1"/>
    <col min="828" max="828" width="12.5" bestFit="1" customWidth="1"/>
    <col min="829" max="829" width="10" bestFit="1" customWidth="1"/>
    <col min="830" max="830" width="12.5" bestFit="1" customWidth="1"/>
    <col min="831" max="831" width="10" bestFit="1" customWidth="1"/>
    <col min="832" max="832" width="12.5" bestFit="1" customWidth="1"/>
    <col min="833" max="833" width="10" bestFit="1" customWidth="1"/>
    <col min="834" max="834" width="12.5" bestFit="1" customWidth="1"/>
    <col min="835" max="835" width="10" bestFit="1" customWidth="1"/>
    <col min="836" max="836" width="12.5" bestFit="1" customWidth="1"/>
    <col min="837" max="837" width="10" bestFit="1" customWidth="1"/>
    <col min="838" max="838" width="12.5" bestFit="1" customWidth="1"/>
    <col min="839" max="839" width="10" bestFit="1" customWidth="1"/>
    <col min="840" max="840" width="12.5" bestFit="1" customWidth="1"/>
    <col min="841" max="841" width="10" bestFit="1" customWidth="1"/>
    <col min="842" max="842" width="12.5" bestFit="1" customWidth="1"/>
    <col min="843" max="843" width="10" bestFit="1" customWidth="1"/>
    <col min="844" max="844" width="12.5" bestFit="1" customWidth="1"/>
    <col min="845" max="845" width="11" bestFit="1" customWidth="1"/>
    <col min="846" max="846" width="13.5" bestFit="1" customWidth="1"/>
    <col min="847" max="847" width="11" bestFit="1" customWidth="1"/>
    <col min="848" max="848" width="13.5" bestFit="1" customWidth="1"/>
    <col min="849" max="849" width="11" bestFit="1" customWidth="1"/>
    <col min="850" max="850" width="13.5" bestFit="1" customWidth="1"/>
    <col min="851" max="851" width="11" bestFit="1" customWidth="1"/>
    <col min="852" max="852" width="13.5" bestFit="1" customWidth="1"/>
    <col min="853" max="853" width="10" bestFit="1" customWidth="1"/>
    <col min="854" max="854" width="12.5" bestFit="1" customWidth="1"/>
    <col min="855" max="855" width="10" bestFit="1" customWidth="1"/>
    <col min="856" max="856" width="12.5" bestFit="1" customWidth="1"/>
    <col min="857" max="857" width="10" bestFit="1" customWidth="1"/>
    <col min="858" max="858" width="12.5" bestFit="1" customWidth="1"/>
    <col min="859" max="859" width="11" bestFit="1" customWidth="1"/>
    <col min="860" max="860" width="13.5" bestFit="1" customWidth="1"/>
    <col min="861" max="861" width="11" bestFit="1" customWidth="1"/>
    <col min="862" max="862" width="13.5" bestFit="1" customWidth="1"/>
    <col min="863" max="863" width="11" bestFit="1" customWidth="1"/>
    <col min="864" max="864" width="13.5" bestFit="1" customWidth="1"/>
    <col min="865" max="865" width="11" bestFit="1" customWidth="1"/>
    <col min="866" max="866" width="13.5" bestFit="1" customWidth="1"/>
    <col min="867" max="867" width="10" bestFit="1" customWidth="1"/>
    <col min="868" max="868" width="12.5" bestFit="1" customWidth="1"/>
    <col min="869" max="869" width="11" bestFit="1" customWidth="1"/>
    <col min="870" max="870" width="13.5" bestFit="1" customWidth="1"/>
    <col min="871" max="871" width="11" bestFit="1" customWidth="1"/>
    <col min="872" max="872" width="13.5" bestFit="1" customWidth="1"/>
    <col min="873" max="873" width="11" bestFit="1" customWidth="1"/>
    <col min="874" max="874" width="13.5" bestFit="1" customWidth="1"/>
    <col min="875" max="875" width="11" bestFit="1" customWidth="1"/>
    <col min="876" max="876" width="13.5" bestFit="1" customWidth="1"/>
    <col min="877" max="878" width="11" bestFit="1" customWidth="1"/>
    <col min="879" max="879" width="13.5" bestFit="1" customWidth="1"/>
    <col min="880" max="880" width="11" bestFit="1" customWidth="1"/>
    <col min="881" max="881" width="13.5" bestFit="1" customWidth="1"/>
    <col min="882" max="882" width="11" bestFit="1" customWidth="1"/>
    <col min="883" max="883" width="13.5" bestFit="1" customWidth="1"/>
    <col min="884" max="884" width="11" bestFit="1" customWidth="1"/>
    <col min="885" max="885" width="13.5" bestFit="1" customWidth="1"/>
    <col min="886" max="886" width="9" bestFit="1" customWidth="1"/>
    <col min="887" max="887" width="11.5" bestFit="1" customWidth="1"/>
    <col min="888" max="888" width="9.5" bestFit="1" customWidth="1"/>
    <col min="889" max="889" width="11.5" bestFit="1" customWidth="1"/>
    <col min="890" max="890" width="9.5" bestFit="1" customWidth="1"/>
    <col min="891" max="891" width="11.5" bestFit="1" customWidth="1"/>
    <col min="892" max="892" width="10" bestFit="1" customWidth="1"/>
    <col min="893" max="893" width="12.5" bestFit="1" customWidth="1"/>
    <col min="894" max="894" width="10" bestFit="1" customWidth="1"/>
    <col min="895" max="895" width="12.5" bestFit="1" customWidth="1"/>
    <col min="896" max="896" width="10" bestFit="1" customWidth="1"/>
    <col min="897" max="897" width="12.5" bestFit="1" customWidth="1"/>
    <col min="898" max="898" width="10" bestFit="1" customWidth="1"/>
    <col min="899" max="899" width="12.5" bestFit="1" customWidth="1"/>
    <col min="900" max="900" width="10" bestFit="1" customWidth="1"/>
    <col min="901" max="901" width="12.5" bestFit="1" customWidth="1"/>
    <col min="902" max="902" width="10" bestFit="1" customWidth="1"/>
    <col min="903" max="903" width="12.5" bestFit="1" customWidth="1"/>
    <col min="904" max="904" width="9" bestFit="1" customWidth="1"/>
    <col min="905" max="905" width="11.5" bestFit="1" customWidth="1"/>
    <col min="906" max="906" width="9" bestFit="1" customWidth="1"/>
    <col min="907" max="907" width="11.5" bestFit="1" customWidth="1"/>
    <col min="908" max="908" width="10" bestFit="1" customWidth="1"/>
    <col min="909" max="909" width="12.5" bestFit="1" customWidth="1"/>
    <col min="910" max="910" width="10" bestFit="1" customWidth="1"/>
    <col min="911" max="911" width="12.5" bestFit="1" customWidth="1"/>
    <col min="912" max="912" width="10" bestFit="1" customWidth="1"/>
    <col min="913" max="913" width="12.5" bestFit="1" customWidth="1"/>
    <col min="914" max="914" width="10" bestFit="1" customWidth="1"/>
    <col min="915" max="915" width="12.5" bestFit="1" customWidth="1"/>
    <col min="916" max="916" width="10" bestFit="1" customWidth="1"/>
    <col min="917" max="917" width="12.5" bestFit="1" customWidth="1"/>
    <col min="918" max="918" width="10" bestFit="1" customWidth="1"/>
    <col min="919" max="919" width="12.5" bestFit="1" customWidth="1"/>
    <col min="920" max="920" width="10" bestFit="1" customWidth="1"/>
    <col min="921" max="921" width="12.5" bestFit="1" customWidth="1"/>
    <col min="922" max="922" width="9.5" bestFit="1" customWidth="1"/>
    <col min="923" max="923" width="11.5" bestFit="1" customWidth="1"/>
    <col min="924" max="925" width="10" bestFit="1" customWidth="1"/>
    <col min="926" max="926" width="12.5" bestFit="1" customWidth="1"/>
    <col min="927" max="927" width="9" bestFit="1" customWidth="1"/>
    <col min="928" max="928" width="11.5" bestFit="1" customWidth="1"/>
    <col min="929" max="929" width="10" bestFit="1" customWidth="1"/>
    <col min="930" max="930" width="12.5" bestFit="1" customWidth="1"/>
    <col min="931" max="931" width="10" bestFit="1" customWidth="1"/>
    <col min="932" max="932" width="12.5" bestFit="1" customWidth="1"/>
    <col min="933" max="933" width="10" bestFit="1" customWidth="1"/>
    <col min="934" max="934" width="12.5" bestFit="1" customWidth="1"/>
    <col min="935" max="935" width="10" bestFit="1" customWidth="1"/>
    <col min="936" max="936" width="12.5" bestFit="1" customWidth="1"/>
    <col min="937" max="937" width="10" bestFit="1" customWidth="1"/>
    <col min="938" max="938" width="12.5" bestFit="1" customWidth="1"/>
    <col min="939" max="940" width="10" bestFit="1" customWidth="1"/>
    <col min="941" max="941" width="12.5" bestFit="1" customWidth="1"/>
    <col min="942" max="942" width="9.5" bestFit="1" customWidth="1"/>
    <col min="943" max="943" width="11.5" bestFit="1" customWidth="1"/>
    <col min="944" max="944" width="10" bestFit="1" customWidth="1"/>
    <col min="945" max="945" width="12.5" bestFit="1" customWidth="1"/>
    <col min="946" max="946" width="10" bestFit="1" customWidth="1"/>
    <col min="947" max="947" width="12.5" bestFit="1" customWidth="1"/>
    <col min="948" max="949" width="10" bestFit="1" customWidth="1"/>
    <col min="950" max="950" width="12.5" bestFit="1" customWidth="1"/>
    <col min="951" max="951" width="10" bestFit="1" customWidth="1"/>
    <col min="952" max="952" width="12.5" bestFit="1" customWidth="1"/>
    <col min="953" max="953" width="10" bestFit="1" customWidth="1"/>
    <col min="954" max="954" width="12.5" bestFit="1" customWidth="1"/>
    <col min="955" max="955" width="9.5" bestFit="1" customWidth="1"/>
    <col min="956" max="956" width="11.5" bestFit="1" customWidth="1"/>
    <col min="957" max="957" width="9.5" bestFit="1" customWidth="1"/>
    <col min="958" max="958" width="11.5" bestFit="1" customWidth="1"/>
    <col min="959" max="959" width="9" bestFit="1" customWidth="1"/>
    <col min="960" max="960" width="11.5" bestFit="1" customWidth="1"/>
    <col min="961" max="961" width="10" bestFit="1" customWidth="1"/>
    <col min="962" max="962" width="12.5" bestFit="1" customWidth="1"/>
    <col min="963" max="964" width="10" bestFit="1" customWidth="1"/>
    <col min="965" max="965" width="12.5" bestFit="1" customWidth="1"/>
    <col min="966" max="966" width="10" bestFit="1" customWidth="1"/>
    <col min="967" max="967" width="12.5" bestFit="1" customWidth="1"/>
    <col min="968" max="968" width="10" bestFit="1" customWidth="1"/>
    <col min="969" max="969" width="12.5" bestFit="1" customWidth="1"/>
    <col min="970" max="970" width="10" bestFit="1" customWidth="1"/>
    <col min="971" max="971" width="12.5" bestFit="1" customWidth="1"/>
    <col min="972" max="972" width="10" bestFit="1" customWidth="1"/>
    <col min="973" max="973" width="12.5" bestFit="1" customWidth="1"/>
    <col min="974" max="974" width="10" bestFit="1" customWidth="1"/>
    <col min="975" max="975" width="12.5" bestFit="1" customWidth="1"/>
    <col min="976" max="976" width="9.5" bestFit="1" customWidth="1"/>
    <col min="977" max="977" width="11.5" bestFit="1" customWidth="1"/>
    <col min="978" max="978" width="9" bestFit="1" customWidth="1"/>
    <col min="979" max="979" width="11.5" bestFit="1" customWidth="1"/>
    <col min="980" max="980" width="9" bestFit="1" customWidth="1"/>
    <col min="981" max="981" width="11.5" bestFit="1" customWidth="1"/>
    <col min="982" max="982" width="9" bestFit="1" customWidth="1"/>
    <col min="983" max="983" width="11.5" bestFit="1" customWidth="1"/>
    <col min="984" max="984" width="10" bestFit="1" customWidth="1"/>
    <col min="985" max="985" width="12.5" bestFit="1" customWidth="1"/>
    <col min="986" max="986" width="10" bestFit="1" customWidth="1"/>
    <col min="987" max="987" width="12.5" bestFit="1" customWidth="1"/>
    <col min="988" max="988" width="10" bestFit="1" customWidth="1"/>
    <col min="989" max="989" width="12.5" bestFit="1" customWidth="1"/>
    <col min="990" max="990" width="10" bestFit="1" customWidth="1"/>
    <col min="991" max="991" width="12.5" bestFit="1" customWidth="1"/>
    <col min="992" max="992" width="10" bestFit="1" customWidth="1"/>
    <col min="993" max="993" width="12.5" bestFit="1" customWidth="1"/>
    <col min="994" max="994" width="9.5" bestFit="1" customWidth="1"/>
    <col min="995" max="995" width="11.5" bestFit="1" customWidth="1"/>
    <col min="996" max="996" width="10" bestFit="1" customWidth="1"/>
    <col min="997" max="997" width="12.5" bestFit="1" customWidth="1"/>
    <col min="998" max="998" width="10" bestFit="1" customWidth="1"/>
    <col min="999" max="999" width="12.5" bestFit="1" customWidth="1"/>
    <col min="1000" max="1000" width="10" bestFit="1" customWidth="1"/>
    <col min="1001" max="1001" width="12.5" bestFit="1" customWidth="1"/>
    <col min="1002" max="1002" width="10" bestFit="1" customWidth="1"/>
    <col min="1003" max="1003" width="12.5" bestFit="1" customWidth="1"/>
    <col min="1004" max="1005" width="10" bestFit="1" customWidth="1"/>
    <col min="1006" max="1006" width="12.5" bestFit="1" customWidth="1"/>
    <col min="1007" max="1007" width="10" bestFit="1" customWidth="1"/>
    <col min="1008" max="1008" width="12.5" bestFit="1" customWidth="1"/>
    <col min="1009" max="1009" width="10" bestFit="1" customWidth="1"/>
    <col min="1010" max="1010" width="12.5" bestFit="1" customWidth="1"/>
    <col min="1011" max="1011" width="10" bestFit="1" customWidth="1"/>
    <col min="1012" max="1012" width="12.5" bestFit="1" customWidth="1"/>
    <col min="1013" max="1013" width="9.5" bestFit="1" customWidth="1"/>
    <col min="1014" max="1014" width="11.5" bestFit="1" customWidth="1"/>
    <col min="1015" max="1015" width="10" bestFit="1" customWidth="1"/>
    <col min="1016" max="1016" width="12.5" bestFit="1" customWidth="1"/>
    <col min="1017" max="1017" width="10" bestFit="1" customWidth="1"/>
    <col min="1018" max="1018" width="12.5" bestFit="1" customWidth="1"/>
    <col min="1019" max="1019" width="10" bestFit="1" customWidth="1"/>
    <col min="1020" max="1020" width="12.5" bestFit="1" customWidth="1"/>
    <col min="1021" max="1021" width="10" bestFit="1" customWidth="1"/>
    <col min="1022" max="1022" width="12.5" bestFit="1" customWidth="1"/>
    <col min="1023" max="1023" width="10" bestFit="1" customWidth="1"/>
    <col min="1024" max="1024" width="12.5" bestFit="1" customWidth="1"/>
    <col min="1025" max="1025" width="10" bestFit="1" customWidth="1"/>
    <col min="1026" max="1026" width="12.5" bestFit="1" customWidth="1"/>
    <col min="1027" max="1027" width="10" bestFit="1" customWidth="1"/>
    <col min="1028" max="1028" width="12.5" bestFit="1" customWidth="1"/>
    <col min="1029" max="1030" width="10" bestFit="1" customWidth="1"/>
    <col min="1031" max="1031" width="12.5" bestFit="1" customWidth="1"/>
    <col min="1032" max="1032" width="10" bestFit="1" customWidth="1"/>
    <col min="1033" max="1033" width="12.5" bestFit="1" customWidth="1"/>
    <col min="1034" max="1034" width="10" bestFit="1" customWidth="1"/>
    <col min="1035" max="1035" width="12.5" bestFit="1" customWidth="1"/>
    <col min="1036" max="1036" width="11" bestFit="1" customWidth="1"/>
    <col min="1037" max="1037" width="13.5" bestFit="1" customWidth="1"/>
    <col min="1038" max="1038" width="11" bestFit="1" customWidth="1"/>
    <col min="1039" max="1039" width="13.5" bestFit="1" customWidth="1"/>
    <col min="1040" max="1040" width="11" bestFit="1" customWidth="1"/>
    <col min="1041" max="1041" width="13.5" bestFit="1" customWidth="1"/>
    <col min="1042" max="1042" width="11" bestFit="1" customWidth="1"/>
    <col min="1043" max="1043" width="13.5" bestFit="1" customWidth="1"/>
    <col min="1044" max="1044" width="10" bestFit="1" customWidth="1"/>
    <col min="1045" max="1045" width="12.5" bestFit="1" customWidth="1"/>
    <col min="1046" max="1046" width="11" bestFit="1" customWidth="1"/>
    <col min="1047" max="1047" width="13.5" bestFit="1" customWidth="1"/>
    <col min="1048" max="1048" width="11" bestFit="1" customWidth="1"/>
    <col min="1049" max="1049" width="13.5" bestFit="1" customWidth="1"/>
    <col min="1050" max="1050" width="11" bestFit="1" customWidth="1"/>
    <col min="1051" max="1051" width="13.5" bestFit="1" customWidth="1"/>
    <col min="1052" max="1052" width="11" bestFit="1" customWidth="1"/>
    <col min="1053" max="1053" width="13.5" bestFit="1" customWidth="1"/>
    <col min="1054" max="1054" width="11" bestFit="1" customWidth="1"/>
    <col min="1055" max="1055" width="13.5" bestFit="1" customWidth="1"/>
    <col min="1056" max="1056" width="11" bestFit="1" customWidth="1"/>
    <col min="1057" max="1057" width="13.5" bestFit="1" customWidth="1"/>
    <col min="1058" max="1058" width="10" bestFit="1" customWidth="1"/>
    <col min="1059" max="1059" width="12.5" bestFit="1" customWidth="1"/>
    <col min="1060" max="1060" width="10" bestFit="1" customWidth="1"/>
    <col min="1061" max="1061" width="12.5" bestFit="1" customWidth="1"/>
    <col min="1062" max="1062" width="11" bestFit="1" customWidth="1"/>
    <col min="1063" max="1063" width="13.5" bestFit="1" customWidth="1"/>
    <col min="1064" max="1064" width="11" bestFit="1" customWidth="1"/>
    <col min="1065" max="1065" width="13.5" bestFit="1" customWidth="1"/>
    <col min="1066" max="1066" width="11" bestFit="1" customWidth="1"/>
    <col min="1067" max="1067" width="13.5" bestFit="1" customWidth="1"/>
    <col min="1068" max="1069" width="11" bestFit="1" customWidth="1"/>
    <col min="1070" max="1070" width="13.5" bestFit="1" customWidth="1"/>
    <col min="1071" max="1071" width="9.5" bestFit="1" customWidth="1"/>
    <col min="1072" max="1072" width="11.5" bestFit="1" customWidth="1"/>
    <col min="1073" max="1073" width="9.5" bestFit="1" customWidth="1"/>
    <col min="1074" max="1074" width="11.5" bestFit="1" customWidth="1"/>
    <col min="1075" max="1075" width="9" bestFit="1" customWidth="1"/>
    <col min="1076" max="1076" width="11.5" bestFit="1" customWidth="1"/>
    <col min="1077" max="1077" width="9.5" bestFit="1" customWidth="1"/>
    <col min="1078" max="1078" width="11.5" bestFit="1" customWidth="1"/>
    <col min="1079" max="1079" width="9" bestFit="1" customWidth="1"/>
    <col min="1080" max="1080" width="11.5" bestFit="1" customWidth="1"/>
    <col min="1081" max="1081" width="10" bestFit="1" customWidth="1"/>
    <col min="1082" max="1082" width="12.5" bestFit="1" customWidth="1"/>
    <col min="1083" max="1083" width="10" bestFit="1" customWidth="1"/>
    <col min="1084" max="1084" width="12.5" bestFit="1" customWidth="1"/>
    <col min="1085" max="1085" width="10" bestFit="1" customWidth="1"/>
    <col min="1086" max="1086" width="12.5" bestFit="1" customWidth="1"/>
    <col min="1087" max="1088" width="10" bestFit="1" customWidth="1"/>
    <col min="1089" max="1089" width="12.5" bestFit="1" customWidth="1"/>
    <col min="1090" max="1090" width="9.5" bestFit="1" customWidth="1"/>
    <col min="1091" max="1091" width="11.5" bestFit="1" customWidth="1"/>
    <col min="1092" max="1092" width="9" bestFit="1" customWidth="1"/>
    <col min="1093" max="1093" width="11.5" bestFit="1" customWidth="1"/>
    <col min="1094" max="1094" width="9" bestFit="1" customWidth="1"/>
    <col min="1095" max="1095" width="11.5" bestFit="1" customWidth="1"/>
    <col min="1096" max="1096" width="10" bestFit="1" customWidth="1"/>
    <col min="1097" max="1097" width="12.5" bestFit="1" customWidth="1"/>
    <col min="1098" max="1098" width="10" bestFit="1" customWidth="1"/>
    <col min="1099" max="1099" width="12.5" bestFit="1" customWidth="1"/>
    <col min="1100" max="1101" width="10" bestFit="1" customWidth="1"/>
    <col min="1102" max="1102" width="12.5" bestFit="1" customWidth="1"/>
    <col min="1103" max="1104" width="10" bestFit="1" customWidth="1"/>
    <col min="1105" max="1105" width="12.5" bestFit="1" customWidth="1"/>
    <col min="1106" max="1106" width="10" bestFit="1" customWidth="1"/>
    <col min="1107" max="1107" width="12.5" bestFit="1" customWidth="1"/>
    <col min="1108" max="1108" width="9.5" bestFit="1" customWidth="1"/>
    <col min="1109" max="1109" width="11.5" bestFit="1" customWidth="1"/>
    <col min="1110" max="1110" width="9" bestFit="1" customWidth="1"/>
    <col min="1111" max="1111" width="11.5" bestFit="1" customWidth="1"/>
    <col min="1112" max="1112" width="9" bestFit="1" customWidth="1"/>
    <col min="1113" max="1113" width="11.5" bestFit="1" customWidth="1"/>
    <col min="1114" max="1114" width="9" bestFit="1" customWidth="1"/>
    <col min="1115" max="1115" width="11.5" bestFit="1" customWidth="1"/>
    <col min="1116" max="1116" width="9.5" bestFit="1" customWidth="1"/>
    <col min="1117" max="1117" width="11.5" bestFit="1" customWidth="1"/>
    <col min="1118" max="1118" width="9.5" bestFit="1" customWidth="1"/>
    <col min="1119" max="1119" width="11.5" bestFit="1" customWidth="1"/>
    <col min="1120" max="1120" width="10" bestFit="1" customWidth="1"/>
    <col min="1121" max="1121" width="12.5" bestFit="1" customWidth="1"/>
    <col min="1122" max="1122" width="10" bestFit="1" customWidth="1"/>
    <col min="1123" max="1123" width="12.5" bestFit="1" customWidth="1"/>
    <col min="1124" max="1124" width="10" bestFit="1" customWidth="1"/>
    <col min="1125" max="1125" width="12.5" bestFit="1" customWidth="1"/>
    <col min="1126" max="1126" width="10" bestFit="1" customWidth="1"/>
    <col min="1127" max="1127" width="12.5" bestFit="1" customWidth="1"/>
    <col min="1128" max="1128" width="10" bestFit="1" customWidth="1"/>
    <col min="1129" max="1129" width="12.5" bestFit="1" customWidth="1"/>
    <col min="1130" max="1130" width="10" bestFit="1" customWidth="1"/>
    <col min="1131" max="1131" width="12.5" bestFit="1" customWidth="1"/>
    <col min="1132" max="1132" width="9.5" bestFit="1" customWidth="1"/>
    <col min="1133" max="1133" width="11.5" bestFit="1" customWidth="1"/>
    <col min="1134" max="1134" width="9.5" bestFit="1" customWidth="1"/>
    <col min="1135" max="1135" width="11.5" bestFit="1" customWidth="1"/>
    <col min="1136" max="1136" width="10" bestFit="1" customWidth="1"/>
    <col min="1137" max="1137" width="12.5" bestFit="1" customWidth="1"/>
    <col min="1138" max="1138" width="10" bestFit="1" customWidth="1"/>
    <col min="1139" max="1139" width="12.5" bestFit="1" customWidth="1"/>
    <col min="1140" max="1140" width="9" bestFit="1" customWidth="1"/>
    <col min="1141" max="1141" width="11.5" bestFit="1" customWidth="1"/>
    <col min="1142" max="1142" width="10" bestFit="1" customWidth="1"/>
    <col min="1143" max="1143" width="12.5" bestFit="1" customWidth="1"/>
    <col min="1144" max="1144" width="10" bestFit="1" customWidth="1"/>
    <col min="1145" max="1145" width="12.5" bestFit="1" customWidth="1"/>
    <col min="1146" max="1146" width="10" bestFit="1" customWidth="1"/>
    <col min="1147" max="1147" width="12.5" bestFit="1" customWidth="1"/>
    <col min="1148" max="1148" width="10" bestFit="1" customWidth="1"/>
    <col min="1149" max="1149" width="12.5" bestFit="1" customWidth="1"/>
    <col min="1150" max="1150" width="10" bestFit="1" customWidth="1"/>
    <col min="1151" max="1151" width="12.5" bestFit="1" customWidth="1"/>
    <col min="1152" max="1152" width="10" bestFit="1" customWidth="1"/>
    <col min="1153" max="1153" width="12.5" bestFit="1" customWidth="1"/>
    <col min="1154" max="1154" width="10" bestFit="1" customWidth="1"/>
    <col min="1155" max="1155" width="12.5" bestFit="1" customWidth="1"/>
    <col min="1156" max="1156" width="10" bestFit="1" customWidth="1"/>
    <col min="1157" max="1157" width="12.5" bestFit="1" customWidth="1"/>
    <col min="1158" max="1158" width="10" bestFit="1" customWidth="1"/>
    <col min="1159" max="1159" width="12.5" bestFit="1" customWidth="1"/>
    <col min="1160" max="1160" width="10" bestFit="1" customWidth="1"/>
    <col min="1161" max="1161" width="12.5" bestFit="1" customWidth="1"/>
    <col min="1162" max="1162" width="10" bestFit="1" customWidth="1"/>
    <col min="1163" max="1163" width="12.5" bestFit="1" customWidth="1"/>
    <col min="1164" max="1164" width="9.5" bestFit="1" customWidth="1"/>
    <col min="1165" max="1165" width="11.5" bestFit="1" customWidth="1"/>
    <col min="1166" max="1166" width="9" bestFit="1" customWidth="1"/>
    <col min="1167" max="1167" width="11.5" bestFit="1" customWidth="1"/>
    <col min="1168" max="1168" width="9.5" bestFit="1" customWidth="1"/>
    <col min="1169" max="1169" width="11.5" bestFit="1" customWidth="1"/>
    <col min="1170" max="1170" width="10" bestFit="1" customWidth="1"/>
    <col min="1171" max="1171" width="12.5" bestFit="1" customWidth="1"/>
    <col min="1172" max="1172" width="10" bestFit="1" customWidth="1"/>
    <col min="1173" max="1173" width="12.5" bestFit="1" customWidth="1"/>
    <col min="1174" max="1174" width="10" bestFit="1" customWidth="1"/>
    <col min="1175" max="1175" width="12.5" bestFit="1" customWidth="1"/>
    <col min="1176" max="1176" width="10" bestFit="1" customWidth="1"/>
    <col min="1177" max="1177" width="12.5" bestFit="1" customWidth="1"/>
    <col min="1178" max="1178" width="10" bestFit="1" customWidth="1"/>
    <col min="1179" max="1179" width="12.5" bestFit="1" customWidth="1"/>
    <col min="1180" max="1180" width="9.5" bestFit="1" customWidth="1"/>
    <col min="1181" max="1181" width="11.5" bestFit="1" customWidth="1"/>
    <col min="1182" max="1182" width="9.5" bestFit="1" customWidth="1"/>
    <col min="1183" max="1183" width="11.5" bestFit="1" customWidth="1"/>
    <col min="1184" max="1184" width="9" bestFit="1" customWidth="1"/>
    <col min="1185" max="1185" width="11.5" bestFit="1" customWidth="1"/>
    <col min="1186" max="1186" width="9.5" bestFit="1" customWidth="1"/>
    <col min="1187" max="1187" width="11.5" bestFit="1" customWidth="1"/>
    <col min="1188" max="1188" width="9" bestFit="1" customWidth="1"/>
    <col min="1189" max="1189" width="11.5" bestFit="1" customWidth="1"/>
    <col min="1190" max="1190" width="10" bestFit="1" customWidth="1"/>
    <col min="1191" max="1191" width="12.5" bestFit="1" customWidth="1"/>
    <col min="1192" max="1192" width="10" bestFit="1" customWidth="1"/>
    <col min="1193" max="1193" width="12.5" bestFit="1" customWidth="1"/>
    <col min="1194" max="1194" width="10" bestFit="1" customWidth="1"/>
    <col min="1195" max="1195" width="12.5" bestFit="1" customWidth="1"/>
    <col min="1196" max="1196" width="10" bestFit="1" customWidth="1"/>
    <col min="1197" max="1197" width="12.5" bestFit="1" customWidth="1"/>
    <col min="1198" max="1199" width="10" bestFit="1" customWidth="1"/>
    <col min="1200" max="1200" width="12.5" bestFit="1" customWidth="1"/>
    <col min="1201" max="1201" width="9" bestFit="1" customWidth="1"/>
    <col min="1202" max="1202" width="11.5" bestFit="1" customWidth="1"/>
    <col min="1203" max="1203" width="10" bestFit="1" customWidth="1"/>
    <col min="1204" max="1204" width="12.5" bestFit="1" customWidth="1"/>
    <col min="1205" max="1205" width="10" bestFit="1" customWidth="1"/>
    <col min="1206" max="1206" width="12.5" bestFit="1" customWidth="1"/>
    <col min="1207" max="1207" width="11" bestFit="1" customWidth="1"/>
    <col min="1208" max="1208" width="13.5" bestFit="1" customWidth="1"/>
    <col min="1209" max="1209" width="10" bestFit="1" customWidth="1"/>
    <col min="1210" max="1210" width="12.5" bestFit="1" customWidth="1"/>
    <col min="1211" max="1211" width="10" bestFit="1" customWidth="1"/>
    <col min="1212" max="1212" width="12.5" bestFit="1" customWidth="1"/>
    <col min="1213" max="1213" width="10" bestFit="1" customWidth="1"/>
    <col min="1214" max="1214" width="12.5" bestFit="1" customWidth="1"/>
    <col min="1215" max="1215" width="11" bestFit="1" customWidth="1"/>
    <col min="1216" max="1216" width="13.5" bestFit="1" customWidth="1"/>
    <col min="1217" max="1218" width="11" bestFit="1" customWidth="1"/>
    <col min="1219" max="1219" width="13.5" bestFit="1" customWidth="1"/>
    <col min="1220" max="1220" width="11" bestFit="1" customWidth="1"/>
    <col min="1221" max="1221" width="13.5" bestFit="1" customWidth="1"/>
    <col min="1222" max="1222" width="11" bestFit="1" customWidth="1"/>
    <col min="1223" max="1223" width="13.5" bestFit="1" customWidth="1"/>
    <col min="1224" max="1224" width="11" bestFit="1" customWidth="1"/>
    <col min="1225" max="1225" width="13.5" bestFit="1" customWidth="1"/>
    <col min="1226" max="1226" width="11" bestFit="1" customWidth="1"/>
    <col min="1227" max="1227" width="13.5" bestFit="1" customWidth="1"/>
    <col min="1228" max="1229" width="10" bestFit="1" customWidth="1"/>
    <col min="1230" max="1230" width="12.5" bestFit="1" customWidth="1"/>
    <col min="1231" max="1231" width="10" bestFit="1" customWidth="1"/>
    <col min="1232" max="1232" width="12.5" bestFit="1" customWidth="1"/>
    <col min="1233" max="1233" width="11" bestFit="1" customWidth="1"/>
    <col min="1234" max="1234" width="13.5" bestFit="1" customWidth="1"/>
    <col min="1235" max="1236" width="11" bestFit="1" customWidth="1"/>
    <col min="1237" max="1237" width="13.5" bestFit="1" customWidth="1"/>
    <col min="1238" max="1238" width="11" bestFit="1" customWidth="1"/>
    <col min="1239" max="1239" width="13.5" bestFit="1" customWidth="1"/>
    <col min="1240" max="1240" width="11" bestFit="1" customWidth="1"/>
    <col min="1241" max="1241" width="13.5" bestFit="1" customWidth="1"/>
    <col min="1242" max="1242" width="11" bestFit="1" customWidth="1"/>
    <col min="1243" max="1243" width="13.5" bestFit="1" customWidth="1"/>
    <col min="1244" max="1244" width="11" bestFit="1" customWidth="1"/>
    <col min="1245" max="1245" width="13.5" bestFit="1" customWidth="1"/>
    <col min="1246" max="1246" width="11" bestFit="1" customWidth="1"/>
    <col min="1247" max="1247" width="13.5" bestFit="1" customWidth="1"/>
    <col min="1248" max="1248" width="10" bestFit="1" customWidth="1"/>
    <col min="1249" max="1249" width="12.5" bestFit="1" customWidth="1"/>
    <col min="1250" max="1250" width="10" bestFit="1" customWidth="1"/>
    <col min="1251" max="1251" width="12.5" bestFit="1" customWidth="1"/>
    <col min="1252" max="1252" width="10" bestFit="1" customWidth="1"/>
    <col min="1253" max="1253" width="12.5" bestFit="1" customWidth="1"/>
    <col min="1254" max="1254" width="10" bestFit="1" customWidth="1"/>
    <col min="1255" max="1255" width="12.5" bestFit="1" customWidth="1"/>
    <col min="1256" max="1256" width="9" bestFit="1" customWidth="1"/>
    <col min="1257" max="1257" width="11.5" bestFit="1" customWidth="1"/>
    <col min="1258" max="1259" width="10" bestFit="1" customWidth="1"/>
    <col min="1260" max="1260" width="12.5" bestFit="1" customWidth="1"/>
    <col min="1261" max="1261" width="10" bestFit="1" customWidth="1"/>
    <col min="1262" max="1262" width="12.5" bestFit="1" customWidth="1"/>
    <col min="1263" max="1263" width="10" bestFit="1" customWidth="1"/>
    <col min="1264" max="1264" width="12.5" bestFit="1" customWidth="1"/>
    <col min="1265" max="1265" width="10" bestFit="1" customWidth="1"/>
    <col min="1266" max="1266" width="12.5" bestFit="1" customWidth="1"/>
    <col min="1267" max="1267" width="10" bestFit="1" customWidth="1"/>
    <col min="1268" max="1268" width="12.5" bestFit="1" customWidth="1"/>
    <col min="1269" max="1269" width="10" bestFit="1" customWidth="1"/>
    <col min="1270" max="1270" width="12.5" bestFit="1" customWidth="1"/>
    <col min="1271" max="1271" width="10" bestFit="1" customWidth="1"/>
    <col min="1272" max="1272" width="12.5" bestFit="1" customWidth="1"/>
    <col min="1273" max="1273" width="10" bestFit="1" customWidth="1"/>
    <col min="1274" max="1274" width="12.5" bestFit="1" customWidth="1"/>
    <col min="1275" max="1275" width="9.5" bestFit="1" customWidth="1"/>
    <col min="1276" max="1276" width="11.5" bestFit="1" customWidth="1"/>
    <col min="1277" max="1277" width="9.5" bestFit="1" customWidth="1"/>
    <col min="1278" max="1278" width="11.5" bestFit="1" customWidth="1"/>
    <col min="1279" max="1279" width="9" bestFit="1" customWidth="1"/>
    <col min="1280" max="1280" width="11.5" bestFit="1" customWidth="1"/>
    <col min="1281" max="1281" width="10" bestFit="1" customWidth="1"/>
    <col min="1282" max="1282" width="12.5" bestFit="1" customWidth="1"/>
    <col min="1283" max="1283" width="10" bestFit="1" customWidth="1"/>
    <col min="1284" max="1284" width="12.5" bestFit="1" customWidth="1"/>
    <col min="1285" max="1285" width="10" bestFit="1" customWidth="1"/>
    <col min="1286" max="1286" width="12.5" bestFit="1" customWidth="1"/>
    <col min="1287" max="1287" width="10" bestFit="1" customWidth="1"/>
    <col min="1288" max="1288" width="12.5" bestFit="1" customWidth="1"/>
    <col min="1289" max="1289" width="10" bestFit="1" customWidth="1"/>
    <col min="1290" max="1290" width="12.5" bestFit="1" customWidth="1"/>
    <col min="1291" max="1291" width="10" bestFit="1" customWidth="1"/>
    <col min="1292" max="1292" width="12.5" bestFit="1" customWidth="1"/>
    <col min="1293" max="1293" width="10" bestFit="1" customWidth="1"/>
    <col min="1294" max="1294" width="12.5" bestFit="1" customWidth="1"/>
    <col min="1295" max="1295" width="10" bestFit="1" customWidth="1"/>
    <col min="1296" max="1296" width="12.5" bestFit="1" customWidth="1"/>
    <col min="1297" max="1297" width="10" bestFit="1" customWidth="1"/>
    <col min="1298" max="1298" width="12.5" bestFit="1" customWidth="1"/>
    <col min="1299" max="1299" width="10" bestFit="1" customWidth="1"/>
    <col min="1300" max="1300" width="12.5" bestFit="1" customWidth="1"/>
    <col min="1301" max="1301" width="10" bestFit="1" customWidth="1"/>
    <col min="1302" max="1302" width="12.5" bestFit="1" customWidth="1"/>
    <col min="1303" max="1303" width="9.5" bestFit="1" customWidth="1"/>
    <col min="1304" max="1304" width="11.5" bestFit="1" customWidth="1"/>
    <col min="1305" max="1305" width="9.5" bestFit="1" customWidth="1"/>
    <col min="1306" max="1306" width="11.5" bestFit="1" customWidth="1"/>
    <col min="1307" max="1307" width="10" bestFit="1" customWidth="1"/>
    <col min="1308" max="1308" width="12.5" bestFit="1" customWidth="1"/>
    <col min="1309" max="1309" width="10" bestFit="1" customWidth="1"/>
    <col min="1310" max="1310" width="12.5" bestFit="1" customWidth="1"/>
    <col min="1311" max="1311" width="10" bestFit="1" customWidth="1"/>
    <col min="1312" max="1312" width="12.5" bestFit="1" customWidth="1"/>
    <col min="1313" max="1313" width="10" bestFit="1" customWidth="1"/>
    <col min="1314" max="1314" width="12.5" bestFit="1" customWidth="1"/>
    <col min="1315" max="1315" width="10" bestFit="1" customWidth="1"/>
    <col min="1316" max="1316" width="12.5" bestFit="1" customWidth="1"/>
    <col min="1317" max="1317" width="10" bestFit="1" customWidth="1"/>
    <col min="1318" max="1318" width="12.5" bestFit="1" customWidth="1"/>
    <col min="1319" max="1319" width="10" bestFit="1" customWidth="1"/>
    <col min="1320" max="1320" width="12.5" bestFit="1" customWidth="1"/>
    <col min="1321" max="1321" width="9.5" bestFit="1" customWidth="1"/>
    <col min="1322" max="1322" width="11.5" bestFit="1" customWidth="1"/>
    <col min="1323" max="1323" width="10" bestFit="1" customWidth="1"/>
    <col min="1324" max="1324" width="12.5" bestFit="1" customWidth="1"/>
    <col min="1325" max="1325" width="10" bestFit="1" customWidth="1"/>
    <col min="1326" max="1326" width="12.5" bestFit="1" customWidth="1"/>
    <col min="1327" max="1327" width="10" bestFit="1" customWidth="1"/>
    <col min="1328" max="1328" width="12.5" bestFit="1" customWidth="1"/>
    <col min="1329" max="1329" width="10" bestFit="1" customWidth="1"/>
    <col min="1330" max="1330" width="12.5" bestFit="1" customWidth="1"/>
    <col min="1331" max="1331" width="10" bestFit="1" customWidth="1"/>
    <col min="1332" max="1332" width="12.5" bestFit="1" customWidth="1"/>
    <col min="1333" max="1333" width="10" bestFit="1" customWidth="1"/>
    <col min="1334" max="1334" width="12.5" bestFit="1" customWidth="1"/>
    <col min="1335" max="1335" width="10" bestFit="1" customWidth="1"/>
    <col min="1336" max="1336" width="12.5" bestFit="1" customWidth="1"/>
    <col min="1337" max="1337" width="9" bestFit="1" customWidth="1"/>
    <col min="1338" max="1338" width="11.5" bestFit="1" customWidth="1"/>
    <col min="1339" max="1339" width="10" bestFit="1" customWidth="1"/>
    <col min="1340" max="1340" width="12.5" bestFit="1" customWidth="1"/>
    <col min="1341" max="1341" width="10" bestFit="1" customWidth="1"/>
    <col min="1342" max="1342" width="12.5" bestFit="1" customWidth="1"/>
    <col min="1343" max="1343" width="10" bestFit="1" customWidth="1"/>
    <col min="1344" max="1344" width="12.5" bestFit="1" customWidth="1"/>
    <col min="1345" max="1345" width="10" bestFit="1" customWidth="1"/>
    <col min="1346" max="1346" width="12.5" bestFit="1" customWidth="1"/>
    <col min="1347" max="1347" width="10" bestFit="1" customWidth="1"/>
    <col min="1348" max="1348" width="12.5" bestFit="1" customWidth="1"/>
    <col min="1349" max="1349" width="10" bestFit="1" customWidth="1"/>
    <col min="1350" max="1350" width="12.5" bestFit="1" customWidth="1"/>
    <col min="1351" max="1351" width="10" bestFit="1" customWidth="1"/>
    <col min="1352" max="1352" width="12.5" bestFit="1" customWidth="1"/>
    <col min="1353" max="1353" width="10" bestFit="1" customWidth="1"/>
    <col min="1354" max="1354" width="12.5" bestFit="1" customWidth="1"/>
    <col min="1355" max="1355" width="9.5" bestFit="1" customWidth="1"/>
    <col min="1356" max="1356" width="11.5" bestFit="1" customWidth="1"/>
    <col min="1357" max="1357" width="9" bestFit="1" customWidth="1"/>
    <col min="1358" max="1358" width="11.5" bestFit="1" customWidth="1"/>
    <col min="1359" max="1359" width="9" bestFit="1" customWidth="1"/>
    <col min="1360" max="1360" width="11.5" bestFit="1" customWidth="1"/>
    <col min="1361" max="1361" width="10" bestFit="1" customWidth="1"/>
    <col min="1362" max="1362" width="12.5" bestFit="1" customWidth="1"/>
    <col min="1363" max="1363" width="10" bestFit="1" customWidth="1"/>
    <col min="1364" max="1364" width="12.5" bestFit="1" customWidth="1"/>
    <col min="1365" max="1365" width="10" bestFit="1" customWidth="1"/>
    <col min="1366" max="1366" width="12.5" bestFit="1" customWidth="1"/>
    <col min="1367" max="1367" width="10" bestFit="1" customWidth="1"/>
    <col min="1368" max="1368" width="12.5" bestFit="1" customWidth="1"/>
    <col min="1369" max="1369" width="10" bestFit="1" customWidth="1"/>
    <col min="1370" max="1370" width="12.5" bestFit="1" customWidth="1"/>
    <col min="1371" max="1371" width="10" bestFit="1" customWidth="1"/>
    <col min="1372" max="1372" width="12.5" bestFit="1" customWidth="1"/>
    <col min="1373" max="1373" width="9.5" bestFit="1" customWidth="1"/>
    <col min="1374" max="1374" width="11.5" bestFit="1" customWidth="1"/>
    <col min="1375" max="1375" width="9.5" bestFit="1" customWidth="1"/>
    <col min="1376" max="1376" width="11.5" bestFit="1" customWidth="1"/>
    <col min="1377" max="1377" width="10" bestFit="1" customWidth="1"/>
    <col min="1378" max="1378" width="12.5" bestFit="1" customWidth="1"/>
    <col min="1379" max="1379" width="10" bestFit="1" customWidth="1"/>
    <col min="1380" max="1380" width="12.5" bestFit="1" customWidth="1"/>
    <col min="1381" max="1381" width="10" bestFit="1" customWidth="1"/>
    <col min="1382" max="1382" width="12.5" bestFit="1" customWidth="1"/>
    <col min="1383" max="1383" width="10" bestFit="1" customWidth="1"/>
    <col min="1384" max="1384" width="12.5" bestFit="1" customWidth="1"/>
    <col min="1385" max="1385" width="10" bestFit="1" customWidth="1"/>
    <col min="1386" max="1386" width="12.5" bestFit="1" customWidth="1"/>
    <col min="1387" max="1387" width="10" bestFit="1" customWidth="1"/>
    <col min="1388" max="1388" width="12.5" bestFit="1" customWidth="1"/>
    <col min="1389" max="1389" width="10" bestFit="1" customWidth="1"/>
    <col min="1390" max="1390" width="12.5" bestFit="1" customWidth="1"/>
    <col min="1391" max="1391" width="10" bestFit="1" customWidth="1"/>
    <col min="1392" max="1392" width="12.5" bestFit="1" customWidth="1"/>
    <col min="1393" max="1393" width="11" bestFit="1" customWidth="1"/>
    <col min="1394" max="1394" width="13.5" bestFit="1" customWidth="1"/>
    <col min="1395" max="1395" width="11" bestFit="1" customWidth="1"/>
    <col min="1396" max="1396" width="13.5" bestFit="1" customWidth="1"/>
    <col min="1397" max="1397" width="11" bestFit="1" customWidth="1"/>
    <col min="1398" max="1398" width="13.5" bestFit="1" customWidth="1"/>
    <col min="1399" max="1399" width="11" bestFit="1" customWidth="1"/>
    <col min="1400" max="1400" width="13.5" bestFit="1" customWidth="1"/>
    <col min="1401" max="1402" width="10" bestFit="1" customWidth="1"/>
    <col min="1403" max="1403" width="12.5" bestFit="1" customWidth="1"/>
    <col min="1404" max="1405" width="10" bestFit="1" customWidth="1"/>
    <col min="1406" max="1406" width="12.5" bestFit="1" customWidth="1"/>
    <col min="1407" max="1407" width="10" bestFit="1" customWidth="1"/>
    <col min="1408" max="1408" width="12.5" bestFit="1" customWidth="1"/>
    <col min="1409" max="1409" width="11" bestFit="1" customWidth="1"/>
    <col min="1410" max="1410" width="13.5" bestFit="1" customWidth="1"/>
    <col min="1411" max="1411" width="11" bestFit="1" customWidth="1"/>
    <col min="1412" max="1412" width="13.5" bestFit="1" customWidth="1"/>
    <col min="1413" max="1413" width="11" bestFit="1" customWidth="1"/>
    <col min="1414" max="1414" width="13.5" bestFit="1" customWidth="1"/>
    <col min="1415" max="1415" width="11" bestFit="1" customWidth="1"/>
    <col min="1416" max="1416" width="13.5" bestFit="1" customWidth="1"/>
    <col min="1417" max="1417" width="11" bestFit="1" customWidth="1"/>
    <col min="1418" max="1418" width="13.5" bestFit="1" customWidth="1"/>
    <col min="1419" max="1419" width="11" bestFit="1" customWidth="1"/>
    <col min="1420" max="1420" width="13.5" bestFit="1" customWidth="1"/>
    <col min="1421" max="1421" width="11" bestFit="1" customWidth="1"/>
    <col min="1422" max="1422" width="13.5" bestFit="1" customWidth="1"/>
    <col min="1423" max="1423" width="10" bestFit="1" customWidth="1"/>
    <col min="1424" max="1424" width="12.5" bestFit="1" customWidth="1"/>
    <col min="1425" max="1425" width="11" bestFit="1" customWidth="1"/>
    <col min="1426" max="1426" width="13.5" bestFit="1" customWidth="1"/>
    <col min="1427" max="1427" width="11" bestFit="1" customWidth="1"/>
    <col min="1428" max="1428" width="13.5" bestFit="1" customWidth="1"/>
    <col min="1429" max="1429" width="11" bestFit="1" customWidth="1"/>
    <col min="1430" max="1430" width="13.5" bestFit="1" customWidth="1"/>
    <col min="1431" max="1431" width="11" bestFit="1" customWidth="1"/>
    <col min="1432" max="1432" width="13.5" bestFit="1" customWidth="1"/>
    <col min="1433" max="1434" width="11" bestFit="1" customWidth="1"/>
    <col min="1435" max="1435" width="13.5" bestFit="1" customWidth="1"/>
    <col min="1436" max="1436" width="11" bestFit="1" customWidth="1"/>
    <col min="1437" max="1437" width="13.5" bestFit="1" customWidth="1"/>
    <col min="1438" max="1438" width="9.5" bestFit="1" customWidth="1"/>
    <col min="1439" max="1439" width="11.5" bestFit="1" customWidth="1"/>
    <col min="1440" max="1440" width="9" bestFit="1" customWidth="1"/>
    <col min="1441" max="1441" width="11.5" bestFit="1" customWidth="1"/>
    <col min="1442" max="1442" width="9.5" bestFit="1" customWidth="1"/>
    <col min="1443" max="1443" width="11.5" bestFit="1" customWidth="1"/>
    <col min="1444" max="1445" width="10" bestFit="1" customWidth="1"/>
    <col min="1446" max="1446" width="12.5" bestFit="1" customWidth="1"/>
    <col min="1447" max="1447" width="10" bestFit="1" customWidth="1"/>
    <col min="1448" max="1448" width="12.5" bestFit="1" customWidth="1"/>
    <col min="1449" max="1449" width="10" bestFit="1" customWidth="1"/>
    <col min="1450" max="1450" width="12.5" bestFit="1" customWidth="1"/>
    <col min="1451" max="1451" width="10" bestFit="1" customWidth="1"/>
    <col min="1452" max="1452" width="12.5" bestFit="1" customWidth="1"/>
    <col min="1453" max="1453" width="10" bestFit="1" customWidth="1"/>
    <col min="1454" max="1454" width="12.5" bestFit="1" customWidth="1"/>
    <col min="1455" max="1455" width="9" bestFit="1" customWidth="1"/>
    <col min="1456" max="1456" width="11.5" bestFit="1" customWidth="1"/>
    <col min="1457" max="1457" width="9" bestFit="1" customWidth="1"/>
    <col min="1458" max="1458" width="11.5" bestFit="1" customWidth="1"/>
    <col min="1459" max="1459" width="9" bestFit="1" customWidth="1"/>
    <col min="1460" max="1460" width="11.5" bestFit="1" customWidth="1"/>
    <col min="1461" max="1461" width="10" bestFit="1" customWidth="1"/>
    <col min="1462" max="1462" width="12.5" bestFit="1" customWidth="1"/>
    <col min="1463" max="1463" width="10" bestFit="1" customWidth="1"/>
    <col min="1464" max="1464" width="12.5" bestFit="1" customWidth="1"/>
    <col min="1465" max="1465" width="10" bestFit="1" customWidth="1"/>
    <col min="1466" max="1466" width="12.5" bestFit="1" customWidth="1"/>
    <col min="1467" max="1467" width="10" bestFit="1" customWidth="1"/>
    <col min="1468" max="1468" width="12.5" bestFit="1" customWidth="1"/>
    <col min="1469" max="1469" width="10" bestFit="1" customWidth="1"/>
    <col min="1470" max="1470" width="12.5" bestFit="1" customWidth="1"/>
    <col min="1471" max="1471" width="9.5" bestFit="1" customWidth="1"/>
    <col min="1472" max="1472" width="11.5" bestFit="1" customWidth="1"/>
    <col min="1473" max="1473" width="9.5" bestFit="1" customWidth="1"/>
    <col min="1474" max="1474" width="11.5" bestFit="1" customWidth="1"/>
    <col min="1475" max="1475" width="9" bestFit="1" customWidth="1"/>
    <col min="1476" max="1476" width="11.5" bestFit="1" customWidth="1"/>
    <col min="1477" max="1477" width="10" bestFit="1" customWidth="1"/>
    <col min="1478" max="1478" width="12.5" bestFit="1" customWidth="1"/>
    <col min="1479" max="1479" width="10" bestFit="1" customWidth="1"/>
    <col min="1480" max="1480" width="12.5" bestFit="1" customWidth="1"/>
    <col min="1481" max="1481" width="10" bestFit="1" customWidth="1"/>
    <col min="1482" max="1482" width="12.5" bestFit="1" customWidth="1"/>
    <col min="1483" max="1483" width="10" bestFit="1" customWidth="1"/>
    <col min="1484" max="1484" width="12.5" bestFit="1" customWidth="1"/>
    <col min="1485" max="1485" width="9.5" bestFit="1" customWidth="1"/>
    <col min="1486" max="1486" width="11.5" bestFit="1" customWidth="1"/>
    <col min="1487" max="1487" width="9" bestFit="1" customWidth="1"/>
    <col min="1488" max="1488" width="11.5" bestFit="1" customWidth="1"/>
    <col min="1489" max="1489" width="9" bestFit="1" customWidth="1"/>
    <col min="1490" max="1490" width="11.5" bestFit="1" customWidth="1"/>
    <col min="1491" max="1491" width="9" bestFit="1" customWidth="1"/>
    <col min="1492" max="1492" width="11.5" bestFit="1" customWidth="1"/>
    <col min="1493" max="1493" width="10" bestFit="1" customWidth="1"/>
    <col min="1494" max="1494" width="12.5" bestFit="1" customWidth="1"/>
    <col min="1495" max="1495" width="10" bestFit="1" customWidth="1"/>
    <col min="1496" max="1496" width="12.5" bestFit="1" customWidth="1"/>
    <col min="1497" max="1497" width="10" bestFit="1" customWidth="1"/>
    <col min="1498" max="1498" width="12.5" bestFit="1" customWidth="1"/>
    <col min="1499" max="1499" width="10" bestFit="1" customWidth="1"/>
    <col min="1500" max="1500" width="12.5" bestFit="1" customWidth="1"/>
    <col min="1501" max="1501" width="10" bestFit="1" customWidth="1"/>
    <col min="1502" max="1502" width="12.5" bestFit="1" customWidth="1"/>
    <col min="1503" max="1503" width="9.5" bestFit="1" customWidth="1"/>
    <col min="1504" max="1504" width="11.5" bestFit="1" customWidth="1"/>
    <col min="1505" max="1505" width="9.5" bestFit="1" customWidth="1"/>
    <col min="1506" max="1506" width="11.5" bestFit="1" customWidth="1"/>
    <col min="1507" max="1507" width="9.5" bestFit="1" customWidth="1"/>
    <col min="1508" max="1508" width="11.5" bestFit="1" customWidth="1"/>
    <col min="1509" max="1509" width="10" bestFit="1" customWidth="1"/>
    <col min="1510" max="1510" width="12.5" bestFit="1" customWidth="1"/>
    <col min="1511" max="1511" width="10" bestFit="1" customWidth="1"/>
    <col min="1512" max="1512" width="12.5" bestFit="1" customWidth="1"/>
    <col min="1513" max="1513" width="10" bestFit="1" customWidth="1"/>
    <col min="1514" max="1514" width="12.5" bestFit="1" customWidth="1"/>
    <col min="1515" max="1515" width="10" bestFit="1" customWidth="1"/>
    <col min="1516" max="1516" width="12.5" bestFit="1" customWidth="1"/>
    <col min="1517" max="1517" width="10" bestFit="1" customWidth="1"/>
    <col min="1518" max="1518" width="12.5" bestFit="1" customWidth="1"/>
    <col min="1519" max="1520" width="9.5" bestFit="1" customWidth="1"/>
    <col min="1521" max="1521" width="11.5" bestFit="1" customWidth="1"/>
    <col min="1522" max="1522" width="9.5" bestFit="1" customWidth="1"/>
    <col min="1523" max="1523" width="11.5" bestFit="1" customWidth="1"/>
    <col min="1524" max="1524" width="10" bestFit="1" customWidth="1"/>
    <col min="1525" max="1525" width="12.5" bestFit="1" customWidth="1"/>
    <col min="1526" max="1526" width="10" bestFit="1" customWidth="1"/>
    <col min="1527" max="1527" width="12.5" bestFit="1" customWidth="1"/>
    <col min="1528" max="1528" width="10" bestFit="1" customWidth="1"/>
    <col min="1529" max="1529" width="12.5" bestFit="1" customWidth="1"/>
    <col min="1530" max="1530" width="10" bestFit="1" customWidth="1"/>
    <col min="1531" max="1531" width="12.5" bestFit="1" customWidth="1"/>
    <col min="1532" max="1532" width="10" bestFit="1" customWidth="1"/>
    <col min="1533" max="1533" width="12.5" bestFit="1" customWidth="1"/>
    <col min="1534" max="1534" width="9" bestFit="1" customWidth="1"/>
    <col min="1535" max="1535" width="11.5" bestFit="1" customWidth="1"/>
    <col min="1536" max="1536" width="10" bestFit="1" customWidth="1"/>
    <col min="1537" max="1537" width="12.5" bestFit="1" customWidth="1"/>
    <col min="1538" max="1538" width="10" bestFit="1" customWidth="1"/>
    <col min="1539" max="1539" width="12.5" bestFit="1" customWidth="1"/>
    <col min="1540" max="1540" width="10" bestFit="1" customWidth="1"/>
    <col min="1541" max="1541" width="12.5" bestFit="1" customWidth="1"/>
    <col min="1542" max="1542" width="10" bestFit="1" customWidth="1"/>
    <col min="1543" max="1543" width="12.5" bestFit="1" customWidth="1"/>
    <col min="1544" max="1544" width="10" bestFit="1" customWidth="1"/>
    <col min="1545" max="1545" width="12.5" bestFit="1" customWidth="1"/>
    <col min="1546" max="1546" width="10" bestFit="1" customWidth="1"/>
    <col min="1547" max="1547" width="12.5" bestFit="1" customWidth="1"/>
    <col min="1548" max="1548" width="10" bestFit="1" customWidth="1"/>
    <col min="1549" max="1549" width="12.5" bestFit="1" customWidth="1"/>
    <col min="1550" max="1550" width="10" bestFit="1" customWidth="1"/>
    <col min="1551" max="1551" width="12.5" bestFit="1" customWidth="1"/>
    <col min="1552" max="1552" width="10" bestFit="1" customWidth="1"/>
    <col min="1553" max="1553" width="12.5" bestFit="1" customWidth="1"/>
    <col min="1554" max="1555" width="10" bestFit="1" customWidth="1"/>
    <col min="1556" max="1556" width="12.5" bestFit="1" customWidth="1"/>
    <col min="1557" max="1557" width="10" bestFit="1" customWidth="1"/>
    <col min="1558" max="1558" width="12.5" bestFit="1" customWidth="1"/>
    <col min="1559" max="1559" width="10" bestFit="1" customWidth="1"/>
    <col min="1560" max="1560" width="12.5" bestFit="1" customWidth="1"/>
    <col min="1561" max="1562" width="10" bestFit="1" customWidth="1"/>
    <col min="1563" max="1563" width="12.5" bestFit="1" customWidth="1"/>
    <col min="1564" max="1564" width="10" bestFit="1" customWidth="1"/>
    <col min="1565" max="1565" width="12.5" bestFit="1" customWidth="1"/>
    <col min="1566" max="1566" width="9" bestFit="1" customWidth="1"/>
    <col min="1567" max="1567" width="11.5" bestFit="1" customWidth="1"/>
    <col min="1568" max="1568" width="9.5" bestFit="1" customWidth="1"/>
    <col min="1569" max="1569" width="11.5" bestFit="1" customWidth="1"/>
    <col min="1570" max="1570" width="9" bestFit="1" customWidth="1"/>
    <col min="1571" max="1571" width="11.5" bestFit="1" customWidth="1"/>
    <col min="1572" max="1572" width="10" bestFit="1" customWidth="1"/>
    <col min="1573" max="1573" width="12.5" bestFit="1" customWidth="1"/>
    <col min="1574" max="1574" width="10" bestFit="1" customWidth="1"/>
    <col min="1575" max="1575" width="12.5" bestFit="1" customWidth="1"/>
    <col min="1576" max="1576" width="10" bestFit="1" customWidth="1"/>
    <col min="1577" max="1577" width="12.5" bestFit="1" customWidth="1"/>
    <col min="1578" max="1579" width="10" bestFit="1" customWidth="1"/>
    <col min="1580" max="1580" width="12.5" bestFit="1" customWidth="1"/>
    <col min="1581" max="1581" width="10" bestFit="1" customWidth="1"/>
    <col min="1582" max="1582" width="12.5" bestFit="1" customWidth="1"/>
    <col min="1583" max="1583" width="10" bestFit="1" customWidth="1"/>
    <col min="1584" max="1584" width="12.5" bestFit="1" customWidth="1"/>
    <col min="1585" max="1585" width="10" bestFit="1" customWidth="1"/>
    <col min="1586" max="1586" width="12.5" bestFit="1" customWidth="1"/>
    <col min="1587" max="1587" width="10" bestFit="1" customWidth="1"/>
    <col min="1588" max="1588" width="12.5" bestFit="1" customWidth="1"/>
    <col min="1589" max="1589" width="11" bestFit="1" customWidth="1"/>
    <col min="1590" max="1590" width="13.5" bestFit="1" customWidth="1"/>
    <col min="1591" max="1591" width="11" bestFit="1" customWidth="1"/>
    <col min="1592" max="1592" width="13.5" bestFit="1" customWidth="1"/>
    <col min="1593" max="1593" width="11" bestFit="1" customWidth="1"/>
    <col min="1594" max="1594" width="13.5" bestFit="1" customWidth="1"/>
    <col min="1595" max="1595" width="10" bestFit="1" customWidth="1"/>
    <col min="1596" max="1596" width="12.5" bestFit="1" customWidth="1"/>
    <col min="1597" max="1597" width="10" bestFit="1" customWidth="1"/>
    <col min="1598" max="1598" width="12.5" bestFit="1" customWidth="1"/>
    <col min="1599" max="1599" width="11" bestFit="1" customWidth="1"/>
    <col min="1600" max="1600" width="13.5" bestFit="1" customWidth="1"/>
    <col min="1601" max="1601" width="11" bestFit="1" customWidth="1"/>
    <col min="1602" max="1602" width="13.5" bestFit="1" customWidth="1"/>
    <col min="1603" max="1603" width="11" bestFit="1" customWidth="1"/>
    <col min="1604" max="1604" width="13.5" bestFit="1" customWidth="1"/>
    <col min="1605" max="1605" width="11" bestFit="1" customWidth="1"/>
    <col min="1606" max="1606" width="13.5" bestFit="1" customWidth="1"/>
    <col min="1607" max="1607" width="10" bestFit="1" customWidth="1"/>
    <col min="1608" max="1608" width="12.5" bestFit="1" customWidth="1"/>
    <col min="1609" max="1610" width="10" bestFit="1" customWidth="1"/>
    <col min="1611" max="1611" width="12.5" bestFit="1" customWidth="1"/>
    <col min="1612" max="1612" width="11" bestFit="1" customWidth="1"/>
    <col min="1613" max="1613" width="13.5" bestFit="1" customWidth="1"/>
    <col min="1614" max="1614" width="11" bestFit="1" customWidth="1"/>
    <col min="1615" max="1615" width="13.5" bestFit="1" customWidth="1"/>
    <col min="1616" max="1616" width="11" bestFit="1" customWidth="1"/>
    <col min="1617" max="1617" width="13.5" bestFit="1" customWidth="1"/>
    <col min="1618" max="1618" width="11" bestFit="1" customWidth="1"/>
    <col min="1619" max="1619" width="13.5" bestFit="1" customWidth="1"/>
    <col min="1620" max="1620" width="9.5" bestFit="1" customWidth="1"/>
    <col min="1621" max="1621" width="11.5" bestFit="1" customWidth="1"/>
    <col min="1622" max="1622" width="10" bestFit="1" customWidth="1"/>
    <col min="1623" max="1623" width="12.5" bestFit="1" customWidth="1"/>
    <col min="1624" max="1624" width="10" bestFit="1" customWidth="1"/>
    <col min="1625" max="1625" width="12.5" bestFit="1" customWidth="1"/>
    <col min="1626" max="1626" width="10" bestFit="1" customWidth="1"/>
    <col min="1627" max="1627" width="12.5" bestFit="1" customWidth="1"/>
    <col min="1628" max="1628" width="10" bestFit="1" customWidth="1"/>
    <col min="1629" max="1629" width="12.5" bestFit="1" customWidth="1"/>
    <col min="1630" max="1632" width="10" bestFit="1" customWidth="1"/>
    <col min="1633" max="1633" width="12.5" bestFit="1" customWidth="1"/>
    <col min="1634" max="1635" width="10" bestFit="1" customWidth="1"/>
    <col min="1636" max="1636" width="12.5" bestFit="1" customWidth="1"/>
    <col min="1637" max="1637" width="10" bestFit="1" customWidth="1"/>
    <col min="1638" max="1638" width="12.5" bestFit="1" customWidth="1"/>
    <col min="1639" max="1639" width="10" bestFit="1" customWidth="1"/>
    <col min="1640" max="1640" width="12.5" bestFit="1" customWidth="1"/>
    <col min="1641" max="1641" width="10" bestFit="1" customWidth="1"/>
    <col min="1642" max="1642" width="12.5" bestFit="1" customWidth="1"/>
    <col min="1643" max="1643" width="10" bestFit="1" customWidth="1"/>
    <col min="1644" max="1644" width="12.5" bestFit="1" customWidth="1"/>
    <col min="1645" max="1645" width="10" bestFit="1" customWidth="1"/>
    <col min="1646" max="1646" width="12.5" bestFit="1" customWidth="1"/>
    <col min="1647" max="1647" width="9.5" bestFit="1" customWidth="1"/>
    <col min="1648" max="1648" width="11.5" bestFit="1" customWidth="1"/>
    <col min="1649" max="1649" width="9.5" bestFit="1" customWidth="1"/>
    <col min="1650" max="1650" width="11.5" bestFit="1" customWidth="1"/>
    <col min="1651" max="1652" width="10" bestFit="1" customWidth="1"/>
    <col min="1653" max="1653" width="12.5" bestFit="1" customWidth="1"/>
    <col min="1654" max="1654" width="10" bestFit="1" customWidth="1"/>
    <col min="1655" max="1655" width="12.5" bestFit="1" customWidth="1"/>
    <col min="1656" max="1656" width="10" bestFit="1" customWidth="1"/>
    <col min="1657" max="1657" width="12.5" bestFit="1" customWidth="1"/>
    <col min="1658" max="1658" width="10" bestFit="1" customWidth="1"/>
    <col min="1659" max="1659" width="12.5" bestFit="1" customWidth="1"/>
    <col min="1660" max="1660" width="9" bestFit="1" customWidth="1"/>
    <col min="1661" max="1661" width="11.5" bestFit="1" customWidth="1"/>
    <col min="1662" max="1662" width="9.5" bestFit="1" customWidth="1"/>
    <col min="1663" max="1663" width="11.5" bestFit="1" customWidth="1"/>
    <col min="1664" max="1664" width="10" bestFit="1" customWidth="1"/>
    <col min="1665" max="1665" width="12.5" bestFit="1" customWidth="1"/>
    <col min="1666" max="1667" width="10" bestFit="1" customWidth="1"/>
    <col min="1668" max="1668" width="12.5" bestFit="1" customWidth="1"/>
    <col min="1669" max="1669" width="10" bestFit="1" customWidth="1"/>
    <col min="1670" max="1670" width="12.5" bestFit="1" customWidth="1"/>
    <col min="1671" max="1671" width="10" bestFit="1" customWidth="1"/>
    <col min="1672" max="1672" width="12.5" bestFit="1" customWidth="1"/>
    <col min="1673" max="1673" width="10" bestFit="1" customWidth="1"/>
    <col min="1674" max="1674" width="12.5" bestFit="1" customWidth="1"/>
    <col min="1675" max="1675" width="10" bestFit="1" customWidth="1"/>
    <col min="1676" max="1676" width="12.5" bestFit="1" customWidth="1"/>
    <col min="1677" max="1677" width="9.5" bestFit="1" customWidth="1"/>
    <col min="1678" max="1678" width="11.5" bestFit="1" customWidth="1"/>
    <col min="1679" max="1679" width="9.5" bestFit="1" customWidth="1"/>
    <col min="1680" max="1680" width="11.5" bestFit="1" customWidth="1"/>
    <col min="1681" max="1681" width="9.5" bestFit="1" customWidth="1"/>
    <col min="1682" max="1682" width="11.5" bestFit="1" customWidth="1"/>
    <col min="1683" max="1683" width="10" bestFit="1" customWidth="1"/>
    <col min="1684" max="1684" width="12.5" bestFit="1" customWidth="1"/>
    <col min="1685" max="1685" width="10" bestFit="1" customWidth="1"/>
    <col min="1686" max="1686" width="12.5" bestFit="1" customWidth="1"/>
    <col min="1687" max="1688" width="10" bestFit="1" customWidth="1"/>
    <col min="1689" max="1689" width="12.5" bestFit="1" customWidth="1"/>
    <col min="1690" max="1690" width="10" bestFit="1" customWidth="1"/>
    <col min="1691" max="1691" width="12.5" bestFit="1" customWidth="1"/>
    <col min="1692" max="1692" width="10" bestFit="1" customWidth="1"/>
    <col min="1693" max="1693" width="12.5" bestFit="1" customWidth="1"/>
    <col min="1694" max="1694" width="10" bestFit="1" customWidth="1"/>
    <col min="1695" max="1695" width="12.5" bestFit="1" customWidth="1"/>
    <col min="1696" max="1696" width="10" bestFit="1" customWidth="1"/>
    <col min="1697" max="1697" width="12.5" bestFit="1" customWidth="1"/>
    <col min="1698" max="1698" width="10" bestFit="1" customWidth="1"/>
    <col min="1699" max="1699" width="12.5" bestFit="1" customWidth="1"/>
    <col min="1700" max="1700" width="9" bestFit="1" customWidth="1"/>
    <col min="1701" max="1701" width="11.5" bestFit="1" customWidth="1"/>
    <col min="1702" max="1702" width="9.5" bestFit="1" customWidth="1"/>
    <col min="1703" max="1703" width="11.5" bestFit="1" customWidth="1"/>
    <col min="1704" max="1704" width="9.5" bestFit="1" customWidth="1"/>
    <col min="1705" max="1705" width="11.5" bestFit="1" customWidth="1"/>
    <col min="1706" max="1706" width="10" bestFit="1" customWidth="1"/>
    <col min="1707" max="1707" width="12.5" bestFit="1" customWidth="1"/>
    <col min="1708" max="1708" width="10" bestFit="1" customWidth="1"/>
    <col min="1709" max="1709" width="12.5" bestFit="1" customWidth="1"/>
    <col min="1710" max="1710" width="10" bestFit="1" customWidth="1"/>
    <col min="1711" max="1711" width="12.5" bestFit="1" customWidth="1"/>
    <col min="1712" max="1712" width="9" bestFit="1" customWidth="1"/>
    <col min="1713" max="1713" width="11.5" bestFit="1" customWidth="1"/>
    <col min="1714" max="1714" width="10" bestFit="1" customWidth="1"/>
    <col min="1715" max="1715" width="12.5" bestFit="1" customWidth="1"/>
    <col min="1716" max="1716" width="10" bestFit="1" customWidth="1"/>
    <col min="1717" max="1717" width="12.5" bestFit="1" customWidth="1"/>
    <col min="1718" max="1718" width="10" bestFit="1" customWidth="1"/>
    <col min="1719" max="1719" width="12.5" bestFit="1" customWidth="1"/>
    <col min="1720" max="1720" width="10" bestFit="1" customWidth="1"/>
    <col min="1721" max="1721" width="12.5" bestFit="1" customWidth="1"/>
    <col min="1722" max="1722" width="10" bestFit="1" customWidth="1"/>
    <col min="1723" max="1723" width="12.5" bestFit="1" customWidth="1"/>
    <col min="1724" max="1724" width="10" bestFit="1" customWidth="1"/>
    <col min="1725" max="1725" width="12.5" bestFit="1" customWidth="1"/>
    <col min="1726" max="1726" width="9" bestFit="1" customWidth="1"/>
    <col min="1727" max="1727" width="11.5" bestFit="1" customWidth="1"/>
    <col min="1728" max="1729" width="9.5" bestFit="1" customWidth="1"/>
    <col min="1730" max="1730" width="11.5" bestFit="1" customWidth="1"/>
    <col min="1731" max="1731" width="9.5" bestFit="1" customWidth="1"/>
    <col min="1732" max="1732" width="11.5" bestFit="1" customWidth="1"/>
    <col min="1733" max="1733" width="9" bestFit="1" customWidth="1"/>
    <col min="1734" max="1734" width="11.5" bestFit="1" customWidth="1"/>
    <col min="1735" max="1735" width="10" bestFit="1" customWidth="1"/>
    <col min="1736" max="1736" width="12.5" bestFit="1" customWidth="1"/>
    <col min="1737" max="1737" width="10" bestFit="1" customWidth="1"/>
    <col min="1738" max="1738" width="12.5" bestFit="1" customWidth="1"/>
    <col min="1739" max="1739" width="10" bestFit="1" customWidth="1"/>
    <col min="1740" max="1740" width="12.5" bestFit="1" customWidth="1"/>
    <col min="1741" max="1741" width="10" bestFit="1" customWidth="1"/>
    <col min="1742" max="1742" width="12.5" bestFit="1" customWidth="1"/>
    <col min="1743" max="1743" width="9" bestFit="1" customWidth="1"/>
    <col min="1744" max="1744" width="11.5" bestFit="1" customWidth="1"/>
    <col min="1745" max="1745" width="9.5" bestFit="1" customWidth="1"/>
    <col min="1746" max="1746" width="11.5" bestFit="1" customWidth="1"/>
    <col min="1747" max="1747" width="10" bestFit="1" customWidth="1"/>
    <col min="1748" max="1748" width="12.5" bestFit="1" customWidth="1"/>
    <col min="1749" max="1749" width="10" bestFit="1" customWidth="1"/>
    <col min="1750" max="1750" width="12.5" bestFit="1" customWidth="1"/>
    <col min="1751" max="1751" width="9.5" bestFit="1" customWidth="1"/>
    <col min="1752" max="1752" width="11.5" bestFit="1" customWidth="1"/>
    <col min="1753" max="1753" width="9.5" bestFit="1" customWidth="1"/>
    <col min="1754" max="1754" width="11.5" bestFit="1" customWidth="1"/>
    <col min="1755" max="1755" width="10" bestFit="1" customWidth="1"/>
    <col min="1756" max="1756" width="12.5" bestFit="1" customWidth="1"/>
    <col min="1757" max="1757" width="10" bestFit="1" customWidth="1"/>
    <col min="1758" max="1758" width="12.5" bestFit="1" customWidth="1"/>
    <col min="1759" max="1759" width="10" bestFit="1" customWidth="1"/>
    <col min="1760" max="1760" width="12.5" bestFit="1" customWidth="1"/>
    <col min="1761" max="1761" width="10" bestFit="1" customWidth="1"/>
    <col min="1762" max="1762" width="12.5" bestFit="1" customWidth="1"/>
    <col min="1763" max="1763" width="11" bestFit="1" customWidth="1"/>
    <col min="1764" max="1764" width="13.5" bestFit="1" customWidth="1"/>
    <col min="1765" max="1765" width="11" bestFit="1" customWidth="1"/>
    <col min="1766" max="1766" width="13.5" bestFit="1" customWidth="1"/>
    <col min="1767" max="1767" width="11" bestFit="1" customWidth="1"/>
    <col min="1768" max="1768" width="13.5" bestFit="1" customWidth="1"/>
    <col min="1769" max="1769" width="11" bestFit="1" customWidth="1"/>
    <col min="1770" max="1770" width="13.5" bestFit="1" customWidth="1"/>
    <col min="1771" max="1771" width="11" bestFit="1" customWidth="1"/>
    <col min="1772" max="1772" width="13.5" bestFit="1" customWidth="1"/>
    <col min="1773" max="1773" width="11" bestFit="1" customWidth="1"/>
    <col min="1774" max="1774" width="13.5" bestFit="1" customWidth="1"/>
    <col min="1775" max="1775" width="11" bestFit="1" customWidth="1"/>
    <col min="1776" max="1776" width="13.5" bestFit="1" customWidth="1"/>
    <col min="1777" max="1777" width="11" bestFit="1" customWidth="1"/>
    <col min="1778" max="1778" width="13.5" bestFit="1" customWidth="1"/>
    <col min="1779" max="1779" width="11" bestFit="1" customWidth="1"/>
    <col min="1780" max="1780" width="13.5" bestFit="1" customWidth="1"/>
    <col min="1781" max="1781" width="11" bestFit="1" customWidth="1"/>
    <col min="1782" max="1782" width="13.5" bestFit="1" customWidth="1"/>
    <col min="1783" max="1783" width="11" bestFit="1" customWidth="1"/>
    <col min="1784" max="1784" width="13.5" bestFit="1" customWidth="1"/>
    <col min="1785" max="1785" width="11" bestFit="1" customWidth="1"/>
    <col min="1786" max="1786" width="13.5" bestFit="1" customWidth="1"/>
    <col min="1787" max="1787" width="11" bestFit="1" customWidth="1"/>
    <col min="1788" max="1788" width="13.5" bestFit="1" customWidth="1"/>
    <col min="1789" max="1789" width="11" bestFit="1" customWidth="1"/>
    <col min="1790" max="1790" width="13.5" bestFit="1" customWidth="1"/>
    <col min="1791" max="1791" width="10" bestFit="1" customWidth="1"/>
    <col min="1792" max="1792" width="12.5" bestFit="1" customWidth="1"/>
    <col min="1793" max="1793" width="10" bestFit="1" customWidth="1"/>
    <col min="1794" max="1794" width="12.5" bestFit="1" customWidth="1"/>
    <col min="1795" max="1795" width="11" bestFit="1" customWidth="1"/>
    <col min="1796" max="1796" width="13.5" bestFit="1" customWidth="1"/>
    <col min="1797" max="1797" width="11" bestFit="1" customWidth="1"/>
    <col min="1798" max="1798" width="13.5" bestFit="1" customWidth="1"/>
    <col min="1799" max="1799" width="11" bestFit="1" customWidth="1"/>
    <col min="1800" max="1800" width="13.5" bestFit="1" customWidth="1"/>
    <col min="1801" max="1801" width="11" bestFit="1" customWidth="1"/>
    <col min="1802" max="1802" width="13.5" bestFit="1" customWidth="1"/>
    <col min="1803" max="1803" width="11" bestFit="1" customWidth="1"/>
    <col min="1804" max="1804" width="13.5" bestFit="1" customWidth="1"/>
    <col min="1805" max="1805" width="11" bestFit="1" customWidth="1"/>
    <col min="1806" max="1806" width="13.5" bestFit="1" customWidth="1"/>
    <col min="1807" max="1807" width="11" bestFit="1" customWidth="1"/>
    <col min="1808" max="1808" width="13.5" bestFit="1" customWidth="1"/>
    <col min="1809" max="1809" width="11" bestFit="1" customWidth="1"/>
    <col min="1810" max="1810" width="13.5" bestFit="1" customWidth="1"/>
    <col min="1811" max="1811" width="10" bestFit="1" customWidth="1"/>
    <col min="1812" max="1812" width="12.5" bestFit="1" customWidth="1"/>
    <col min="1813" max="1813" width="10" bestFit="1" customWidth="1"/>
    <col min="1814" max="1814" width="12.5" bestFit="1" customWidth="1"/>
  </cols>
  <sheetData>
    <row r="1" spans="1:6" x14ac:dyDescent="0.2">
      <c r="A1" s="5" t="s">
        <v>2031</v>
      </c>
      <c r="B1" t="s">
        <v>2070</v>
      </c>
    </row>
    <row r="2" spans="1:6" x14ac:dyDescent="0.2">
      <c r="A2" s="5" t="s">
        <v>2085</v>
      </c>
      <c r="B2" t="s">
        <v>2070</v>
      </c>
    </row>
    <row r="4" spans="1:6" x14ac:dyDescent="0.2">
      <c r="A4" s="5" t="s">
        <v>2068</v>
      </c>
      <c r="B4" s="5" t="s">
        <v>2069</v>
      </c>
    </row>
    <row r="5" spans="1:6" x14ac:dyDescent="0.2">
      <c r="A5" s="5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">
      <c r="A6" s="8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">
      <c r="A7" s="8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2">
      <c r="A8" s="8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2">
      <c r="A9" s="8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">
      <c r="A10" s="8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">
      <c r="A11" s="8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">
      <c r="A12" s="8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">
      <c r="A13" s="8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">
      <c r="A14" s="8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2">
      <c r="A15" s="8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">
      <c r="A16" s="8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">
      <c r="A17" s="8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">
      <c r="A18" s="8" t="s">
        <v>2067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5DD1E-85B4-B24F-859C-CC1FF54920BF}">
  <dimension ref="A1:H14"/>
  <sheetViews>
    <sheetView workbookViewId="0">
      <selection activeCell="C15" sqref="C15"/>
    </sheetView>
  </sheetViews>
  <sheetFormatPr baseColWidth="10" defaultRowHeight="16" x14ac:dyDescent="0.2"/>
  <cols>
    <col min="1" max="1" width="26.1640625" customWidth="1"/>
    <col min="2" max="2" width="27.33203125" customWidth="1"/>
    <col min="3" max="3" width="19.33203125" customWidth="1"/>
    <col min="4" max="4" width="15.5" bestFit="1" customWidth="1"/>
    <col min="5" max="5" width="16" customWidth="1"/>
    <col min="6" max="6" width="15.83203125" customWidth="1"/>
    <col min="7" max="7" width="19.5" customWidth="1"/>
    <col min="8" max="8" width="16.6640625" customWidth="1"/>
    <col min="9" max="9" width="18.5" customWidth="1"/>
  </cols>
  <sheetData>
    <row r="1" spans="1:8" x14ac:dyDescent="0.2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2093</v>
      </c>
      <c r="H1" t="s">
        <v>2092</v>
      </c>
    </row>
    <row r="2" spans="1:8" x14ac:dyDescent="0.2">
      <c r="A2" t="s">
        <v>2094</v>
      </c>
      <c r="B2">
        <f>COUNTIFS(Outcome,"successful",Goal,"&lt;1000")</f>
        <v>30</v>
      </c>
      <c r="C2">
        <f>COUNTIFS(Outcome,"failed",Goal,"&lt;1000")</f>
        <v>20</v>
      </c>
      <c r="D2">
        <f>COUNTIFS(Outcome,"canceled",Goal,"&lt;1000")</f>
        <v>1</v>
      </c>
      <c r="E2">
        <f>SUM(B2:D2)</f>
        <v>51</v>
      </c>
      <c r="F2" s="9">
        <f>B2/E2</f>
        <v>0.58823529411764708</v>
      </c>
      <c r="G2" s="9">
        <f>C2/E2</f>
        <v>0.39215686274509803</v>
      </c>
      <c r="H2" s="9">
        <f>D2/E2</f>
        <v>1.9607843137254902E-2</v>
      </c>
    </row>
    <row r="3" spans="1:8" x14ac:dyDescent="0.2">
      <c r="A3" t="s">
        <v>2095</v>
      </c>
      <c r="B3">
        <f>COUNTIFS(Outcome,"successful",Goal,"&gt;=1000",Goal,"&lt;=4999")</f>
        <v>191</v>
      </c>
      <c r="C3">
        <f>COUNTIFS(Outcome,"failed",Goal,"&gt;=1000",Goal,"&lt;=4999")</f>
        <v>38</v>
      </c>
      <c r="D3">
        <f>COUNTIFS(Outcome,"canceled",Goal,"&gt;=1000",Goal,"&lt;=4999")</f>
        <v>2</v>
      </c>
      <c r="E3">
        <f t="shared" ref="E3:E13" si="0">SUM(B3:D3)</f>
        <v>231</v>
      </c>
      <c r="F3" s="9">
        <f t="shared" ref="F3:F13" si="1">B3/E3</f>
        <v>0.82683982683982682</v>
      </c>
      <c r="G3" s="9">
        <f t="shared" ref="G3:G13" si="2">C3/E3</f>
        <v>0.16450216450216451</v>
      </c>
      <c r="H3" s="9">
        <f t="shared" ref="H3:H13" si="3">D3/E3</f>
        <v>8.658008658008658E-3</v>
      </c>
    </row>
    <row r="4" spans="1:8" x14ac:dyDescent="0.2">
      <c r="A4" t="s">
        <v>2096</v>
      </c>
      <c r="B4">
        <f>COUNTIFS(Outcome,"successful",Goal,"&gt;=5000",Goal,"&lt;=9999")</f>
        <v>164</v>
      </c>
      <c r="C4">
        <f>COUNTIFS(Outcome,"failed",Goal,"&gt;=5000",Goal,"&lt;=9999")</f>
        <v>126</v>
      </c>
      <c r="D4">
        <f>COUNTIFS(Outcome,"canceled",Goal,"&gt;=5000",Goal,"&lt;=9999")</f>
        <v>25</v>
      </c>
      <c r="E4">
        <f t="shared" si="0"/>
        <v>315</v>
      </c>
      <c r="F4" s="9">
        <f t="shared" si="1"/>
        <v>0.52063492063492067</v>
      </c>
      <c r="G4" s="9">
        <f t="shared" si="2"/>
        <v>0.4</v>
      </c>
      <c r="H4" s="9">
        <f t="shared" si="3"/>
        <v>7.9365079365079361E-2</v>
      </c>
    </row>
    <row r="5" spans="1:8" x14ac:dyDescent="0.2">
      <c r="A5" t="s">
        <v>2097</v>
      </c>
      <c r="B5">
        <f>COUNTIFS(Outcome,"successful",Goal,"&gt;=10000",Goal,"&lt;=14999")</f>
        <v>4</v>
      </c>
      <c r="C5">
        <f>COUNTIFS(Outcome,"failed",Goal,"&gt;=10000",Goal,"&lt;=14999")</f>
        <v>5</v>
      </c>
      <c r="D5">
        <f>COUNTIFS(Outcome,"canceled",Goal,"&gt;=10000",Goal,"&lt;=14999")</f>
        <v>0</v>
      </c>
      <c r="E5">
        <f t="shared" si="0"/>
        <v>9</v>
      </c>
      <c r="F5" s="9">
        <f t="shared" si="1"/>
        <v>0.44444444444444442</v>
      </c>
      <c r="G5" s="9">
        <f t="shared" si="2"/>
        <v>0.55555555555555558</v>
      </c>
      <c r="H5" s="9">
        <f t="shared" si="3"/>
        <v>0</v>
      </c>
    </row>
    <row r="6" spans="1:8" x14ac:dyDescent="0.2">
      <c r="A6" t="s">
        <v>2098</v>
      </c>
      <c r="B6">
        <f>COUNTIFS(Outcome,"successful",Goal,"&gt;=15000",Goal,"&lt;=19999")</f>
        <v>10</v>
      </c>
      <c r="C6">
        <f>COUNTIFS(Outcome,"failed",Goal,"&gt;=15000",Goal,"&lt;=19999")</f>
        <v>0</v>
      </c>
      <c r="D6">
        <f>COUNTIFS(Outcome,"canceled",Goal,"&gt;=15000",Goal,"&lt;=19999")</f>
        <v>0</v>
      </c>
      <c r="E6">
        <f t="shared" si="0"/>
        <v>10</v>
      </c>
      <c r="F6" s="9">
        <f t="shared" si="1"/>
        <v>1</v>
      </c>
      <c r="G6" s="9">
        <f t="shared" si="2"/>
        <v>0</v>
      </c>
      <c r="H6" s="9">
        <f t="shared" si="3"/>
        <v>0</v>
      </c>
    </row>
    <row r="7" spans="1:8" x14ac:dyDescent="0.2">
      <c r="A7" t="s">
        <v>2099</v>
      </c>
      <c r="B7">
        <f>COUNTIFS(Outcome,"successful",Goal,"&gt;=20000",Goal,"&lt;=24999")</f>
        <v>7</v>
      </c>
      <c r="C7">
        <f>COUNTIFS(Outcome,"failed",Goal,"&gt;=20000",Goal,"&lt;=24999")</f>
        <v>0</v>
      </c>
      <c r="D7">
        <f>COUNTIFS(Outcome,"canceled",Goal,"&gt;=20000",Goal,"&lt;=24999")</f>
        <v>0</v>
      </c>
      <c r="E7">
        <f t="shared" si="0"/>
        <v>7</v>
      </c>
      <c r="F7" s="9">
        <f t="shared" si="1"/>
        <v>1</v>
      </c>
      <c r="G7" s="9">
        <f t="shared" si="2"/>
        <v>0</v>
      </c>
      <c r="H7" s="9">
        <f t="shared" si="3"/>
        <v>0</v>
      </c>
    </row>
    <row r="8" spans="1:8" x14ac:dyDescent="0.2">
      <c r="A8" t="s">
        <v>2100</v>
      </c>
      <c r="B8">
        <f>COUNTIFS(Outcome,"successful",Goal,"&gt;=25000",Goal,"&lt;=29999")</f>
        <v>11</v>
      </c>
      <c r="C8">
        <f>COUNTIFS(Outcome,"failed",Goal,"&gt;=25000",Goal,"&lt;=29999")</f>
        <v>3</v>
      </c>
      <c r="D8">
        <f>COUNTIFS(Outcome,"canceled",Goal,"&gt;=25000",Goal,"&lt;=29999")</f>
        <v>0</v>
      </c>
      <c r="E8">
        <f t="shared" si="0"/>
        <v>14</v>
      </c>
      <c r="F8" s="9">
        <f t="shared" si="1"/>
        <v>0.7857142857142857</v>
      </c>
      <c r="G8" s="9">
        <f t="shared" si="2"/>
        <v>0.21428571428571427</v>
      </c>
      <c r="H8" s="9">
        <f t="shared" si="3"/>
        <v>0</v>
      </c>
    </row>
    <row r="9" spans="1:8" x14ac:dyDescent="0.2">
      <c r="A9" t="s">
        <v>2101</v>
      </c>
      <c r="B9">
        <f>COUNTIFS(Outcome,"successful",Goal,"&gt;=30000",Goal,"&lt;=34999")</f>
        <v>7</v>
      </c>
      <c r="C9">
        <f>COUNTIFS(Outcome,"failed",Goal,"&gt;=30000",Goal,"&lt;=34999")</f>
        <v>0</v>
      </c>
      <c r="D9">
        <f>COUNTIFS(Outcome,"canceled",Goal,"&gt;=30000",Goal,"&lt;=34999")</f>
        <v>0</v>
      </c>
      <c r="E9">
        <f t="shared" si="0"/>
        <v>7</v>
      </c>
      <c r="F9" s="9">
        <f t="shared" si="1"/>
        <v>1</v>
      </c>
      <c r="G9" s="9">
        <f t="shared" si="2"/>
        <v>0</v>
      </c>
      <c r="H9" s="9">
        <f t="shared" si="3"/>
        <v>0</v>
      </c>
    </row>
    <row r="10" spans="1:8" x14ac:dyDescent="0.2">
      <c r="A10" t="s">
        <v>2102</v>
      </c>
      <c r="B10">
        <f>COUNTIFS(Outcome,"successful",Goal,"&gt;=35000",Goal,"&lt;=39999")</f>
        <v>8</v>
      </c>
      <c r="C10">
        <f>COUNTIFS(Outcome,"failed",Goal,"&gt;=35000",Goal,"&lt;=39999")</f>
        <v>3</v>
      </c>
      <c r="D10">
        <f>COUNTIFS(Outcome,"canceled",Goal,"&gt;=35000",Goal,"&lt;=39999")</f>
        <v>1</v>
      </c>
      <c r="E10">
        <f t="shared" si="0"/>
        <v>12</v>
      </c>
      <c r="F10" s="9">
        <f t="shared" si="1"/>
        <v>0.66666666666666663</v>
      </c>
      <c r="G10" s="9">
        <f t="shared" si="2"/>
        <v>0.25</v>
      </c>
      <c r="H10" s="9">
        <f t="shared" si="3"/>
        <v>8.3333333333333329E-2</v>
      </c>
    </row>
    <row r="11" spans="1:8" x14ac:dyDescent="0.2">
      <c r="A11" t="s">
        <v>2103</v>
      </c>
      <c r="B11">
        <f>COUNTIFS(Outcome,"successful",Goal,"&gt;=40000",Goal,"&lt;=44999")</f>
        <v>11</v>
      </c>
      <c r="C11">
        <f>COUNTIFS(Outcome,"failed",Goal,"&gt;=40000",Goal,"&lt;=44999")</f>
        <v>3</v>
      </c>
      <c r="D11">
        <f>COUNTIFS(Outcome,"canceled",Goal,"&gt;=40000",Goal,"&lt;=44999")</f>
        <v>0</v>
      </c>
      <c r="E11">
        <f t="shared" si="0"/>
        <v>14</v>
      </c>
      <c r="F11" s="9">
        <f t="shared" si="1"/>
        <v>0.7857142857142857</v>
      </c>
      <c r="G11" s="9">
        <f t="shared" si="2"/>
        <v>0.21428571428571427</v>
      </c>
      <c r="H11" s="9">
        <f t="shared" si="3"/>
        <v>0</v>
      </c>
    </row>
    <row r="12" spans="1:8" x14ac:dyDescent="0.2">
      <c r="A12" t="s">
        <v>2104</v>
      </c>
      <c r="B12">
        <f>COUNTIFS(Outcome,"successful",Goal,"&gt;=45000",Goal,"&lt;=49999")</f>
        <v>8</v>
      </c>
      <c r="C12">
        <f>COUNTIFS(Outcome,"failed",Goal,"&gt;=45000",Goal,"&lt;=49999")</f>
        <v>3</v>
      </c>
      <c r="D12">
        <f>COUNTIFS(Outcome,"canceled",Goal,"&gt;=45000",Goal,"&lt;=49999")</f>
        <v>0</v>
      </c>
      <c r="E12">
        <f t="shared" si="0"/>
        <v>11</v>
      </c>
      <c r="F12" s="9">
        <f t="shared" si="1"/>
        <v>0.72727272727272729</v>
      </c>
      <c r="G12" s="9">
        <f t="shared" si="2"/>
        <v>0.27272727272727271</v>
      </c>
      <c r="H12" s="9">
        <f t="shared" si="3"/>
        <v>0</v>
      </c>
    </row>
    <row r="13" spans="1:8" x14ac:dyDescent="0.2">
      <c r="A13" t="s">
        <v>2105</v>
      </c>
      <c r="B13">
        <f>COUNTIFS(Outcome,"successful",Goal,"&gt;50000")</f>
        <v>114</v>
      </c>
      <c r="C13">
        <f>COUNTIFS(Outcome,"failed",Goal,"&gt;50000")</f>
        <v>163</v>
      </c>
      <c r="D13">
        <f>COUNTIFS(Outcome,"canceled",Goal,"&gt;50000")</f>
        <v>28</v>
      </c>
      <c r="E13">
        <f t="shared" si="0"/>
        <v>305</v>
      </c>
      <c r="F13" s="9">
        <f t="shared" si="1"/>
        <v>0.3737704918032787</v>
      </c>
      <c r="G13" s="9">
        <f t="shared" si="2"/>
        <v>0.53442622950819674</v>
      </c>
      <c r="H13" s="9">
        <f t="shared" si="3"/>
        <v>9.1803278688524587E-2</v>
      </c>
    </row>
    <row r="14" spans="1:8" x14ac:dyDescent="0.2">
      <c r="C14">
        <f>SUM(C2:C13)</f>
        <v>364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3798-BBEC-B342-8B8C-35D21F6A047A}">
  <dimension ref="A1:E566"/>
  <sheetViews>
    <sheetView workbookViewId="0">
      <selection activeCell="D11" sqref="D11"/>
    </sheetView>
  </sheetViews>
  <sheetFormatPr baseColWidth="10" defaultRowHeight="16" x14ac:dyDescent="0.2"/>
  <cols>
    <col min="2" max="2" width="12.6640625" customWidth="1"/>
    <col min="4" max="4" width="34.1640625" customWidth="1"/>
  </cols>
  <sheetData>
    <row r="1" spans="1:5" x14ac:dyDescent="0.2">
      <c r="A1" t="s">
        <v>2106</v>
      </c>
      <c r="B1" t="s">
        <v>2107</v>
      </c>
    </row>
    <row r="2" spans="1:5" x14ac:dyDescent="0.2">
      <c r="A2" t="s">
        <v>20</v>
      </c>
      <c r="B2">
        <v>158</v>
      </c>
    </row>
    <row r="3" spans="1:5" x14ac:dyDescent="0.2">
      <c r="A3" t="s">
        <v>20</v>
      </c>
      <c r="B3">
        <v>1425</v>
      </c>
      <c r="D3" t="s">
        <v>2108</v>
      </c>
      <c r="E3" s="4">
        <f>AVERAGE(Backers1)</f>
        <v>851.14690265486729</v>
      </c>
    </row>
    <row r="4" spans="1:5" x14ac:dyDescent="0.2">
      <c r="A4" t="s">
        <v>20</v>
      </c>
      <c r="B4">
        <v>174</v>
      </c>
      <c r="D4" t="s">
        <v>2109</v>
      </c>
      <c r="E4" s="4">
        <f>MEDIAN(Backers1)</f>
        <v>201</v>
      </c>
    </row>
    <row r="5" spans="1:5" x14ac:dyDescent="0.2">
      <c r="A5" t="s">
        <v>20</v>
      </c>
      <c r="B5">
        <v>227</v>
      </c>
      <c r="D5" t="s">
        <v>2110</v>
      </c>
      <c r="E5" s="4">
        <f>MIN(Backers1)</f>
        <v>16</v>
      </c>
    </row>
    <row r="6" spans="1:5" x14ac:dyDescent="0.2">
      <c r="A6" t="s">
        <v>20</v>
      </c>
      <c r="B6">
        <v>220</v>
      </c>
      <c r="D6" t="s">
        <v>2111</v>
      </c>
      <c r="E6" s="4">
        <f>MAX(Backers1)</f>
        <v>7295</v>
      </c>
    </row>
    <row r="7" spans="1:5" x14ac:dyDescent="0.2">
      <c r="A7" t="s">
        <v>20</v>
      </c>
      <c r="B7">
        <v>98</v>
      </c>
      <c r="D7" t="s">
        <v>2112</v>
      </c>
      <c r="E7" s="4">
        <f>_xlfn.VAR.P(Backers1)</f>
        <v>1603373.7324019109</v>
      </c>
    </row>
    <row r="8" spans="1:5" x14ac:dyDescent="0.2">
      <c r="A8" t="s">
        <v>20</v>
      </c>
      <c r="B8">
        <v>100</v>
      </c>
      <c r="D8" t="s">
        <v>2113</v>
      </c>
      <c r="E8" s="4">
        <f>STDEV(Backers1)</f>
        <v>1267.366006183523</v>
      </c>
    </row>
    <row r="9" spans="1:5" x14ac:dyDescent="0.2">
      <c r="A9" t="s">
        <v>20</v>
      </c>
      <c r="B9">
        <v>1249</v>
      </c>
    </row>
    <row r="10" spans="1:5" x14ac:dyDescent="0.2">
      <c r="A10" t="s">
        <v>20</v>
      </c>
      <c r="B10">
        <v>1396</v>
      </c>
    </row>
    <row r="11" spans="1:5" x14ac:dyDescent="0.2">
      <c r="A11" t="s">
        <v>20</v>
      </c>
      <c r="B11">
        <v>890</v>
      </c>
    </row>
    <row r="12" spans="1:5" x14ac:dyDescent="0.2">
      <c r="A12" t="s">
        <v>20</v>
      </c>
      <c r="B12">
        <v>142</v>
      </c>
    </row>
    <row r="13" spans="1:5" x14ac:dyDescent="0.2">
      <c r="A13" t="s">
        <v>20</v>
      </c>
      <c r="B13">
        <v>2673</v>
      </c>
    </row>
    <row r="14" spans="1:5" x14ac:dyDescent="0.2">
      <c r="A14" t="s">
        <v>20</v>
      </c>
      <c r="B14">
        <v>163</v>
      </c>
    </row>
    <row r="15" spans="1:5" x14ac:dyDescent="0.2">
      <c r="A15" t="s">
        <v>20</v>
      </c>
      <c r="B15">
        <v>2220</v>
      </c>
    </row>
    <row r="16" spans="1:5" x14ac:dyDescent="0.2">
      <c r="A16" t="s">
        <v>20</v>
      </c>
      <c r="B16">
        <v>1606</v>
      </c>
    </row>
    <row r="17" spans="1:2" x14ac:dyDescent="0.2">
      <c r="A17" t="s">
        <v>20</v>
      </c>
      <c r="B17">
        <v>129</v>
      </c>
    </row>
    <row r="18" spans="1:2" x14ac:dyDescent="0.2">
      <c r="A18" t="s">
        <v>20</v>
      </c>
      <c r="B18">
        <v>226</v>
      </c>
    </row>
    <row r="19" spans="1:2" x14ac:dyDescent="0.2">
      <c r="A19" t="s">
        <v>20</v>
      </c>
      <c r="B19">
        <v>5419</v>
      </c>
    </row>
    <row r="20" spans="1:2" x14ac:dyDescent="0.2">
      <c r="A20" t="s">
        <v>20</v>
      </c>
      <c r="B20">
        <v>165</v>
      </c>
    </row>
    <row r="21" spans="1:2" x14ac:dyDescent="0.2">
      <c r="A21" t="s">
        <v>20</v>
      </c>
      <c r="B21">
        <v>1965</v>
      </c>
    </row>
    <row r="22" spans="1:2" x14ac:dyDescent="0.2">
      <c r="A22" t="s">
        <v>20</v>
      </c>
      <c r="B22">
        <v>16</v>
      </c>
    </row>
    <row r="23" spans="1:2" x14ac:dyDescent="0.2">
      <c r="A23" t="s">
        <v>20</v>
      </c>
      <c r="B23">
        <v>107</v>
      </c>
    </row>
    <row r="24" spans="1:2" x14ac:dyDescent="0.2">
      <c r="A24" t="s">
        <v>20</v>
      </c>
      <c r="B24">
        <v>134</v>
      </c>
    </row>
    <row r="25" spans="1:2" x14ac:dyDescent="0.2">
      <c r="A25" t="s">
        <v>20</v>
      </c>
      <c r="B25">
        <v>198</v>
      </c>
    </row>
    <row r="26" spans="1:2" x14ac:dyDescent="0.2">
      <c r="A26" t="s">
        <v>20</v>
      </c>
      <c r="B26">
        <v>111</v>
      </c>
    </row>
    <row r="27" spans="1:2" x14ac:dyDescent="0.2">
      <c r="A27" t="s">
        <v>20</v>
      </c>
      <c r="B27">
        <v>222</v>
      </c>
    </row>
    <row r="28" spans="1:2" x14ac:dyDescent="0.2">
      <c r="A28" t="s">
        <v>20</v>
      </c>
      <c r="B28">
        <v>6212</v>
      </c>
    </row>
    <row r="29" spans="1:2" x14ac:dyDescent="0.2">
      <c r="A29" t="s">
        <v>20</v>
      </c>
      <c r="B29">
        <v>98</v>
      </c>
    </row>
    <row r="30" spans="1:2" x14ac:dyDescent="0.2">
      <c r="A30" t="s">
        <v>20</v>
      </c>
      <c r="B30">
        <v>92</v>
      </c>
    </row>
    <row r="31" spans="1:2" x14ac:dyDescent="0.2">
      <c r="A31" t="s">
        <v>20</v>
      </c>
      <c r="B31">
        <v>149</v>
      </c>
    </row>
    <row r="32" spans="1:2" x14ac:dyDescent="0.2">
      <c r="A32" t="s">
        <v>20</v>
      </c>
      <c r="B32">
        <v>2431</v>
      </c>
    </row>
    <row r="33" spans="1:2" x14ac:dyDescent="0.2">
      <c r="A33" t="s">
        <v>20</v>
      </c>
      <c r="B33">
        <v>303</v>
      </c>
    </row>
    <row r="34" spans="1:2" x14ac:dyDescent="0.2">
      <c r="A34" t="s">
        <v>20</v>
      </c>
      <c r="B34">
        <v>209</v>
      </c>
    </row>
    <row r="35" spans="1:2" x14ac:dyDescent="0.2">
      <c r="A35" t="s">
        <v>20</v>
      </c>
      <c r="B35">
        <v>131</v>
      </c>
    </row>
    <row r="36" spans="1:2" x14ac:dyDescent="0.2">
      <c r="A36" t="s">
        <v>20</v>
      </c>
      <c r="B36">
        <v>164</v>
      </c>
    </row>
    <row r="37" spans="1:2" x14ac:dyDescent="0.2">
      <c r="A37" t="s">
        <v>20</v>
      </c>
      <c r="B37">
        <v>201</v>
      </c>
    </row>
    <row r="38" spans="1:2" x14ac:dyDescent="0.2">
      <c r="A38" t="s">
        <v>20</v>
      </c>
      <c r="B38">
        <v>211</v>
      </c>
    </row>
    <row r="39" spans="1:2" x14ac:dyDescent="0.2">
      <c r="A39" t="s">
        <v>20</v>
      </c>
      <c r="B39">
        <v>128</v>
      </c>
    </row>
    <row r="40" spans="1:2" x14ac:dyDescent="0.2">
      <c r="A40" t="s">
        <v>20</v>
      </c>
      <c r="B40">
        <v>1600</v>
      </c>
    </row>
    <row r="41" spans="1:2" x14ac:dyDescent="0.2">
      <c r="A41" t="s">
        <v>20</v>
      </c>
      <c r="B41">
        <v>249</v>
      </c>
    </row>
    <row r="42" spans="1:2" x14ac:dyDescent="0.2">
      <c r="A42" t="s">
        <v>20</v>
      </c>
      <c r="B42">
        <v>236</v>
      </c>
    </row>
    <row r="43" spans="1:2" x14ac:dyDescent="0.2">
      <c r="A43" t="s">
        <v>20</v>
      </c>
      <c r="B43">
        <v>4065</v>
      </c>
    </row>
    <row r="44" spans="1:2" x14ac:dyDescent="0.2">
      <c r="A44" t="s">
        <v>20</v>
      </c>
      <c r="B44">
        <v>246</v>
      </c>
    </row>
    <row r="45" spans="1:2" x14ac:dyDescent="0.2">
      <c r="A45" t="s">
        <v>20</v>
      </c>
      <c r="B45">
        <v>2475</v>
      </c>
    </row>
    <row r="46" spans="1:2" x14ac:dyDescent="0.2">
      <c r="A46" t="s">
        <v>20</v>
      </c>
      <c r="B46">
        <v>76</v>
      </c>
    </row>
    <row r="47" spans="1:2" x14ac:dyDescent="0.2">
      <c r="A47" t="s">
        <v>20</v>
      </c>
      <c r="B47">
        <v>54</v>
      </c>
    </row>
    <row r="48" spans="1:2" x14ac:dyDescent="0.2">
      <c r="A48" t="s">
        <v>20</v>
      </c>
      <c r="B48">
        <v>88</v>
      </c>
    </row>
    <row r="49" spans="1:2" x14ac:dyDescent="0.2">
      <c r="A49" t="s">
        <v>20</v>
      </c>
      <c r="B49">
        <v>85</v>
      </c>
    </row>
    <row r="50" spans="1:2" x14ac:dyDescent="0.2">
      <c r="A50" t="s">
        <v>20</v>
      </c>
      <c r="B50">
        <v>170</v>
      </c>
    </row>
    <row r="51" spans="1:2" x14ac:dyDescent="0.2">
      <c r="A51" t="s">
        <v>20</v>
      </c>
      <c r="B51">
        <v>330</v>
      </c>
    </row>
    <row r="52" spans="1:2" x14ac:dyDescent="0.2">
      <c r="A52" t="s">
        <v>20</v>
      </c>
      <c r="B52">
        <v>127</v>
      </c>
    </row>
    <row r="53" spans="1:2" x14ac:dyDescent="0.2">
      <c r="A53" t="s">
        <v>20</v>
      </c>
      <c r="B53">
        <v>411</v>
      </c>
    </row>
    <row r="54" spans="1:2" x14ac:dyDescent="0.2">
      <c r="A54" t="s">
        <v>20</v>
      </c>
      <c r="B54">
        <v>180</v>
      </c>
    </row>
    <row r="55" spans="1:2" x14ac:dyDescent="0.2">
      <c r="A55" t="s">
        <v>20</v>
      </c>
      <c r="B55">
        <v>374</v>
      </c>
    </row>
    <row r="56" spans="1:2" x14ac:dyDescent="0.2">
      <c r="A56" t="s">
        <v>20</v>
      </c>
      <c r="B56">
        <v>71</v>
      </c>
    </row>
    <row r="57" spans="1:2" x14ac:dyDescent="0.2">
      <c r="A57" t="s">
        <v>20</v>
      </c>
      <c r="B57">
        <v>203</v>
      </c>
    </row>
    <row r="58" spans="1:2" x14ac:dyDescent="0.2">
      <c r="A58" t="s">
        <v>20</v>
      </c>
      <c r="B58">
        <v>113</v>
      </c>
    </row>
    <row r="59" spans="1:2" x14ac:dyDescent="0.2">
      <c r="A59" t="s">
        <v>20</v>
      </c>
      <c r="B59">
        <v>96</v>
      </c>
    </row>
    <row r="60" spans="1:2" x14ac:dyDescent="0.2">
      <c r="A60" t="s">
        <v>20</v>
      </c>
      <c r="B60">
        <v>498</v>
      </c>
    </row>
    <row r="61" spans="1:2" x14ac:dyDescent="0.2">
      <c r="A61" t="s">
        <v>20</v>
      </c>
      <c r="B61">
        <v>180</v>
      </c>
    </row>
    <row r="62" spans="1:2" x14ac:dyDescent="0.2">
      <c r="A62" t="s">
        <v>20</v>
      </c>
      <c r="B62">
        <v>27</v>
      </c>
    </row>
    <row r="63" spans="1:2" x14ac:dyDescent="0.2">
      <c r="A63" t="s">
        <v>20</v>
      </c>
      <c r="B63">
        <v>2331</v>
      </c>
    </row>
    <row r="64" spans="1:2" x14ac:dyDescent="0.2">
      <c r="A64" t="s">
        <v>20</v>
      </c>
      <c r="B64">
        <v>113</v>
      </c>
    </row>
    <row r="65" spans="1:2" x14ac:dyDescent="0.2">
      <c r="A65" t="s">
        <v>20</v>
      </c>
      <c r="B65">
        <v>164</v>
      </c>
    </row>
    <row r="66" spans="1:2" x14ac:dyDescent="0.2">
      <c r="A66" t="s">
        <v>20</v>
      </c>
      <c r="B66">
        <v>164</v>
      </c>
    </row>
    <row r="67" spans="1:2" x14ac:dyDescent="0.2">
      <c r="A67" t="s">
        <v>20</v>
      </c>
      <c r="B67">
        <v>336</v>
      </c>
    </row>
    <row r="68" spans="1:2" x14ac:dyDescent="0.2">
      <c r="A68" t="s">
        <v>20</v>
      </c>
      <c r="B68">
        <v>1917</v>
      </c>
    </row>
    <row r="69" spans="1:2" x14ac:dyDescent="0.2">
      <c r="A69" t="s">
        <v>20</v>
      </c>
      <c r="B69">
        <v>95</v>
      </c>
    </row>
    <row r="70" spans="1:2" x14ac:dyDescent="0.2">
      <c r="A70" t="s">
        <v>20</v>
      </c>
      <c r="B70">
        <v>147</v>
      </c>
    </row>
    <row r="71" spans="1:2" x14ac:dyDescent="0.2">
      <c r="A71" t="s">
        <v>20</v>
      </c>
      <c r="B71">
        <v>86</v>
      </c>
    </row>
    <row r="72" spans="1:2" x14ac:dyDescent="0.2">
      <c r="A72" t="s">
        <v>20</v>
      </c>
      <c r="B72">
        <v>83</v>
      </c>
    </row>
    <row r="73" spans="1:2" x14ac:dyDescent="0.2">
      <c r="A73" t="s">
        <v>20</v>
      </c>
      <c r="B73">
        <v>676</v>
      </c>
    </row>
    <row r="74" spans="1:2" x14ac:dyDescent="0.2">
      <c r="A74" t="s">
        <v>20</v>
      </c>
      <c r="B74">
        <v>361</v>
      </c>
    </row>
    <row r="75" spans="1:2" x14ac:dyDescent="0.2">
      <c r="A75" t="s">
        <v>20</v>
      </c>
      <c r="B75">
        <v>131</v>
      </c>
    </row>
    <row r="76" spans="1:2" x14ac:dyDescent="0.2">
      <c r="A76" t="s">
        <v>20</v>
      </c>
      <c r="B76">
        <v>126</v>
      </c>
    </row>
    <row r="77" spans="1:2" x14ac:dyDescent="0.2">
      <c r="A77" t="s">
        <v>20</v>
      </c>
      <c r="B77">
        <v>275</v>
      </c>
    </row>
    <row r="78" spans="1:2" x14ac:dyDescent="0.2">
      <c r="A78" t="s">
        <v>20</v>
      </c>
      <c r="B78">
        <v>67</v>
      </c>
    </row>
    <row r="79" spans="1:2" x14ac:dyDescent="0.2">
      <c r="A79" t="s">
        <v>20</v>
      </c>
      <c r="B79">
        <v>154</v>
      </c>
    </row>
    <row r="80" spans="1:2" x14ac:dyDescent="0.2">
      <c r="A80" t="s">
        <v>20</v>
      </c>
      <c r="B80">
        <v>1782</v>
      </c>
    </row>
    <row r="81" spans="1:2" x14ac:dyDescent="0.2">
      <c r="A81" t="s">
        <v>20</v>
      </c>
      <c r="B81">
        <v>903</v>
      </c>
    </row>
    <row r="82" spans="1:2" x14ac:dyDescent="0.2">
      <c r="A82" t="s">
        <v>20</v>
      </c>
      <c r="B82">
        <v>94</v>
      </c>
    </row>
    <row r="83" spans="1:2" x14ac:dyDescent="0.2">
      <c r="A83" t="s">
        <v>20</v>
      </c>
      <c r="B83">
        <v>180</v>
      </c>
    </row>
    <row r="84" spans="1:2" x14ac:dyDescent="0.2">
      <c r="A84" t="s">
        <v>20</v>
      </c>
      <c r="B84">
        <v>533</v>
      </c>
    </row>
    <row r="85" spans="1:2" x14ac:dyDescent="0.2">
      <c r="A85" t="s">
        <v>20</v>
      </c>
      <c r="B85">
        <v>2443</v>
      </c>
    </row>
    <row r="86" spans="1:2" x14ac:dyDescent="0.2">
      <c r="A86" t="s">
        <v>20</v>
      </c>
      <c r="B86">
        <v>89</v>
      </c>
    </row>
    <row r="87" spans="1:2" x14ac:dyDescent="0.2">
      <c r="A87" t="s">
        <v>20</v>
      </c>
      <c r="B87">
        <v>159</v>
      </c>
    </row>
    <row r="88" spans="1:2" x14ac:dyDescent="0.2">
      <c r="A88" t="s">
        <v>20</v>
      </c>
      <c r="B88">
        <v>50</v>
      </c>
    </row>
    <row r="89" spans="1:2" x14ac:dyDescent="0.2">
      <c r="A89" t="s">
        <v>20</v>
      </c>
      <c r="B89">
        <v>186</v>
      </c>
    </row>
    <row r="90" spans="1:2" x14ac:dyDescent="0.2">
      <c r="A90" t="s">
        <v>20</v>
      </c>
      <c r="B90">
        <v>1071</v>
      </c>
    </row>
    <row r="91" spans="1:2" x14ac:dyDescent="0.2">
      <c r="A91" t="s">
        <v>20</v>
      </c>
      <c r="B91">
        <v>117</v>
      </c>
    </row>
    <row r="92" spans="1:2" x14ac:dyDescent="0.2">
      <c r="A92" t="s">
        <v>20</v>
      </c>
      <c r="B92">
        <v>70</v>
      </c>
    </row>
    <row r="93" spans="1:2" x14ac:dyDescent="0.2">
      <c r="A93" t="s">
        <v>20</v>
      </c>
      <c r="B93">
        <v>135</v>
      </c>
    </row>
    <row r="94" spans="1:2" x14ac:dyDescent="0.2">
      <c r="A94" t="s">
        <v>20</v>
      </c>
      <c r="B94">
        <v>768</v>
      </c>
    </row>
    <row r="95" spans="1:2" x14ac:dyDescent="0.2">
      <c r="A95" t="s">
        <v>20</v>
      </c>
      <c r="B95">
        <v>199</v>
      </c>
    </row>
    <row r="96" spans="1:2" x14ac:dyDescent="0.2">
      <c r="A96" t="s">
        <v>20</v>
      </c>
      <c r="B96">
        <v>107</v>
      </c>
    </row>
    <row r="97" spans="1:2" x14ac:dyDescent="0.2">
      <c r="A97" t="s">
        <v>20</v>
      </c>
      <c r="B97">
        <v>195</v>
      </c>
    </row>
    <row r="98" spans="1:2" x14ac:dyDescent="0.2">
      <c r="A98" t="s">
        <v>20</v>
      </c>
      <c r="B98">
        <v>3376</v>
      </c>
    </row>
    <row r="99" spans="1:2" x14ac:dyDescent="0.2">
      <c r="A99" t="s">
        <v>20</v>
      </c>
      <c r="B99">
        <v>41</v>
      </c>
    </row>
    <row r="100" spans="1:2" x14ac:dyDescent="0.2">
      <c r="A100" t="s">
        <v>20</v>
      </c>
      <c r="B100">
        <v>1821</v>
      </c>
    </row>
    <row r="101" spans="1:2" x14ac:dyDescent="0.2">
      <c r="A101" t="s">
        <v>20</v>
      </c>
      <c r="B101">
        <v>164</v>
      </c>
    </row>
    <row r="102" spans="1:2" x14ac:dyDescent="0.2">
      <c r="A102" t="s">
        <v>20</v>
      </c>
      <c r="B102">
        <v>157</v>
      </c>
    </row>
    <row r="103" spans="1:2" x14ac:dyDescent="0.2">
      <c r="A103" t="s">
        <v>20</v>
      </c>
      <c r="B103">
        <v>246</v>
      </c>
    </row>
    <row r="104" spans="1:2" x14ac:dyDescent="0.2">
      <c r="A104" t="s">
        <v>20</v>
      </c>
      <c r="B104">
        <v>1396</v>
      </c>
    </row>
    <row r="105" spans="1:2" x14ac:dyDescent="0.2">
      <c r="A105" t="s">
        <v>20</v>
      </c>
      <c r="B105">
        <v>2506</v>
      </c>
    </row>
    <row r="106" spans="1:2" x14ac:dyDescent="0.2">
      <c r="A106" t="s">
        <v>20</v>
      </c>
      <c r="B106">
        <v>244</v>
      </c>
    </row>
    <row r="107" spans="1:2" x14ac:dyDescent="0.2">
      <c r="A107" t="s">
        <v>20</v>
      </c>
      <c r="B107">
        <v>146</v>
      </c>
    </row>
    <row r="108" spans="1:2" x14ac:dyDescent="0.2">
      <c r="A108" t="s">
        <v>20</v>
      </c>
      <c r="B108">
        <v>1267</v>
      </c>
    </row>
    <row r="109" spans="1:2" x14ac:dyDescent="0.2">
      <c r="A109" t="s">
        <v>20</v>
      </c>
      <c r="B109">
        <v>1561</v>
      </c>
    </row>
    <row r="110" spans="1:2" x14ac:dyDescent="0.2">
      <c r="A110" t="s">
        <v>20</v>
      </c>
      <c r="B110">
        <v>48</v>
      </c>
    </row>
    <row r="111" spans="1:2" x14ac:dyDescent="0.2">
      <c r="A111" t="s">
        <v>20</v>
      </c>
      <c r="B111">
        <v>2739</v>
      </c>
    </row>
    <row r="112" spans="1:2" x14ac:dyDescent="0.2">
      <c r="A112" t="s">
        <v>20</v>
      </c>
      <c r="B112">
        <v>3537</v>
      </c>
    </row>
    <row r="113" spans="1:2" x14ac:dyDescent="0.2">
      <c r="A113" t="s">
        <v>20</v>
      </c>
      <c r="B113">
        <v>2107</v>
      </c>
    </row>
    <row r="114" spans="1:2" x14ac:dyDescent="0.2">
      <c r="A114" t="s">
        <v>20</v>
      </c>
      <c r="B114">
        <v>3318</v>
      </c>
    </row>
    <row r="115" spans="1:2" x14ac:dyDescent="0.2">
      <c r="A115" t="s">
        <v>20</v>
      </c>
      <c r="B115">
        <v>340</v>
      </c>
    </row>
    <row r="116" spans="1:2" x14ac:dyDescent="0.2">
      <c r="A116" t="s">
        <v>20</v>
      </c>
      <c r="B116">
        <v>1442</v>
      </c>
    </row>
    <row r="117" spans="1:2" x14ac:dyDescent="0.2">
      <c r="A117" t="s">
        <v>20</v>
      </c>
      <c r="B117">
        <v>126</v>
      </c>
    </row>
    <row r="118" spans="1:2" x14ac:dyDescent="0.2">
      <c r="A118" t="s">
        <v>20</v>
      </c>
      <c r="B118">
        <v>524</v>
      </c>
    </row>
    <row r="119" spans="1:2" x14ac:dyDescent="0.2">
      <c r="A119" t="s">
        <v>20</v>
      </c>
      <c r="B119">
        <v>1989</v>
      </c>
    </row>
    <row r="120" spans="1:2" x14ac:dyDescent="0.2">
      <c r="A120" t="s">
        <v>20</v>
      </c>
      <c r="B120">
        <v>157</v>
      </c>
    </row>
    <row r="121" spans="1:2" x14ac:dyDescent="0.2">
      <c r="A121" t="s">
        <v>20</v>
      </c>
      <c r="B121">
        <v>4498</v>
      </c>
    </row>
    <row r="122" spans="1:2" x14ac:dyDescent="0.2">
      <c r="A122" t="s">
        <v>20</v>
      </c>
      <c r="B122">
        <v>80</v>
      </c>
    </row>
    <row r="123" spans="1:2" x14ac:dyDescent="0.2">
      <c r="A123" t="s">
        <v>20</v>
      </c>
      <c r="B123">
        <v>43</v>
      </c>
    </row>
    <row r="124" spans="1:2" x14ac:dyDescent="0.2">
      <c r="A124" t="s">
        <v>20</v>
      </c>
      <c r="B124">
        <v>2053</v>
      </c>
    </row>
    <row r="125" spans="1:2" x14ac:dyDescent="0.2">
      <c r="A125" t="s">
        <v>20</v>
      </c>
      <c r="B125">
        <v>168</v>
      </c>
    </row>
    <row r="126" spans="1:2" x14ac:dyDescent="0.2">
      <c r="A126" t="s">
        <v>20</v>
      </c>
      <c r="B126">
        <v>4289</v>
      </c>
    </row>
    <row r="127" spans="1:2" x14ac:dyDescent="0.2">
      <c r="A127" t="s">
        <v>20</v>
      </c>
      <c r="B127">
        <v>165</v>
      </c>
    </row>
    <row r="128" spans="1:2" x14ac:dyDescent="0.2">
      <c r="A128" t="s">
        <v>20</v>
      </c>
      <c r="B128">
        <v>1815</v>
      </c>
    </row>
    <row r="129" spans="1:2" x14ac:dyDescent="0.2">
      <c r="A129" t="s">
        <v>20</v>
      </c>
      <c r="B129">
        <v>397</v>
      </c>
    </row>
    <row r="130" spans="1:2" x14ac:dyDescent="0.2">
      <c r="A130" t="s">
        <v>20</v>
      </c>
      <c r="B130">
        <v>1539</v>
      </c>
    </row>
    <row r="131" spans="1:2" x14ac:dyDescent="0.2">
      <c r="A131" t="s">
        <v>20</v>
      </c>
      <c r="B131">
        <v>138</v>
      </c>
    </row>
    <row r="132" spans="1:2" x14ac:dyDescent="0.2">
      <c r="A132" t="s">
        <v>20</v>
      </c>
      <c r="B132">
        <v>3594</v>
      </c>
    </row>
    <row r="133" spans="1:2" x14ac:dyDescent="0.2">
      <c r="A133" t="s">
        <v>20</v>
      </c>
      <c r="B133">
        <v>5880</v>
      </c>
    </row>
    <row r="134" spans="1:2" x14ac:dyDescent="0.2">
      <c r="A134" t="s">
        <v>20</v>
      </c>
      <c r="B134">
        <v>112</v>
      </c>
    </row>
    <row r="135" spans="1:2" x14ac:dyDescent="0.2">
      <c r="A135" t="s">
        <v>20</v>
      </c>
      <c r="B135">
        <v>943</v>
      </c>
    </row>
    <row r="136" spans="1:2" x14ac:dyDescent="0.2">
      <c r="A136" t="s">
        <v>20</v>
      </c>
      <c r="B136">
        <v>2468</v>
      </c>
    </row>
    <row r="137" spans="1:2" x14ac:dyDescent="0.2">
      <c r="A137" t="s">
        <v>20</v>
      </c>
      <c r="B137">
        <v>2551</v>
      </c>
    </row>
    <row r="138" spans="1:2" x14ac:dyDescent="0.2">
      <c r="A138" t="s">
        <v>20</v>
      </c>
      <c r="B138">
        <v>101</v>
      </c>
    </row>
    <row r="139" spans="1:2" x14ac:dyDescent="0.2">
      <c r="A139" t="s">
        <v>20</v>
      </c>
      <c r="B139">
        <v>92</v>
      </c>
    </row>
    <row r="140" spans="1:2" x14ac:dyDescent="0.2">
      <c r="A140" t="s">
        <v>20</v>
      </c>
      <c r="B140">
        <v>62</v>
      </c>
    </row>
    <row r="141" spans="1:2" x14ac:dyDescent="0.2">
      <c r="A141" t="s">
        <v>20</v>
      </c>
      <c r="B141">
        <v>149</v>
      </c>
    </row>
    <row r="142" spans="1:2" x14ac:dyDescent="0.2">
      <c r="A142" t="s">
        <v>20</v>
      </c>
      <c r="B142">
        <v>329</v>
      </c>
    </row>
    <row r="143" spans="1:2" x14ac:dyDescent="0.2">
      <c r="A143" t="s">
        <v>20</v>
      </c>
      <c r="B143">
        <v>97</v>
      </c>
    </row>
    <row r="144" spans="1:2" x14ac:dyDescent="0.2">
      <c r="A144" t="s">
        <v>20</v>
      </c>
      <c r="B144">
        <v>1784</v>
      </c>
    </row>
    <row r="145" spans="1:2" x14ac:dyDescent="0.2">
      <c r="A145" t="s">
        <v>20</v>
      </c>
      <c r="B145">
        <v>1684</v>
      </c>
    </row>
    <row r="146" spans="1:2" x14ac:dyDescent="0.2">
      <c r="A146" t="s">
        <v>20</v>
      </c>
      <c r="B146">
        <v>250</v>
      </c>
    </row>
    <row r="147" spans="1:2" x14ac:dyDescent="0.2">
      <c r="A147" t="s">
        <v>20</v>
      </c>
      <c r="B147">
        <v>238</v>
      </c>
    </row>
    <row r="148" spans="1:2" x14ac:dyDescent="0.2">
      <c r="A148" t="s">
        <v>20</v>
      </c>
      <c r="B148">
        <v>53</v>
      </c>
    </row>
    <row r="149" spans="1:2" x14ac:dyDescent="0.2">
      <c r="A149" t="s">
        <v>20</v>
      </c>
      <c r="B149">
        <v>214</v>
      </c>
    </row>
    <row r="150" spans="1:2" x14ac:dyDescent="0.2">
      <c r="A150" t="s">
        <v>20</v>
      </c>
      <c r="B150">
        <v>222</v>
      </c>
    </row>
    <row r="151" spans="1:2" x14ac:dyDescent="0.2">
      <c r="A151" t="s">
        <v>20</v>
      </c>
      <c r="B151">
        <v>1884</v>
      </c>
    </row>
    <row r="152" spans="1:2" x14ac:dyDescent="0.2">
      <c r="A152" t="s">
        <v>20</v>
      </c>
      <c r="B152">
        <v>218</v>
      </c>
    </row>
    <row r="153" spans="1:2" x14ac:dyDescent="0.2">
      <c r="A153" t="s">
        <v>20</v>
      </c>
      <c r="B153">
        <v>6465</v>
      </c>
    </row>
    <row r="154" spans="1:2" x14ac:dyDescent="0.2">
      <c r="A154" t="s">
        <v>20</v>
      </c>
      <c r="B154">
        <v>59</v>
      </c>
    </row>
    <row r="155" spans="1:2" x14ac:dyDescent="0.2">
      <c r="A155" t="s">
        <v>20</v>
      </c>
      <c r="B155">
        <v>88</v>
      </c>
    </row>
    <row r="156" spans="1:2" x14ac:dyDescent="0.2">
      <c r="A156" t="s">
        <v>20</v>
      </c>
      <c r="B156">
        <v>1697</v>
      </c>
    </row>
    <row r="157" spans="1:2" x14ac:dyDescent="0.2">
      <c r="A157" t="s">
        <v>20</v>
      </c>
      <c r="B157">
        <v>92</v>
      </c>
    </row>
    <row r="158" spans="1:2" x14ac:dyDescent="0.2">
      <c r="A158" t="s">
        <v>20</v>
      </c>
      <c r="B158">
        <v>186</v>
      </c>
    </row>
    <row r="159" spans="1:2" x14ac:dyDescent="0.2">
      <c r="A159" t="s">
        <v>20</v>
      </c>
      <c r="B159">
        <v>138</v>
      </c>
    </row>
    <row r="160" spans="1:2" x14ac:dyDescent="0.2">
      <c r="A160" t="s">
        <v>20</v>
      </c>
      <c r="B160">
        <v>261</v>
      </c>
    </row>
    <row r="161" spans="1:2" x14ac:dyDescent="0.2">
      <c r="A161" t="s">
        <v>20</v>
      </c>
      <c r="B161">
        <v>107</v>
      </c>
    </row>
    <row r="162" spans="1:2" x14ac:dyDescent="0.2">
      <c r="A162" t="s">
        <v>20</v>
      </c>
      <c r="B162">
        <v>199</v>
      </c>
    </row>
    <row r="163" spans="1:2" x14ac:dyDescent="0.2">
      <c r="A163" t="s">
        <v>20</v>
      </c>
      <c r="B163">
        <v>5512</v>
      </c>
    </row>
    <row r="164" spans="1:2" x14ac:dyDescent="0.2">
      <c r="A164" t="s">
        <v>20</v>
      </c>
      <c r="B164">
        <v>86</v>
      </c>
    </row>
    <row r="165" spans="1:2" x14ac:dyDescent="0.2">
      <c r="A165" t="s">
        <v>20</v>
      </c>
      <c r="B165">
        <v>2768</v>
      </c>
    </row>
    <row r="166" spans="1:2" x14ac:dyDescent="0.2">
      <c r="A166" t="s">
        <v>20</v>
      </c>
      <c r="B166">
        <v>48</v>
      </c>
    </row>
    <row r="167" spans="1:2" x14ac:dyDescent="0.2">
      <c r="A167" t="s">
        <v>20</v>
      </c>
      <c r="B167">
        <v>87</v>
      </c>
    </row>
    <row r="168" spans="1:2" x14ac:dyDescent="0.2">
      <c r="A168" t="s">
        <v>20</v>
      </c>
      <c r="B168">
        <v>1894</v>
      </c>
    </row>
    <row r="169" spans="1:2" x14ac:dyDescent="0.2">
      <c r="A169" t="s">
        <v>20</v>
      </c>
      <c r="B169">
        <v>282</v>
      </c>
    </row>
    <row r="170" spans="1:2" x14ac:dyDescent="0.2">
      <c r="A170" t="s">
        <v>20</v>
      </c>
      <c r="B170">
        <v>116</v>
      </c>
    </row>
    <row r="171" spans="1:2" x14ac:dyDescent="0.2">
      <c r="A171" t="s">
        <v>20</v>
      </c>
      <c r="B171">
        <v>83</v>
      </c>
    </row>
    <row r="172" spans="1:2" x14ac:dyDescent="0.2">
      <c r="A172" t="s">
        <v>20</v>
      </c>
      <c r="B172">
        <v>91</v>
      </c>
    </row>
    <row r="173" spans="1:2" x14ac:dyDescent="0.2">
      <c r="A173" t="s">
        <v>20</v>
      </c>
      <c r="B173">
        <v>546</v>
      </c>
    </row>
    <row r="174" spans="1:2" x14ac:dyDescent="0.2">
      <c r="A174" t="s">
        <v>20</v>
      </c>
      <c r="B174">
        <v>393</v>
      </c>
    </row>
    <row r="175" spans="1:2" x14ac:dyDescent="0.2">
      <c r="A175" t="s">
        <v>20</v>
      </c>
      <c r="B175">
        <v>133</v>
      </c>
    </row>
    <row r="176" spans="1:2" x14ac:dyDescent="0.2">
      <c r="A176" t="s">
        <v>20</v>
      </c>
      <c r="B176">
        <v>254</v>
      </c>
    </row>
    <row r="177" spans="1:2" x14ac:dyDescent="0.2">
      <c r="A177" t="s">
        <v>20</v>
      </c>
      <c r="B177">
        <v>176</v>
      </c>
    </row>
    <row r="178" spans="1:2" x14ac:dyDescent="0.2">
      <c r="A178" t="s">
        <v>20</v>
      </c>
      <c r="B178">
        <v>337</v>
      </c>
    </row>
    <row r="179" spans="1:2" x14ac:dyDescent="0.2">
      <c r="A179" t="s">
        <v>20</v>
      </c>
      <c r="B179">
        <v>107</v>
      </c>
    </row>
    <row r="180" spans="1:2" x14ac:dyDescent="0.2">
      <c r="A180" t="s">
        <v>20</v>
      </c>
      <c r="B180">
        <v>183</v>
      </c>
    </row>
    <row r="181" spans="1:2" x14ac:dyDescent="0.2">
      <c r="A181" t="s">
        <v>20</v>
      </c>
      <c r="B181">
        <v>72</v>
      </c>
    </row>
    <row r="182" spans="1:2" x14ac:dyDescent="0.2">
      <c r="A182" t="s">
        <v>20</v>
      </c>
      <c r="B182">
        <v>295</v>
      </c>
    </row>
    <row r="183" spans="1:2" x14ac:dyDescent="0.2">
      <c r="A183" t="s">
        <v>20</v>
      </c>
      <c r="B183">
        <v>142</v>
      </c>
    </row>
    <row r="184" spans="1:2" x14ac:dyDescent="0.2">
      <c r="A184" t="s">
        <v>20</v>
      </c>
      <c r="B184">
        <v>85</v>
      </c>
    </row>
    <row r="185" spans="1:2" x14ac:dyDescent="0.2">
      <c r="A185" t="s">
        <v>20</v>
      </c>
      <c r="B185">
        <v>659</v>
      </c>
    </row>
    <row r="186" spans="1:2" x14ac:dyDescent="0.2">
      <c r="A186" t="s">
        <v>20</v>
      </c>
      <c r="B186">
        <v>121</v>
      </c>
    </row>
    <row r="187" spans="1:2" x14ac:dyDescent="0.2">
      <c r="A187" t="s">
        <v>20</v>
      </c>
      <c r="B187">
        <v>3742</v>
      </c>
    </row>
    <row r="188" spans="1:2" x14ac:dyDescent="0.2">
      <c r="A188" t="s">
        <v>20</v>
      </c>
      <c r="B188">
        <v>223</v>
      </c>
    </row>
    <row r="189" spans="1:2" x14ac:dyDescent="0.2">
      <c r="A189" t="s">
        <v>20</v>
      </c>
      <c r="B189">
        <v>133</v>
      </c>
    </row>
    <row r="190" spans="1:2" x14ac:dyDescent="0.2">
      <c r="A190" t="s">
        <v>20</v>
      </c>
      <c r="B190">
        <v>5168</v>
      </c>
    </row>
    <row r="191" spans="1:2" x14ac:dyDescent="0.2">
      <c r="A191" t="s">
        <v>20</v>
      </c>
      <c r="B191">
        <v>307</v>
      </c>
    </row>
    <row r="192" spans="1:2" x14ac:dyDescent="0.2">
      <c r="A192" t="s">
        <v>20</v>
      </c>
      <c r="B192">
        <v>2441</v>
      </c>
    </row>
    <row r="193" spans="1:2" x14ac:dyDescent="0.2">
      <c r="A193" t="s">
        <v>20</v>
      </c>
      <c r="B193">
        <v>1385</v>
      </c>
    </row>
    <row r="194" spans="1:2" x14ac:dyDescent="0.2">
      <c r="A194" t="s">
        <v>20</v>
      </c>
      <c r="B194">
        <v>190</v>
      </c>
    </row>
    <row r="195" spans="1:2" x14ac:dyDescent="0.2">
      <c r="A195" t="s">
        <v>20</v>
      </c>
      <c r="B195">
        <v>470</v>
      </c>
    </row>
    <row r="196" spans="1:2" x14ac:dyDescent="0.2">
      <c r="A196" t="s">
        <v>20</v>
      </c>
      <c r="B196">
        <v>253</v>
      </c>
    </row>
    <row r="197" spans="1:2" x14ac:dyDescent="0.2">
      <c r="A197" t="s">
        <v>20</v>
      </c>
      <c r="B197">
        <v>1113</v>
      </c>
    </row>
    <row r="198" spans="1:2" x14ac:dyDescent="0.2">
      <c r="A198" t="s">
        <v>20</v>
      </c>
      <c r="B198">
        <v>2283</v>
      </c>
    </row>
    <row r="199" spans="1:2" x14ac:dyDescent="0.2">
      <c r="A199" t="s">
        <v>20</v>
      </c>
      <c r="B199">
        <v>1095</v>
      </c>
    </row>
    <row r="200" spans="1:2" x14ac:dyDescent="0.2">
      <c r="A200" t="s">
        <v>20</v>
      </c>
      <c r="B200">
        <v>1690</v>
      </c>
    </row>
    <row r="201" spans="1:2" x14ac:dyDescent="0.2">
      <c r="A201" t="s">
        <v>20</v>
      </c>
      <c r="B201">
        <v>191</v>
      </c>
    </row>
    <row r="202" spans="1:2" x14ac:dyDescent="0.2">
      <c r="A202" t="s">
        <v>20</v>
      </c>
      <c r="B202">
        <v>2013</v>
      </c>
    </row>
    <row r="203" spans="1:2" x14ac:dyDescent="0.2">
      <c r="A203" t="s">
        <v>20</v>
      </c>
      <c r="B203">
        <v>1703</v>
      </c>
    </row>
    <row r="204" spans="1:2" x14ac:dyDescent="0.2">
      <c r="A204" t="s">
        <v>20</v>
      </c>
      <c r="B204">
        <v>80</v>
      </c>
    </row>
    <row r="205" spans="1:2" x14ac:dyDescent="0.2">
      <c r="A205" t="s">
        <v>20</v>
      </c>
      <c r="B205">
        <v>41</v>
      </c>
    </row>
    <row r="206" spans="1:2" x14ac:dyDescent="0.2">
      <c r="A206" t="s">
        <v>20</v>
      </c>
      <c r="B206">
        <v>187</v>
      </c>
    </row>
    <row r="207" spans="1:2" x14ac:dyDescent="0.2">
      <c r="A207" t="s">
        <v>20</v>
      </c>
      <c r="B207">
        <v>2875</v>
      </c>
    </row>
    <row r="208" spans="1:2" x14ac:dyDescent="0.2">
      <c r="A208" t="s">
        <v>20</v>
      </c>
      <c r="B208">
        <v>88</v>
      </c>
    </row>
    <row r="209" spans="1:2" x14ac:dyDescent="0.2">
      <c r="A209" t="s">
        <v>20</v>
      </c>
      <c r="B209">
        <v>191</v>
      </c>
    </row>
    <row r="210" spans="1:2" x14ac:dyDescent="0.2">
      <c r="A210" t="s">
        <v>20</v>
      </c>
      <c r="B210">
        <v>139</v>
      </c>
    </row>
    <row r="211" spans="1:2" x14ac:dyDescent="0.2">
      <c r="A211" t="s">
        <v>20</v>
      </c>
      <c r="B211">
        <v>186</v>
      </c>
    </row>
    <row r="212" spans="1:2" x14ac:dyDescent="0.2">
      <c r="A212" t="s">
        <v>20</v>
      </c>
      <c r="B212">
        <v>112</v>
      </c>
    </row>
    <row r="213" spans="1:2" x14ac:dyDescent="0.2">
      <c r="A213" t="s">
        <v>20</v>
      </c>
      <c r="B213">
        <v>101</v>
      </c>
    </row>
    <row r="214" spans="1:2" x14ac:dyDescent="0.2">
      <c r="A214" t="s">
        <v>20</v>
      </c>
      <c r="B214">
        <v>206</v>
      </c>
    </row>
    <row r="215" spans="1:2" x14ac:dyDescent="0.2">
      <c r="A215" t="s">
        <v>20</v>
      </c>
      <c r="B215">
        <v>154</v>
      </c>
    </row>
    <row r="216" spans="1:2" x14ac:dyDescent="0.2">
      <c r="A216" t="s">
        <v>20</v>
      </c>
      <c r="B216">
        <v>5966</v>
      </c>
    </row>
    <row r="217" spans="1:2" x14ac:dyDescent="0.2">
      <c r="A217" t="s">
        <v>20</v>
      </c>
      <c r="B217">
        <v>169</v>
      </c>
    </row>
    <row r="218" spans="1:2" x14ac:dyDescent="0.2">
      <c r="A218" t="s">
        <v>20</v>
      </c>
      <c r="B218">
        <v>2106</v>
      </c>
    </row>
    <row r="219" spans="1:2" x14ac:dyDescent="0.2">
      <c r="A219" t="s">
        <v>20</v>
      </c>
      <c r="B219">
        <v>131</v>
      </c>
    </row>
    <row r="220" spans="1:2" x14ac:dyDescent="0.2">
      <c r="A220" t="s">
        <v>20</v>
      </c>
      <c r="B220">
        <v>84</v>
      </c>
    </row>
    <row r="221" spans="1:2" x14ac:dyDescent="0.2">
      <c r="A221" t="s">
        <v>20</v>
      </c>
      <c r="B221">
        <v>155</v>
      </c>
    </row>
    <row r="222" spans="1:2" x14ac:dyDescent="0.2">
      <c r="A222" t="s">
        <v>20</v>
      </c>
      <c r="B222">
        <v>189</v>
      </c>
    </row>
    <row r="223" spans="1:2" x14ac:dyDescent="0.2">
      <c r="A223" t="s">
        <v>20</v>
      </c>
      <c r="B223">
        <v>4799</v>
      </c>
    </row>
    <row r="224" spans="1:2" x14ac:dyDescent="0.2">
      <c r="A224" t="s">
        <v>20</v>
      </c>
      <c r="B224">
        <v>1137</v>
      </c>
    </row>
    <row r="225" spans="1:2" x14ac:dyDescent="0.2">
      <c r="A225" t="s">
        <v>20</v>
      </c>
      <c r="B225">
        <v>1152</v>
      </c>
    </row>
    <row r="226" spans="1:2" x14ac:dyDescent="0.2">
      <c r="A226" t="s">
        <v>20</v>
      </c>
      <c r="B226">
        <v>50</v>
      </c>
    </row>
    <row r="227" spans="1:2" x14ac:dyDescent="0.2">
      <c r="A227" t="s">
        <v>20</v>
      </c>
      <c r="B227">
        <v>3059</v>
      </c>
    </row>
    <row r="228" spans="1:2" x14ac:dyDescent="0.2">
      <c r="A228" t="s">
        <v>20</v>
      </c>
      <c r="B228">
        <v>34</v>
      </c>
    </row>
    <row r="229" spans="1:2" x14ac:dyDescent="0.2">
      <c r="A229" t="s">
        <v>20</v>
      </c>
      <c r="B229">
        <v>220</v>
      </c>
    </row>
    <row r="230" spans="1:2" x14ac:dyDescent="0.2">
      <c r="A230" t="s">
        <v>20</v>
      </c>
      <c r="B230">
        <v>1604</v>
      </c>
    </row>
    <row r="231" spans="1:2" x14ac:dyDescent="0.2">
      <c r="A231" t="s">
        <v>20</v>
      </c>
      <c r="B231">
        <v>454</v>
      </c>
    </row>
    <row r="232" spans="1:2" x14ac:dyDescent="0.2">
      <c r="A232" t="s">
        <v>20</v>
      </c>
      <c r="B232">
        <v>123</v>
      </c>
    </row>
    <row r="233" spans="1:2" x14ac:dyDescent="0.2">
      <c r="A233" t="s">
        <v>20</v>
      </c>
      <c r="B233">
        <v>299</v>
      </c>
    </row>
    <row r="234" spans="1:2" x14ac:dyDescent="0.2">
      <c r="A234" t="s">
        <v>20</v>
      </c>
      <c r="B234">
        <v>2237</v>
      </c>
    </row>
    <row r="235" spans="1:2" x14ac:dyDescent="0.2">
      <c r="A235" t="s">
        <v>20</v>
      </c>
      <c r="B235">
        <v>645</v>
      </c>
    </row>
    <row r="236" spans="1:2" x14ac:dyDescent="0.2">
      <c r="A236" t="s">
        <v>20</v>
      </c>
      <c r="B236">
        <v>484</v>
      </c>
    </row>
    <row r="237" spans="1:2" x14ac:dyDescent="0.2">
      <c r="A237" t="s">
        <v>20</v>
      </c>
      <c r="B237">
        <v>154</v>
      </c>
    </row>
    <row r="238" spans="1:2" x14ac:dyDescent="0.2">
      <c r="A238" t="s">
        <v>20</v>
      </c>
      <c r="B238">
        <v>82</v>
      </c>
    </row>
    <row r="239" spans="1:2" x14ac:dyDescent="0.2">
      <c r="A239" t="s">
        <v>20</v>
      </c>
      <c r="B239">
        <v>134</v>
      </c>
    </row>
    <row r="240" spans="1:2" x14ac:dyDescent="0.2">
      <c r="A240" t="s">
        <v>20</v>
      </c>
      <c r="B240">
        <v>5203</v>
      </c>
    </row>
    <row r="241" spans="1:2" x14ac:dyDescent="0.2">
      <c r="A241" t="s">
        <v>20</v>
      </c>
      <c r="B241">
        <v>94</v>
      </c>
    </row>
    <row r="242" spans="1:2" x14ac:dyDescent="0.2">
      <c r="A242" t="s">
        <v>20</v>
      </c>
      <c r="B242">
        <v>205</v>
      </c>
    </row>
    <row r="243" spans="1:2" x14ac:dyDescent="0.2">
      <c r="A243" t="s">
        <v>20</v>
      </c>
      <c r="B243">
        <v>92</v>
      </c>
    </row>
    <row r="244" spans="1:2" x14ac:dyDescent="0.2">
      <c r="A244" t="s">
        <v>20</v>
      </c>
      <c r="B244">
        <v>219</v>
      </c>
    </row>
    <row r="245" spans="1:2" x14ac:dyDescent="0.2">
      <c r="A245" t="s">
        <v>20</v>
      </c>
      <c r="B245">
        <v>2526</v>
      </c>
    </row>
    <row r="246" spans="1:2" x14ac:dyDescent="0.2">
      <c r="A246" t="s">
        <v>20</v>
      </c>
      <c r="B246">
        <v>94</v>
      </c>
    </row>
    <row r="247" spans="1:2" x14ac:dyDescent="0.2">
      <c r="A247" t="s">
        <v>20</v>
      </c>
      <c r="B247">
        <v>1713</v>
      </c>
    </row>
    <row r="248" spans="1:2" x14ac:dyDescent="0.2">
      <c r="A248" t="s">
        <v>20</v>
      </c>
      <c r="B248">
        <v>249</v>
      </c>
    </row>
    <row r="249" spans="1:2" x14ac:dyDescent="0.2">
      <c r="A249" t="s">
        <v>20</v>
      </c>
      <c r="B249">
        <v>192</v>
      </c>
    </row>
    <row r="250" spans="1:2" x14ac:dyDescent="0.2">
      <c r="A250" t="s">
        <v>20</v>
      </c>
      <c r="B250">
        <v>247</v>
      </c>
    </row>
    <row r="251" spans="1:2" x14ac:dyDescent="0.2">
      <c r="A251" t="s">
        <v>20</v>
      </c>
      <c r="B251">
        <v>2293</v>
      </c>
    </row>
    <row r="252" spans="1:2" x14ac:dyDescent="0.2">
      <c r="A252" t="s">
        <v>20</v>
      </c>
      <c r="B252">
        <v>3131</v>
      </c>
    </row>
    <row r="253" spans="1:2" x14ac:dyDescent="0.2">
      <c r="A253" t="s">
        <v>20</v>
      </c>
      <c r="B253">
        <v>143</v>
      </c>
    </row>
    <row r="254" spans="1:2" x14ac:dyDescent="0.2">
      <c r="A254" t="s">
        <v>20</v>
      </c>
      <c r="B254">
        <v>296</v>
      </c>
    </row>
    <row r="255" spans="1:2" x14ac:dyDescent="0.2">
      <c r="A255" t="s">
        <v>20</v>
      </c>
      <c r="B255">
        <v>170</v>
      </c>
    </row>
    <row r="256" spans="1:2" x14ac:dyDescent="0.2">
      <c r="A256" t="s">
        <v>20</v>
      </c>
      <c r="B256">
        <v>86</v>
      </c>
    </row>
    <row r="257" spans="1:2" x14ac:dyDescent="0.2">
      <c r="A257" t="s">
        <v>20</v>
      </c>
      <c r="B257">
        <v>6286</v>
      </c>
    </row>
    <row r="258" spans="1:2" x14ac:dyDescent="0.2">
      <c r="A258" t="s">
        <v>20</v>
      </c>
      <c r="B258">
        <v>3727</v>
      </c>
    </row>
    <row r="259" spans="1:2" x14ac:dyDescent="0.2">
      <c r="A259" t="s">
        <v>20</v>
      </c>
      <c r="B259">
        <v>1605</v>
      </c>
    </row>
    <row r="260" spans="1:2" x14ac:dyDescent="0.2">
      <c r="A260" t="s">
        <v>20</v>
      </c>
      <c r="B260">
        <v>2120</v>
      </c>
    </row>
    <row r="261" spans="1:2" x14ac:dyDescent="0.2">
      <c r="A261" t="s">
        <v>20</v>
      </c>
      <c r="B261">
        <v>50</v>
      </c>
    </row>
    <row r="262" spans="1:2" x14ac:dyDescent="0.2">
      <c r="A262" t="s">
        <v>20</v>
      </c>
      <c r="B262">
        <v>2080</v>
      </c>
    </row>
    <row r="263" spans="1:2" x14ac:dyDescent="0.2">
      <c r="A263" t="s">
        <v>20</v>
      </c>
      <c r="B263">
        <v>2105</v>
      </c>
    </row>
    <row r="264" spans="1:2" x14ac:dyDescent="0.2">
      <c r="A264" t="s">
        <v>20</v>
      </c>
      <c r="B264">
        <v>2436</v>
      </c>
    </row>
    <row r="265" spans="1:2" x14ac:dyDescent="0.2">
      <c r="A265" t="s">
        <v>20</v>
      </c>
      <c r="B265">
        <v>80</v>
      </c>
    </row>
    <row r="266" spans="1:2" x14ac:dyDescent="0.2">
      <c r="A266" t="s">
        <v>20</v>
      </c>
      <c r="B266">
        <v>42</v>
      </c>
    </row>
    <row r="267" spans="1:2" x14ac:dyDescent="0.2">
      <c r="A267" t="s">
        <v>20</v>
      </c>
      <c r="B267">
        <v>139</v>
      </c>
    </row>
    <row r="268" spans="1:2" x14ac:dyDescent="0.2">
      <c r="A268" t="s">
        <v>20</v>
      </c>
      <c r="B268">
        <v>159</v>
      </c>
    </row>
    <row r="269" spans="1:2" x14ac:dyDescent="0.2">
      <c r="A269" t="s">
        <v>20</v>
      </c>
      <c r="B269">
        <v>381</v>
      </c>
    </row>
    <row r="270" spans="1:2" x14ac:dyDescent="0.2">
      <c r="A270" t="s">
        <v>20</v>
      </c>
      <c r="B270">
        <v>194</v>
      </c>
    </row>
    <row r="271" spans="1:2" x14ac:dyDescent="0.2">
      <c r="A271" t="s">
        <v>20</v>
      </c>
      <c r="B271">
        <v>106</v>
      </c>
    </row>
    <row r="272" spans="1:2" x14ac:dyDescent="0.2">
      <c r="A272" t="s">
        <v>20</v>
      </c>
      <c r="B272">
        <v>142</v>
      </c>
    </row>
    <row r="273" spans="1:2" x14ac:dyDescent="0.2">
      <c r="A273" t="s">
        <v>20</v>
      </c>
      <c r="B273">
        <v>211</v>
      </c>
    </row>
    <row r="274" spans="1:2" x14ac:dyDescent="0.2">
      <c r="A274" t="s">
        <v>20</v>
      </c>
      <c r="B274">
        <v>2756</v>
      </c>
    </row>
    <row r="275" spans="1:2" x14ac:dyDescent="0.2">
      <c r="A275" t="s">
        <v>20</v>
      </c>
      <c r="B275">
        <v>173</v>
      </c>
    </row>
    <row r="276" spans="1:2" x14ac:dyDescent="0.2">
      <c r="A276" t="s">
        <v>20</v>
      </c>
      <c r="B276">
        <v>87</v>
      </c>
    </row>
    <row r="277" spans="1:2" x14ac:dyDescent="0.2">
      <c r="A277" t="s">
        <v>20</v>
      </c>
      <c r="B277">
        <v>1572</v>
      </c>
    </row>
    <row r="278" spans="1:2" x14ac:dyDescent="0.2">
      <c r="A278" t="s">
        <v>20</v>
      </c>
      <c r="B278">
        <v>2346</v>
      </c>
    </row>
    <row r="279" spans="1:2" x14ac:dyDescent="0.2">
      <c r="A279" t="s">
        <v>20</v>
      </c>
      <c r="B279">
        <v>115</v>
      </c>
    </row>
    <row r="280" spans="1:2" x14ac:dyDescent="0.2">
      <c r="A280" t="s">
        <v>20</v>
      </c>
      <c r="B280">
        <v>85</v>
      </c>
    </row>
    <row r="281" spans="1:2" x14ac:dyDescent="0.2">
      <c r="A281" t="s">
        <v>20</v>
      </c>
      <c r="B281">
        <v>144</v>
      </c>
    </row>
    <row r="282" spans="1:2" x14ac:dyDescent="0.2">
      <c r="A282" t="s">
        <v>20</v>
      </c>
      <c r="B282">
        <v>2443</v>
      </c>
    </row>
    <row r="283" spans="1:2" x14ac:dyDescent="0.2">
      <c r="A283" t="s">
        <v>20</v>
      </c>
      <c r="B283">
        <v>64</v>
      </c>
    </row>
    <row r="284" spans="1:2" x14ac:dyDescent="0.2">
      <c r="A284" t="s">
        <v>20</v>
      </c>
      <c r="B284">
        <v>268</v>
      </c>
    </row>
    <row r="285" spans="1:2" x14ac:dyDescent="0.2">
      <c r="A285" t="s">
        <v>20</v>
      </c>
      <c r="B285">
        <v>195</v>
      </c>
    </row>
    <row r="286" spans="1:2" x14ac:dyDescent="0.2">
      <c r="A286" t="s">
        <v>20</v>
      </c>
      <c r="B286">
        <v>186</v>
      </c>
    </row>
    <row r="287" spans="1:2" x14ac:dyDescent="0.2">
      <c r="A287" t="s">
        <v>20</v>
      </c>
      <c r="B287">
        <v>460</v>
      </c>
    </row>
    <row r="288" spans="1:2" x14ac:dyDescent="0.2">
      <c r="A288" t="s">
        <v>20</v>
      </c>
      <c r="B288">
        <v>2528</v>
      </c>
    </row>
    <row r="289" spans="1:2" x14ac:dyDescent="0.2">
      <c r="A289" t="s">
        <v>20</v>
      </c>
      <c r="B289">
        <v>3657</v>
      </c>
    </row>
    <row r="290" spans="1:2" x14ac:dyDescent="0.2">
      <c r="A290" t="s">
        <v>20</v>
      </c>
      <c r="B290">
        <v>131</v>
      </c>
    </row>
    <row r="291" spans="1:2" x14ac:dyDescent="0.2">
      <c r="A291" t="s">
        <v>20</v>
      </c>
      <c r="B291">
        <v>239</v>
      </c>
    </row>
    <row r="292" spans="1:2" x14ac:dyDescent="0.2">
      <c r="A292" t="s">
        <v>20</v>
      </c>
      <c r="B292">
        <v>78</v>
      </c>
    </row>
    <row r="293" spans="1:2" x14ac:dyDescent="0.2">
      <c r="A293" t="s">
        <v>20</v>
      </c>
      <c r="B293">
        <v>1773</v>
      </c>
    </row>
    <row r="294" spans="1:2" x14ac:dyDescent="0.2">
      <c r="A294" t="s">
        <v>20</v>
      </c>
      <c r="B294">
        <v>32</v>
      </c>
    </row>
    <row r="295" spans="1:2" x14ac:dyDescent="0.2">
      <c r="A295" t="s">
        <v>20</v>
      </c>
      <c r="B295">
        <v>369</v>
      </c>
    </row>
    <row r="296" spans="1:2" x14ac:dyDescent="0.2">
      <c r="A296" t="s">
        <v>20</v>
      </c>
      <c r="B296">
        <v>89</v>
      </c>
    </row>
    <row r="297" spans="1:2" x14ac:dyDescent="0.2">
      <c r="A297" t="s">
        <v>20</v>
      </c>
      <c r="B297">
        <v>147</v>
      </c>
    </row>
    <row r="298" spans="1:2" x14ac:dyDescent="0.2">
      <c r="A298" t="s">
        <v>20</v>
      </c>
      <c r="B298">
        <v>126</v>
      </c>
    </row>
    <row r="299" spans="1:2" x14ac:dyDescent="0.2">
      <c r="A299" t="s">
        <v>20</v>
      </c>
      <c r="B299">
        <v>2218</v>
      </c>
    </row>
    <row r="300" spans="1:2" x14ac:dyDescent="0.2">
      <c r="A300" t="s">
        <v>20</v>
      </c>
      <c r="B300">
        <v>202</v>
      </c>
    </row>
    <row r="301" spans="1:2" x14ac:dyDescent="0.2">
      <c r="A301" t="s">
        <v>20</v>
      </c>
      <c r="B301">
        <v>140</v>
      </c>
    </row>
    <row r="302" spans="1:2" x14ac:dyDescent="0.2">
      <c r="A302" t="s">
        <v>20</v>
      </c>
      <c r="B302">
        <v>1052</v>
      </c>
    </row>
    <row r="303" spans="1:2" x14ac:dyDescent="0.2">
      <c r="A303" t="s">
        <v>20</v>
      </c>
      <c r="B303">
        <v>247</v>
      </c>
    </row>
    <row r="304" spans="1:2" x14ac:dyDescent="0.2">
      <c r="A304" t="s">
        <v>20</v>
      </c>
      <c r="B304">
        <v>84</v>
      </c>
    </row>
    <row r="305" spans="1:2" x14ac:dyDescent="0.2">
      <c r="A305" t="s">
        <v>20</v>
      </c>
      <c r="B305">
        <v>88</v>
      </c>
    </row>
    <row r="306" spans="1:2" x14ac:dyDescent="0.2">
      <c r="A306" t="s">
        <v>20</v>
      </c>
      <c r="B306">
        <v>156</v>
      </c>
    </row>
    <row r="307" spans="1:2" x14ac:dyDescent="0.2">
      <c r="A307" t="s">
        <v>20</v>
      </c>
      <c r="B307">
        <v>2985</v>
      </c>
    </row>
    <row r="308" spans="1:2" x14ac:dyDescent="0.2">
      <c r="A308" t="s">
        <v>20</v>
      </c>
      <c r="B308">
        <v>762</v>
      </c>
    </row>
    <row r="309" spans="1:2" x14ac:dyDescent="0.2">
      <c r="A309" t="s">
        <v>20</v>
      </c>
      <c r="B309">
        <v>554</v>
      </c>
    </row>
    <row r="310" spans="1:2" x14ac:dyDescent="0.2">
      <c r="A310" t="s">
        <v>20</v>
      </c>
      <c r="B310">
        <v>135</v>
      </c>
    </row>
    <row r="311" spans="1:2" x14ac:dyDescent="0.2">
      <c r="A311" t="s">
        <v>20</v>
      </c>
      <c r="B311">
        <v>122</v>
      </c>
    </row>
    <row r="312" spans="1:2" x14ac:dyDescent="0.2">
      <c r="A312" t="s">
        <v>20</v>
      </c>
      <c r="B312">
        <v>221</v>
      </c>
    </row>
    <row r="313" spans="1:2" x14ac:dyDescent="0.2">
      <c r="A313" t="s">
        <v>20</v>
      </c>
      <c r="B313">
        <v>126</v>
      </c>
    </row>
    <row r="314" spans="1:2" x14ac:dyDescent="0.2">
      <c r="A314" t="s">
        <v>20</v>
      </c>
      <c r="B314">
        <v>1022</v>
      </c>
    </row>
    <row r="315" spans="1:2" x14ac:dyDescent="0.2">
      <c r="A315" t="s">
        <v>20</v>
      </c>
      <c r="B315">
        <v>3177</v>
      </c>
    </row>
    <row r="316" spans="1:2" x14ac:dyDescent="0.2">
      <c r="A316" t="s">
        <v>20</v>
      </c>
      <c r="B316">
        <v>198</v>
      </c>
    </row>
    <row r="317" spans="1:2" x14ac:dyDescent="0.2">
      <c r="A317" t="s">
        <v>20</v>
      </c>
      <c r="B317">
        <v>85</v>
      </c>
    </row>
    <row r="318" spans="1:2" x14ac:dyDescent="0.2">
      <c r="A318" t="s">
        <v>20</v>
      </c>
      <c r="B318">
        <v>3596</v>
      </c>
    </row>
    <row r="319" spans="1:2" x14ac:dyDescent="0.2">
      <c r="A319" t="s">
        <v>20</v>
      </c>
      <c r="B319">
        <v>244</v>
      </c>
    </row>
    <row r="320" spans="1:2" x14ac:dyDescent="0.2">
      <c r="A320" t="s">
        <v>20</v>
      </c>
      <c r="B320">
        <v>5180</v>
      </c>
    </row>
    <row r="321" spans="1:2" x14ac:dyDescent="0.2">
      <c r="A321" t="s">
        <v>20</v>
      </c>
      <c r="B321">
        <v>589</v>
      </c>
    </row>
    <row r="322" spans="1:2" x14ac:dyDescent="0.2">
      <c r="A322" t="s">
        <v>20</v>
      </c>
      <c r="B322">
        <v>2725</v>
      </c>
    </row>
    <row r="323" spans="1:2" x14ac:dyDescent="0.2">
      <c r="A323" t="s">
        <v>20</v>
      </c>
      <c r="B323">
        <v>300</v>
      </c>
    </row>
    <row r="324" spans="1:2" x14ac:dyDescent="0.2">
      <c r="A324" t="s">
        <v>20</v>
      </c>
      <c r="B324">
        <v>144</v>
      </c>
    </row>
    <row r="325" spans="1:2" x14ac:dyDescent="0.2">
      <c r="A325" t="s">
        <v>20</v>
      </c>
      <c r="B325">
        <v>87</v>
      </c>
    </row>
    <row r="326" spans="1:2" x14ac:dyDescent="0.2">
      <c r="A326" t="s">
        <v>20</v>
      </c>
      <c r="B326">
        <v>3116</v>
      </c>
    </row>
    <row r="327" spans="1:2" x14ac:dyDescent="0.2">
      <c r="A327" t="s">
        <v>20</v>
      </c>
      <c r="B327">
        <v>909</v>
      </c>
    </row>
    <row r="328" spans="1:2" x14ac:dyDescent="0.2">
      <c r="A328" t="s">
        <v>20</v>
      </c>
      <c r="B328">
        <v>1613</v>
      </c>
    </row>
    <row r="329" spans="1:2" x14ac:dyDescent="0.2">
      <c r="A329" t="s">
        <v>20</v>
      </c>
      <c r="B329">
        <v>136</v>
      </c>
    </row>
    <row r="330" spans="1:2" x14ac:dyDescent="0.2">
      <c r="A330" t="s">
        <v>20</v>
      </c>
      <c r="B330">
        <v>130</v>
      </c>
    </row>
    <row r="331" spans="1:2" x14ac:dyDescent="0.2">
      <c r="A331" t="s">
        <v>20</v>
      </c>
      <c r="B331">
        <v>102</v>
      </c>
    </row>
    <row r="332" spans="1:2" x14ac:dyDescent="0.2">
      <c r="A332" t="s">
        <v>20</v>
      </c>
      <c r="B332">
        <v>4006</v>
      </c>
    </row>
    <row r="333" spans="1:2" x14ac:dyDescent="0.2">
      <c r="A333" t="s">
        <v>20</v>
      </c>
      <c r="B333">
        <v>1629</v>
      </c>
    </row>
    <row r="334" spans="1:2" x14ac:dyDescent="0.2">
      <c r="A334" t="s">
        <v>20</v>
      </c>
      <c r="B334">
        <v>2188</v>
      </c>
    </row>
    <row r="335" spans="1:2" x14ac:dyDescent="0.2">
      <c r="A335" t="s">
        <v>20</v>
      </c>
      <c r="B335">
        <v>2409</v>
      </c>
    </row>
    <row r="336" spans="1:2" x14ac:dyDescent="0.2">
      <c r="A336" t="s">
        <v>20</v>
      </c>
      <c r="B336">
        <v>194</v>
      </c>
    </row>
    <row r="337" spans="1:2" x14ac:dyDescent="0.2">
      <c r="A337" t="s">
        <v>20</v>
      </c>
      <c r="B337">
        <v>1140</v>
      </c>
    </row>
    <row r="338" spans="1:2" x14ac:dyDescent="0.2">
      <c r="A338" t="s">
        <v>20</v>
      </c>
      <c r="B338">
        <v>102</v>
      </c>
    </row>
    <row r="339" spans="1:2" x14ac:dyDescent="0.2">
      <c r="A339" t="s">
        <v>20</v>
      </c>
      <c r="B339">
        <v>2857</v>
      </c>
    </row>
    <row r="340" spans="1:2" x14ac:dyDescent="0.2">
      <c r="A340" t="s">
        <v>20</v>
      </c>
      <c r="B340">
        <v>107</v>
      </c>
    </row>
    <row r="341" spans="1:2" x14ac:dyDescent="0.2">
      <c r="A341" t="s">
        <v>20</v>
      </c>
      <c r="B341">
        <v>160</v>
      </c>
    </row>
    <row r="342" spans="1:2" x14ac:dyDescent="0.2">
      <c r="A342" t="s">
        <v>20</v>
      </c>
      <c r="B342">
        <v>2230</v>
      </c>
    </row>
    <row r="343" spans="1:2" x14ac:dyDescent="0.2">
      <c r="A343" t="s">
        <v>20</v>
      </c>
      <c r="B343">
        <v>316</v>
      </c>
    </row>
    <row r="344" spans="1:2" x14ac:dyDescent="0.2">
      <c r="A344" t="s">
        <v>20</v>
      </c>
      <c r="B344">
        <v>117</v>
      </c>
    </row>
    <row r="345" spans="1:2" x14ac:dyDescent="0.2">
      <c r="A345" t="s">
        <v>20</v>
      </c>
      <c r="B345">
        <v>6406</v>
      </c>
    </row>
    <row r="346" spans="1:2" x14ac:dyDescent="0.2">
      <c r="A346" t="s">
        <v>20</v>
      </c>
      <c r="B346">
        <v>192</v>
      </c>
    </row>
    <row r="347" spans="1:2" x14ac:dyDescent="0.2">
      <c r="A347" t="s">
        <v>20</v>
      </c>
      <c r="B347">
        <v>26</v>
      </c>
    </row>
    <row r="348" spans="1:2" x14ac:dyDescent="0.2">
      <c r="A348" t="s">
        <v>20</v>
      </c>
      <c r="B348">
        <v>723</v>
      </c>
    </row>
    <row r="349" spans="1:2" x14ac:dyDescent="0.2">
      <c r="A349" t="s">
        <v>20</v>
      </c>
      <c r="B349">
        <v>170</v>
      </c>
    </row>
    <row r="350" spans="1:2" x14ac:dyDescent="0.2">
      <c r="A350" t="s">
        <v>20</v>
      </c>
      <c r="B350">
        <v>238</v>
      </c>
    </row>
    <row r="351" spans="1:2" x14ac:dyDescent="0.2">
      <c r="A351" t="s">
        <v>20</v>
      </c>
      <c r="B351">
        <v>55</v>
      </c>
    </row>
    <row r="352" spans="1:2" x14ac:dyDescent="0.2">
      <c r="A352" t="s">
        <v>20</v>
      </c>
      <c r="B352">
        <v>128</v>
      </c>
    </row>
    <row r="353" spans="1:2" x14ac:dyDescent="0.2">
      <c r="A353" t="s">
        <v>20</v>
      </c>
      <c r="B353">
        <v>2144</v>
      </c>
    </row>
    <row r="354" spans="1:2" x14ac:dyDescent="0.2">
      <c r="A354" t="s">
        <v>20</v>
      </c>
      <c r="B354">
        <v>2693</v>
      </c>
    </row>
    <row r="355" spans="1:2" x14ac:dyDescent="0.2">
      <c r="A355" t="s">
        <v>20</v>
      </c>
      <c r="B355">
        <v>432</v>
      </c>
    </row>
    <row r="356" spans="1:2" x14ac:dyDescent="0.2">
      <c r="A356" t="s">
        <v>20</v>
      </c>
      <c r="B356">
        <v>189</v>
      </c>
    </row>
    <row r="357" spans="1:2" x14ac:dyDescent="0.2">
      <c r="A357" t="s">
        <v>20</v>
      </c>
      <c r="B357">
        <v>154</v>
      </c>
    </row>
    <row r="358" spans="1:2" x14ac:dyDescent="0.2">
      <c r="A358" t="s">
        <v>20</v>
      </c>
      <c r="B358">
        <v>96</v>
      </c>
    </row>
    <row r="359" spans="1:2" x14ac:dyDescent="0.2">
      <c r="A359" t="s">
        <v>20</v>
      </c>
      <c r="B359">
        <v>3063</v>
      </c>
    </row>
    <row r="360" spans="1:2" x14ac:dyDescent="0.2">
      <c r="A360" t="s">
        <v>20</v>
      </c>
      <c r="B360">
        <v>2266</v>
      </c>
    </row>
    <row r="361" spans="1:2" x14ac:dyDescent="0.2">
      <c r="A361" t="s">
        <v>20</v>
      </c>
      <c r="B361">
        <v>194</v>
      </c>
    </row>
    <row r="362" spans="1:2" x14ac:dyDescent="0.2">
      <c r="A362" t="s">
        <v>20</v>
      </c>
      <c r="B362">
        <v>129</v>
      </c>
    </row>
    <row r="363" spans="1:2" x14ac:dyDescent="0.2">
      <c r="A363" t="s">
        <v>20</v>
      </c>
      <c r="B363">
        <v>375</v>
      </c>
    </row>
    <row r="364" spans="1:2" x14ac:dyDescent="0.2">
      <c r="A364" t="s">
        <v>20</v>
      </c>
      <c r="B364">
        <v>409</v>
      </c>
    </row>
    <row r="365" spans="1:2" x14ac:dyDescent="0.2">
      <c r="A365" t="s">
        <v>20</v>
      </c>
      <c r="B365">
        <v>234</v>
      </c>
    </row>
    <row r="366" spans="1:2" x14ac:dyDescent="0.2">
      <c r="A366" t="s">
        <v>20</v>
      </c>
      <c r="B366">
        <v>3016</v>
      </c>
    </row>
    <row r="367" spans="1:2" x14ac:dyDescent="0.2">
      <c r="A367" t="s">
        <v>20</v>
      </c>
      <c r="B367">
        <v>264</v>
      </c>
    </row>
    <row r="368" spans="1:2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2:A566">
    <cfRule type="cellIs" dxfId="7" priority="1" operator="equal">
      <formula>"canceled"</formula>
    </cfRule>
    <cfRule type="cellIs" dxfId="6" priority="2" operator="equal">
      <formula>"live"</formula>
    </cfRule>
    <cfRule type="cellIs" dxfId="5" priority="3" operator="equal">
      <formula>"failed"</formula>
    </cfRule>
    <cfRule type="cellIs" dxfId="4" priority="4" operator="equal">
      <formula>"successful"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0FFF-54BC-6540-930A-0E2D4B5C774A}">
  <dimension ref="A1:E365"/>
  <sheetViews>
    <sheetView tabSelected="1" workbookViewId="0">
      <selection activeCell="F17" sqref="F17"/>
    </sheetView>
  </sheetViews>
  <sheetFormatPr baseColWidth="10" defaultRowHeight="16" x14ac:dyDescent="0.2"/>
  <cols>
    <col min="2" max="2" width="13" customWidth="1"/>
    <col min="4" max="4" width="35.5" customWidth="1"/>
    <col min="5" max="5" width="12.33203125" customWidth="1"/>
  </cols>
  <sheetData>
    <row r="1" spans="1:5" x14ac:dyDescent="0.2">
      <c r="A1" t="s">
        <v>2106</v>
      </c>
      <c r="B1" t="s">
        <v>2107</v>
      </c>
    </row>
    <row r="2" spans="1:5" x14ac:dyDescent="0.2">
      <c r="A2" t="s">
        <v>14</v>
      </c>
      <c r="B2">
        <v>0</v>
      </c>
    </row>
    <row r="3" spans="1:5" x14ac:dyDescent="0.2">
      <c r="A3" t="s">
        <v>14</v>
      </c>
      <c r="B3">
        <v>24</v>
      </c>
      <c r="D3" t="s">
        <v>2108</v>
      </c>
      <c r="E3" s="4">
        <f>AVERAGE(Backers2)</f>
        <v>585.61538461538464</v>
      </c>
    </row>
    <row r="4" spans="1:5" x14ac:dyDescent="0.2">
      <c r="A4" t="s">
        <v>14</v>
      </c>
      <c r="B4">
        <v>53</v>
      </c>
      <c r="D4" t="s">
        <v>2109</v>
      </c>
      <c r="E4" s="4">
        <f>MEDIAN(Backers2)</f>
        <v>114.5</v>
      </c>
    </row>
    <row r="5" spans="1:5" x14ac:dyDescent="0.2">
      <c r="A5" t="s">
        <v>14</v>
      </c>
      <c r="B5">
        <v>18</v>
      </c>
      <c r="D5" t="s">
        <v>2115</v>
      </c>
      <c r="E5" s="4">
        <f>MIN(Backers2)</f>
        <v>0</v>
      </c>
    </row>
    <row r="6" spans="1:5" x14ac:dyDescent="0.2">
      <c r="A6" t="s">
        <v>14</v>
      </c>
      <c r="B6">
        <v>44</v>
      </c>
      <c r="D6" t="s">
        <v>2111</v>
      </c>
      <c r="E6" s="4">
        <f>MAX(Backers2)</f>
        <v>6080</v>
      </c>
    </row>
    <row r="7" spans="1:5" x14ac:dyDescent="0.2">
      <c r="A7" t="s">
        <v>14</v>
      </c>
      <c r="B7">
        <v>27</v>
      </c>
      <c r="D7" t="s">
        <v>2112</v>
      </c>
      <c r="E7" s="4">
        <f>_xlfn.VAR.P(Backers2)</f>
        <v>921574.68174133555</v>
      </c>
    </row>
    <row r="8" spans="1:5" x14ac:dyDescent="0.2">
      <c r="A8" t="s">
        <v>14</v>
      </c>
      <c r="B8">
        <v>55</v>
      </c>
      <c r="D8" t="s">
        <v>2114</v>
      </c>
      <c r="E8" s="4">
        <f>STDEV(Backers2)</f>
        <v>961.30819978260524</v>
      </c>
    </row>
    <row r="9" spans="1:5" x14ac:dyDescent="0.2">
      <c r="A9" t="s">
        <v>14</v>
      </c>
      <c r="B9">
        <v>200</v>
      </c>
    </row>
    <row r="10" spans="1:5" x14ac:dyDescent="0.2">
      <c r="A10" t="s">
        <v>14</v>
      </c>
      <c r="B10">
        <v>452</v>
      </c>
    </row>
    <row r="11" spans="1:5" x14ac:dyDescent="0.2">
      <c r="A11" t="s">
        <v>14</v>
      </c>
      <c r="B11">
        <v>674</v>
      </c>
    </row>
    <row r="12" spans="1:5" x14ac:dyDescent="0.2">
      <c r="A12" t="s">
        <v>14</v>
      </c>
      <c r="B12">
        <v>558</v>
      </c>
    </row>
    <row r="13" spans="1:5" x14ac:dyDescent="0.2">
      <c r="A13" t="s">
        <v>14</v>
      </c>
      <c r="B13">
        <v>15</v>
      </c>
    </row>
    <row r="14" spans="1:5" x14ac:dyDescent="0.2">
      <c r="A14" t="s">
        <v>14</v>
      </c>
      <c r="B14">
        <v>2307</v>
      </c>
    </row>
    <row r="15" spans="1:5" x14ac:dyDescent="0.2">
      <c r="A15" t="s">
        <v>14</v>
      </c>
      <c r="B15">
        <v>88</v>
      </c>
    </row>
    <row r="16" spans="1:5" x14ac:dyDescent="0.2">
      <c r="A16" t="s">
        <v>14</v>
      </c>
      <c r="B16">
        <v>48</v>
      </c>
    </row>
    <row r="17" spans="1:2" x14ac:dyDescent="0.2">
      <c r="A17" t="s">
        <v>14</v>
      </c>
      <c r="B17">
        <v>1</v>
      </c>
    </row>
    <row r="18" spans="1:2" x14ac:dyDescent="0.2">
      <c r="A18" t="s">
        <v>14</v>
      </c>
      <c r="B18">
        <v>1467</v>
      </c>
    </row>
    <row r="19" spans="1:2" x14ac:dyDescent="0.2">
      <c r="A19" t="s">
        <v>14</v>
      </c>
      <c r="B19">
        <v>75</v>
      </c>
    </row>
    <row r="20" spans="1:2" x14ac:dyDescent="0.2">
      <c r="A20" t="s">
        <v>14</v>
      </c>
      <c r="B20">
        <v>120</v>
      </c>
    </row>
    <row r="21" spans="1:2" x14ac:dyDescent="0.2">
      <c r="A21" t="s">
        <v>14</v>
      </c>
      <c r="B21">
        <v>2253</v>
      </c>
    </row>
    <row r="22" spans="1:2" x14ac:dyDescent="0.2">
      <c r="A22" t="s">
        <v>14</v>
      </c>
      <c r="B22">
        <v>5</v>
      </c>
    </row>
    <row r="23" spans="1:2" x14ac:dyDescent="0.2">
      <c r="A23" t="s">
        <v>14</v>
      </c>
      <c r="B23">
        <v>38</v>
      </c>
    </row>
    <row r="24" spans="1:2" x14ac:dyDescent="0.2">
      <c r="A24" t="s">
        <v>14</v>
      </c>
      <c r="B24">
        <v>12</v>
      </c>
    </row>
    <row r="25" spans="1:2" x14ac:dyDescent="0.2">
      <c r="A25" t="s">
        <v>14</v>
      </c>
      <c r="B25">
        <v>1684</v>
      </c>
    </row>
    <row r="26" spans="1:2" x14ac:dyDescent="0.2">
      <c r="A26" t="s">
        <v>14</v>
      </c>
      <c r="B26">
        <v>56</v>
      </c>
    </row>
    <row r="27" spans="1:2" x14ac:dyDescent="0.2">
      <c r="A27" t="s">
        <v>14</v>
      </c>
      <c r="B27">
        <v>838</v>
      </c>
    </row>
    <row r="28" spans="1:2" x14ac:dyDescent="0.2">
      <c r="A28" t="s">
        <v>14</v>
      </c>
      <c r="B28">
        <v>1000</v>
      </c>
    </row>
    <row r="29" spans="1:2" x14ac:dyDescent="0.2">
      <c r="A29" t="s">
        <v>14</v>
      </c>
      <c r="B29">
        <v>1482</v>
      </c>
    </row>
    <row r="30" spans="1:2" x14ac:dyDescent="0.2">
      <c r="A30" t="s">
        <v>14</v>
      </c>
      <c r="B30">
        <v>106</v>
      </c>
    </row>
    <row r="31" spans="1:2" x14ac:dyDescent="0.2">
      <c r="A31" t="s">
        <v>14</v>
      </c>
      <c r="B31">
        <v>679</v>
      </c>
    </row>
    <row r="32" spans="1:2" x14ac:dyDescent="0.2">
      <c r="A32" t="s">
        <v>14</v>
      </c>
      <c r="B32">
        <v>1220</v>
      </c>
    </row>
    <row r="33" spans="1:2" x14ac:dyDescent="0.2">
      <c r="A33" t="s">
        <v>14</v>
      </c>
      <c r="B33">
        <v>1</v>
      </c>
    </row>
    <row r="34" spans="1:2" x14ac:dyDescent="0.2">
      <c r="A34" t="s">
        <v>14</v>
      </c>
      <c r="B34">
        <v>37</v>
      </c>
    </row>
    <row r="35" spans="1:2" x14ac:dyDescent="0.2">
      <c r="A35" t="s">
        <v>14</v>
      </c>
      <c r="B35">
        <v>60</v>
      </c>
    </row>
    <row r="36" spans="1:2" x14ac:dyDescent="0.2">
      <c r="A36" t="s">
        <v>14</v>
      </c>
      <c r="B36">
        <v>296</v>
      </c>
    </row>
    <row r="37" spans="1:2" x14ac:dyDescent="0.2">
      <c r="A37" t="s">
        <v>14</v>
      </c>
      <c r="B37">
        <v>3304</v>
      </c>
    </row>
    <row r="38" spans="1:2" x14ac:dyDescent="0.2">
      <c r="A38" t="s">
        <v>14</v>
      </c>
      <c r="B38">
        <v>73</v>
      </c>
    </row>
    <row r="39" spans="1:2" x14ac:dyDescent="0.2">
      <c r="A39" t="s">
        <v>14</v>
      </c>
      <c r="B39">
        <v>3387</v>
      </c>
    </row>
    <row r="40" spans="1:2" x14ac:dyDescent="0.2">
      <c r="A40" t="s">
        <v>14</v>
      </c>
      <c r="B40">
        <v>662</v>
      </c>
    </row>
    <row r="41" spans="1:2" x14ac:dyDescent="0.2">
      <c r="A41" t="s">
        <v>14</v>
      </c>
      <c r="B41">
        <v>774</v>
      </c>
    </row>
    <row r="42" spans="1:2" x14ac:dyDescent="0.2">
      <c r="A42" t="s">
        <v>14</v>
      </c>
      <c r="B42">
        <v>672</v>
      </c>
    </row>
    <row r="43" spans="1:2" x14ac:dyDescent="0.2">
      <c r="A43" t="s">
        <v>14</v>
      </c>
      <c r="B43">
        <v>940</v>
      </c>
    </row>
    <row r="44" spans="1:2" x14ac:dyDescent="0.2">
      <c r="A44" t="s">
        <v>14</v>
      </c>
      <c r="B44">
        <v>117</v>
      </c>
    </row>
    <row r="45" spans="1:2" x14ac:dyDescent="0.2">
      <c r="A45" t="s">
        <v>14</v>
      </c>
      <c r="B45">
        <v>115</v>
      </c>
    </row>
    <row r="46" spans="1:2" x14ac:dyDescent="0.2">
      <c r="A46" t="s">
        <v>14</v>
      </c>
      <c r="B46">
        <v>326</v>
      </c>
    </row>
    <row r="47" spans="1:2" x14ac:dyDescent="0.2">
      <c r="A47" t="s">
        <v>14</v>
      </c>
      <c r="B47">
        <v>1</v>
      </c>
    </row>
    <row r="48" spans="1:2" x14ac:dyDescent="0.2">
      <c r="A48" t="s">
        <v>14</v>
      </c>
      <c r="B48">
        <v>1467</v>
      </c>
    </row>
    <row r="49" spans="1:2" x14ac:dyDescent="0.2">
      <c r="A49" t="s">
        <v>14</v>
      </c>
      <c r="B49">
        <v>5681</v>
      </c>
    </row>
    <row r="50" spans="1:2" x14ac:dyDescent="0.2">
      <c r="A50" t="s">
        <v>14</v>
      </c>
      <c r="B50">
        <v>1059</v>
      </c>
    </row>
    <row r="51" spans="1:2" x14ac:dyDescent="0.2">
      <c r="A51" t="s">
        <v>14</v>
      </c>
      <c r="B51">
        <v>1194</v>
      </c>
    </row>
    <row r="52" spans="1:2" x14ac:dyDescent="0.2">
      <c r="A52" t="s">
        <v>14</v>
      </c>
      <c r="B52">
        <v>30</v>
      </c>
    </row>
    <row r="53" spans="1:2" x14ac:dyDescent="0.2">
      <c r="A53" t="s">
        <v>14</v>
      </c>
      <c r="B53">
        <v>75</v>
      </c>
    </row>
    <row r="54" spans="1:2" x14ac:dyDescent="0.2">
      <c r="A54" t="s">
        <v>14</v>
      </c>
      <c r="B54">
        <v>955</v>
      </c>
    </row>
    <row r="55" spans="1:2" x14ac:dyDescent="0.2">
      <c r="A55" t="s">
        <v>14</v>
      </c>
      <c r="B55">
        <v>67</v>
      </c>
    </row>
    <row r="56" spans="1:2" x14ac:dyDescent="0.2">
      <c r="A56" t="s">
        <v>14</v>
      </c>
      <c r="B56">
        <v>5</v>
      </c>
    </row>
    <row r="57" spans="1:2" x14ac:dyDescent="0.2">
      <c r="A57" t="s">
        <v>14</v>
      </c>
      <c r="B57">
        <v>26</v>
      </c>
    </row>
    <row r="58" spans="1:2" x14ac:dyDescent="0.2">
      <c r="A58" t="s">
        <v>14</v>
      </c>
      <c r="B58">
        <v>1130</v>
      </c>
    </row>
    <row r="59" spans="1:2" x14ac:dyDescent="0.2">
      <c r="A59" t="s">
        <v>14</v>
      </c>
      <c r="B59">
        <v>782</v>
      </c>
    </row>
    <row r="60" spans="1:2" x14ac:dyDescent="0.2">
      <c r="A60" t="s">
        <v>14</v>
      </c>
      <c r="B60">
        <v>210</v>
      </c>
    </row>
    <row r="61" spans="1:2" x14ac:dyDescent="0.2">
      <c r="A61" t="s">
        <v>14</v>
      </c>
      <c r="B61">
        <v>136</v>
      </c>
    </row>
    <row r="62" spans="1:2" x14ac:dyDescent="0.2">
      <c r="A62" t="s">
        <v>14</v>
      </c>
      <c r="B62">
        <v>86</v>
      </c>
    </row>
    <row r="63" spans="1:2" x14ac:dyDescent="0.2">
      <c r="A63" t="s">
        <v>14</v>
      </c>
      <c r="B63">
        <v>19</v>
      </c>
    </row>
    <row r="64" spans="1:2" x14ac:dyDescent="0.2">
      <c r="A64" t="s">
        <v>14</v>
      </c>
      <c r="B64">
        <v>886</v>
      </c>
    </row>
    <row r="65" spans="1:2" x14ac:dyDescent="0.2">
      <c r="A65" t="s">
        <v>14</v>
      </c>
      <c r="B65">
        <v>35</v>
      </c>
    </row>
    <row r="66" spans="1:2" x14ac:dyDescent="0.2">
      <c r="A66" t="s">
        <v>14</v>
      </c>
      <c r="B66">
        <v>24</v>
      </c>
    </row>
    <row r="67" spans="1:2" x14ac:dyDescent="0.2">
      <c r="A67" t="s">
        <v>14</v>
      </c>
      <c r="B67">
        <v>86</v>
      </c>
    </row>
    <row r="68" spans="1:2" x14ac:dyDescent="0.2">
      <c r="A68" t="s">
        <v>14</v>
      </c>
      <c r="B68">
        <v>243</v>
      </c>
    </row>
    <row r="69" spans="1:2" x14ac:dyDescent="0.2">
      <c r="A69" t="s">
        <v>14</v>
      </c>
      <c r="B69">
        <v>65</v>
      </c>
    </row>
    <row r="70" spans="1:2" x14ac:dyDescent="0.2">
      <c r="A70" t="s">
        <v>14</v>
      </c>
      <c r="B70">
        <v>100</v>
      </c>
    </row>
    <row r="71" spans="1:2" x14ac:dyDescent="0.2">
      <c r="A71" t="s">
        <v>14</v>
      </c>
      <c r="B71">
        <v>168</v>
      </c>
    </row>
    <row r="72" spans="1:2" x14ac:dyDescent="0.2">
      <c r="A72" t="s">
        <v>14</v>
      </c>
      <c r="B72">
        <v>13</v>
      </c>
    </row>
    <row r="73" spans="1:2" x14ac:dyDescent="0.2">
      <c r="A73" t="s">
        <v>14</v>
      </c>
      <c r="B73">
        <v>1</v>
      </c>
    </row>
    <row r="74" spans="1:2" x14ac:dyDescent="0.2">
      <c r="A74" t="s">
        <v>14</v>
      </c>
      <c r="B74">
        <v>40</v>
      </c>
    </row>
    <row r="75" spans="1:2" x14ac:dyDescent="0.2">
      <c r="A75" t="s">
        <v>14</v>
      </c>
      <c r="B75">
        <v>226</v>
      </c>
    </row>
    <row r="76" spans="1:2" x14ac:dyDescent="0.2">
      <c r="A76" t="s">
        <v>14</v>
      </c>
      <c r="B76">
        <v>1625</v>
      </c>
    </row>
    <row r="77" spans="1:2" x14ac:dyDescent="0.2">
      <c r="A77" t="s">
        <v>14</v>
      </c>
      <c r="B77">
        <v>143</v>
      </c>
    </row>
    <row r="78" spans="1:2" x14ac:dyDescent="0.2">
      <c r="A78" t="s">
        <v>14</v>
      </c>
      <c r="B78">
        <v>934</v>
      </c>
    </row>
    <row r="79" spans="1:2" x14ac:dyDescent="0.2">
      <c r="A79" t="s">
        <v>14</v>
      </c>
      <c r="B79">
        <v>17</v>
      </c>
    </row>
    <row r="80" spans="1:2" x14ac:dyDescent="0.2">
      <c r="A80" t="s">
        <v>14</v>
      </c>
      <c r="B80">
        <v>2179</v>
      </c>
    </row>
    <row r="81" spans="1:2" x14ac:dyDescent="0.2">
      <c r="A81" t="s">
        <v>14</v>
      </c>
      <c r="B81">
        <v>931</v>
      </c>
    </row>
    <row r="82" spans="1:2" x14ac:dyDescent="0.2">
      <c r="A82" t="s">
        <v>14</v>
      </c>
      <c r="B82">
        <v>92</v>
      </c>
    </row>
    <row r="83" spans="1:2" x14ac:dyDescent="0.2">
      <c r="A83" t="s">
        <v>14</v>
      </c>
      <c r="B83">
        <v>57</v>
      </c>
    </row>
    <row r="84" spans="1:2" x14ac:dyDescent="0.2">
      <c r="A84" t="s">
        <v>14</v>
      </c>
      <c r="B84">
        <v>41</v>
      </c>
    </row>
    <row r="85" spans="1:2" x14ac:dyDescent="0.2">
      <c r="A85" t="s">
        <v>14</v>
      </c>
      <c r="B85">
        <v>1</v>
      </c>
    </row>
    <row r="86" spans="1:2" x14ac:dyDescent="0.2">
      <c r="A86" t="s">
        <v>14</v>
      </c>
      <c r="B86">
        <v>101</v>
      </c>
    </row>
    <row r="87" spans="1:2" x14ac:dyDescent="0.2">
      <c r="A87" t="s">
        <v>14</v>
      </c>
      <c r="B87">
        <v>1335</v>
      </c>
    </row>
    <row r="88" spans="1:2" x14ac:dyDescent="0.2">
      <c r="A88" t="s">
        <v>14</v>
      </c>
      <c r="B88">
        <v>15</v>
      </c>
    </row>
    <row r="89" spans="1:2" x14ac:dyDescent="0.2">
      <c r="A89" t="s">
        <v>14</v>
      </c>
      <c r="B89">
        <v>454</v>
      </c>
    </row>
    <row r="90" spans="1:2" x14ac:dyDescent="0.2">
      <c r="A90" t="s">
        <v>14</v>
      </c>
      <c r="B90">
        <v>3182</v>
      </c>
    </row>
    <row r="91" spans="1:2" x14ac:dyDescent="0.2">
      <c r="A91" t="s">
        <v>14</v>
      </c>
      <c r="B91">
        <v>15</v>
      </c>
    </row>
    <row r="92" spans="1:2" x14ac:dyDescent="0.2">
      <c r="A92" t="s">
        <v>14</v>
      </c>
      <c r="B92">
        <v>133</v>
      </c>
    </row>
    <row r="93" spans="1:2" x14ac:dyDescent="0.2">
      <c r="A93" t="s">
        <v>14</v>
      </c>
      <c r="B93">
        <v>2062</v>
      </c>
    </row>
    <row r="94" spans="1:2" x14ac:dyDescent="0.2">
      <c r="A94" t="s">
        <v>14</v>
      </c>
      <c r="B94">
        <v>29</v>
      </c>
    </row>
    <row r="95" spans="1:2" x14ac:dyDescent="0.2">
      <c r="A95" t="s">
        <v>14</v>
      </c>
      <c r="B95">
        <v>132</v>
      </c>
    </row>
    <row r="96" spans="1:2" x14ac:dyDescent="0.2">
      <c r="A96" t="s">
        <v>14</v>
      </c>
      <c r="B96">
        <v>137</v>
      </c>
    </row>
    <row r="97" spans="1:2" x14ac:dyDescent="0.2">
      <c r="A97" t="s">
        <v>14</v>
      </c>
      <c r="B97">
        <v>908</v>
      </c>
    </row>
    <row r="98" spans="1:2" x14ac:dyDescent="0.2">
      <c r="A98" t="s">
        <v>14</v>
      </c>
      <c r="B98">
        <v>10</v>
      </c>
    </row>
    <row r="99" spans="1:2" x14ac:dyDescent="0.2">
      <c r="A99" t="s">
        <v>14</v>
      </c>
      <c r="B99">
        <v>1910</v>
      </c>
    </row>
    <row r="100" spans="1:2" x14ac:dyDescent="0.2">
      <c r="A100" t="s">
        <v>14</v>
      </c>
      <c r="B100">
        <v>38</v>
      </c>
    </row>
    <row r="101" spans="1:2" x14ac:dyDescent="0.2">
      <c r="A101" t="s">
        <v>14</v>
      </c>
      <c r="B101">
        <v>104</v>
      </c>
    </row>
    <row r="102" spans="1:2" x14ac:dyDescent="0.2">
      <c r="A102" t="s">
        <v>14</v>
      </c>
      <c r="B102">
        <v>49</v>
      </c>
    </row>
    <row r="103" spans="1:2" x14ac:dyDescent="0.2">
      <c r="A103" t="s">
        <v>14</v>
      </c>
      <c r="B103">
        <v>1</v>
      </c>
    </row>
    <row r="104" spans="1:2" x14ac:dyDescent="0.2">
      <c r="A104" t="s">
        <v>14</v>
      </c>
      <c r="B104">
        <v>245</v>
      </c>
    </row>
    <row r="105" spans="1:2" x14ac:dyDescent="0.2">
      <c r="A105" t="s">
        <v>14</v>
      </c>
      <c r="B105">
        <v>32</v>
      </c>
    </row>
    <row r="106" spans="1:2" x14ac:dyDescent="0.2">
      <c r="A106" t="s">
        <v>14</v>
      </c>
      <c r="B106">
        <v>7</v>
      </c>
    </row>
    <row r="107" spans="1:2" x14ac:dyDescent="0.2">
      <c r="A107" t="s">
        <v>14</v>
      </c>
      <c r="B107">
        <v>803</v>
      </c>
    </row>
    <row r="108" spans="1:2" x14ac:dyDescent="0.2">
      <c r="A108" t="s">
        <v>14</v>
      </c>
      <c r="B108">
        <v>16</v>
      </c>
    </row>
    <row r="109" spans="1:2" x14ac:dyDescent="0.2">
      <c r="A109" t="s">
        <v>14</v>
      </c>
      <c r="B109">
        <v>31</v>
      </c>
    </row>
    <row r="110" spans="1:2" x14ac:dyDescent="0.2">
      <c r="A110" t="s">
        <v>14</v>
      </c>
      <c r="B110">
        <v>108</v>
      </c>
    </row>
    <row r="111" spans="1:2" x14ac:dyDescent="0.2">
      <c r="A111" t="s">
        <v>14</v>
      </c>
      <c r="B111">
        <v>30</v>
      </c>
    </row>
    <row r="112" spans="1:2" x14ac:dyDescent="0.2">
      <c r="A112" t="s">
        <v>14</v>
      </c>
      <c r="B112">
        <v>17</v>
      </c>
    </row>
    <row r="113" spans="1:2" x14ac:dyDescent="0.2">
      <c r="A113" t="s">
        <v>14</v>
      </c>
      <c r="B113">
        <v>80</v>
      </c>
    </row>
    <row r="114" spans="1:2" x14ac:dyDescent="0.2">
      <c r="A114" t="s">
        <v>14</v>
      </c>
      <c r="B114">
        <v>2468</v>
      </c>
    </row>
    <row r="115" spans="1:2" x14ac:dyDescent="0.2">
      <c r="A115" t="s">
        <v>14</v>
      </c>
      <c r="B115">
        <v>26</v>
      </c>
    </row>
    <row r="116" spans="1:2" x14ac:dyDescent="0.2">
      <c r="A116" t="s">
        <v>14</v>
      </c>
      <c r="B116">
        <v>73</v>
      </c>
    </row>
    <row r="117" spans="1:2" x14ac:dyDescent="0.2">
      <c r="A117" t="s">
        <v>14</v>
      </c>
      <c r="B117">
        <v>128</v>
      </c>
    </row>
    <row r="118" spans="1:2" x14ac:dyDescent="0.2">
      <c r="A118" t="s">
        <v>14</v>
      </c>
      <c r="B118">
        <v>33</v>
      </c>
    </row>
    <row r="119" spans="1:2" x14ac:dyDescent="0.2">
      <c r="A119" t="s">
        <v>14</v>
      </c>
      <c r="B119">
        <v>1072</v>
      </c>
    </row>
    <row r="120" spans="1:2" x14ac:dyDescent="0.2">
      <c r="A120" t="s">
        <v>14</v>
      </c>
      <c r="B120">
        <v>393</v>
      </c>
    </row>
    <row r="121" spans="1:2" x14ac:dyDescent="0.2">
      <c r="A121" t="s">
        <v>14</v>
      </c>
      <c r="B121">
        <v>1257</v>
      </c>
    </row>
    <row r="122" spans="1:2" x14ac:dyDescent="0.2">
      <c r="A122" t="s">
        <v>14</v>
      </c>
      <c r="B122">
        <v>328</v>
      </c>
    </row>
    <row r="123" spans="1:2" x14ac:dyDescent="0.2">
      <c r="A123" t="s">
        <v>14</v>
      </c>
      <c r="B123">
        <v>147</v>
      </c>
    </row>
    <row r="124" spans="1:2" x14ac:dyDescent="0.2">
      <c r="A124" t="s">
        <v>14</v>
      </c>
      <c r="B124">
        <v>830</v>
      </c>
    </row>
    <row r="125" spans="1:2" x14ac:dyDescent="0.2">
      <c r="A125" t="s">
        <v>14</v>
      </c>
      <c r="B125">
        <v>331</v>
      </c>
    </row>
    <row r="126" spans="1:2" x14ac:dyDescent="0.2">
      <c r="A126" t="s">
        <v>14</v>
      </c>
      <c r="B126">
        <v>25</v>
      </c>
    </row>
    <row r="127" spans="1:2" x14ac:dyDescent="0.2">
      <c r="A127" t="s">
        <v>14</v>
      </c>
      <c r="B127">
        <v>3483</v>
      </c>
    </row>
    <row r="128" spans="1:2" x14ac:dyDescent="0.2">
      <c r="A128" t="s">
        <v>14</v>
      </c>
      <c r="B128">
        <v>923</v>
      </c>
    </row>
    <row r="129" spans="1:2" x14ac:dyDescent="0.2">
      <c r="A129" t="s">
        <v>14</v>
      </c>
      <c r="B129">
        <v>1</v>
      </c>
    </row>
    <row r="130" spans="1:2" x14ac:dyDescent="0.2">
      <c r="A130" t="s">
        <v>14</v>
      </c>
      <c r="B130">
        <v>33</v>
      </c>
    </row>
    <row r="131" spans="1:2" x14ac:dyDescent="0.2">
      <c r="A131" t="s">
        <v>14</v>
      </c>
      <c r="B131">
        <v>40</v>
      </c>
    </row>
    <row r="132" spans="1:2" x14ac:dyDescent="0.2">
      <c r="A132" t="s">
        <v>14</v>
      </c>
      <c r="B132">
        <v>23</v>
      </c>
    </row>
    <row r="133" spans="1:2" x14ac:dyDescent="0.2">
      <c r="A133" t="s">
        <v>14</v>
      </c>
      <c r="B133">
        <v>75</v>
      </c>
    </row>
    <row r="134" spans="1:2" x14ac:dyDescent="0.2">
      <c r="A134" t="s">
        <v>14</v>
      </c>
      <c r="B134">
        <v>2176</v>
      </c>
    </row>
    <row r="135" spans="1:2" x14ac:dyDescent="0.2">
      <c r="A135" t="s">
        <v>14</v>
      </c>
      <c r="B135">
        <v>441</v>
      </c>
    </row>
    <row r="136" spans="1:2" x14ac:dyDescent="0.2">
      <c r="A136" t="s">
        <v>14</v>
      </c>
      <c r="B136">
        <v>25</v>
      </c>
    </row>
    <row r="137" spans="1:2" x14ac:dyDescent="0.2">
      <c r="A137" t="s">
        <v>14</v>
      </c>
      <c r="B137">
        <v>127</v>
      </c>
    </row>
    <row r="138" spans="1:2" x14ac:dyDescent="0.2">
      <c r="A138" t="s">
        <v>14</v>
      </c>
      <c r="B138">
        <v>355</v>
      </c>
    </row>
    <row r="139" spans="1:2" x14ac:dyDescent="0.2">
      <c r="A139" t="s">
        <v>14</v>
      </c>
      <c r="B139">
        <v>44</v>
      </c>
    </row>
    <row r="140" spans="1:2" x14ac:dyDescent="0.2">
      <c r="A140" t="s">
        <v>14</v>
      </c>
      <c r="B140">
        <v>67</v>
      </c>
    </row>
    <row r="141" spans="1:2" x14ac:dyDescent="0.2">
      <c r="A141" t="s">
        <v>14</v>
      </c>
      <c r="B141">
        <v>1068</v>
      </c>
    </row>
    <row r="142" spans="1:2" x14ac:dyDescent="0.2">
      <c r="A142" t="s">
        <v>14</v>
      </c>
      <c r="B142">
        <v>424</v>
      </c>
    </row>
    <row r="143" spans="1:2" x14ac:dyDescent="0.2">
      <c r="A143" t="s">
        <v>14</v>
      </c>
      <c r="B143">
        <v>151</v>
      </c>
    </row>
    <row r="144" spans="1:2" x14ac:dyDescent="0.2">
      <c r="A144" t="s">
        <v>14</v>
      </c>
      <c r="B144">
        <v>1608</v>
      </c>
    </row>
    <row r="145" spans="1:2" x14ac:dyDescent="0.2">
      <c r="A145" t="s">
        <v>14</v>
      </c>
      <c r="B145">
        <v>941</v>
      </c>
    </row>
    <row r="146" spans="1:2" x14ac:dyDescent="0.2">
      <c r="A146" t="s">
        <v>14</v>
      </c>
      <c r="B146">
        <v>1</v>
      </c>
    </row>
    <row r="147" spans="1:2" x14ac:dyDescent="0.2">
      <c r="A147" t="s">
        <v>14</v>
      </c>
      <c r="B147">
        <v>40</v>
      </c>
    </row>
    <row r="148" spans="1:2" x14ac:dyDescent="0.2">
      <c r="A148" t="s">
        <v>14</v>
      </c>
      <c r="B148">
        <v>3015</v>
      </c>
    </row>
    <row r="149" spans="1:2" x14ac:dyDescent="0.2">
      <c r="A149" t="s">
        <v>14</v>
      </c>
      <c r="B149">
        <v>435</v>
      </c>
    </row>
    <row r="150" spans="1:2" x14ac:dyDescent="0.2">
      <c r="A150" t="s">
        <v>14</v>
      </c>
      <c r="B150">
        <v>714</v>
      </c>
    </row>
    <row r="151" spans="1:2" x14ac:dyDescent="0.2">
      <c r="A151" t="s">
        <v>14</v>
      </c>
      <c r="B151">
        <v>5497</v>
      </c>
    </row>
    <row r="152" spans="1:2" x14ac:dyDescent="0.2">
      <c r="A152" t="s">
        <v>14</v>
      </c>
      <c r="B152">
        <v>418</v>
      </c>
    </row>
    <row r="153" spans="1:2" x14ac:dyDescent="0.2">
      <c r="A153" t="s">
        <v>14</v>
      </c>
      <c r="B153">
        <v>1439</v>
      </c>
    </row>
    <row r="154" spans="1:2" x14ac:dyDescent="0.2">
      <c r="A154" t="s">
        <v>14</v>
      </c>
      <c r="B154">
        <v>15</v>
      </c>
    </row>
    <row r="155" spans="1:2" x14ac:dyDescent="0.2">
      <c r="A155" t="s">
        <v>14</v>
      </c>
      <c r="B155">
        <v>1999</v>
      </c>
    </row>
    <row r="156" spans="1:2" x14ac:dyDescent="0.2">
      <c r="A156" t="s">
        <v>14</v>
      </c>
      <c r="B156">
        <v>118</v>
      </c>
    </row>
    <row r="157" spans="1:2" x14ac:dyDescent="0.2">
      <c r="A157" t="s">
        <v>14</v>
      </c>
      <c r="B157">
        <v>162</v>
      </c>
    </row>
    <row r="158" spans="1:2" x14ac:dyDescent="0.2">
      <c r="A158" t="s">
        <v>14</v>
      </c>
      <c r="B158">
        <v>83</v>
      </c>
    </row>
    <row r="159" spans="1:2" x14ac:dyDescent="0.2">
      <c r="A159" t="s">
        <v>14</v>
      </c>
      <c r="B159">
        <v>747</v>
      </c>
    </row>
    <row r="160" spans="1:2" x14ac:dyDescent="0.2">
      <c r="A160" t="s">
        <v>14</v>
      </c>
      <c r="B160">
        <v>84</v>
      </c>
    </row>
    <row r="161" spans="1:2" x14ac:dyDescent="0.2">
      <c r="A161" t="s">
        <v>14</v>
      </c>
      <c r="B161">
        <v>91</v>
      </c>
    </row>
    <row r="162" spans="1:2" x14ac:dyDescent="0.2">
      <c r="A162" t="s">
        <v>14</v>
      </c>
      <c r="B162">
        <v>792</v>
      </c>
    </row>
    <row r="163" spans="1:2" x14ac:dyDescent="0.2">
      <c r="A163" t="s">
        <v>14</v>
      </c>
      <c r="B163">
        <v>32</v>
      </c>
    </row>
    <row r="164" spans="1:2" x14ac:dyDescent="0.2">
      <c r="A164" t="s">
        <v>14</v>
      </c>
      <c r="B164">
        <v>186</v>
      </c>
    </row>
    <row r="165" spans="1:2" x14ac:dyDescent="0.2">
      <c r="A165" t="s">
        <v>14</v>
      </c>
      <c r="B165">
        <v>605</v>
      </c>
    </row>
    <row r="166" spans="1:2" x14ac:dyDescent="0.2">
      <c r="A166" t="s">
        <v>14</v>
      </c>
      <c r="B166">
        <v>1</v>
      </c>
    </row>
    <row r="167" spans="1:2" x14ac:dyDescent="0.2">
      <c r="A167" t="s">
        <v>14</v>
      </c>
      <c r="B167">
        <v>31</v>
      </c>
    </row>
    <row r="168" spans="1:2" x14ac:dyDescent="0.2">
      <c r="A168" t="s">
        <v>14</v>
      </c>
      <c r="B168">
        <v>1181</v>
      </c>
    </row>
    <row r="169" spans="1:2" x14ac:dyDescent="0.2">
      <c r="A169" t="s">
        <v>14</v>
      </c>
      <c r="B169">
        <v>39</v>
      </c>
    </row>
    <row r="170" spans="1:2" x14ac:dyDescent="0.2">
      <c r="A170" t="s">
        <v>14</v>
      </c>
      <c r="B170">
        <v>46</v>
      </c>
    </row>
    <row r="171" spans="1:2" x14ac:dyDescent="0.2">
      <c r="A171" t="s">
        <v>14</v>
      </c>
      <c r="B171">
        <v>105</v>
      </c>
    </row>
    <row r="172" spans="1:2" x14ac:dyDescent="0.2">
      <c r="A172" t="s">
        <v>14</v>
      </c>
      <c r="B172">
        <v>535</v>
      </c>
    </row>
    <row r="173" spans="1:2" x14ac:dyDescent="0.2">
      <c r="A173" t="s">
        <v>14</v>
      </c>
      <c r="B173">
        <v>16</v>
      </c>
    </row>
    <row r="174" spans="1:2" x14ac:dyDescent="0.2">
      <c r="A174" t="s">
        <v>14</v>
      </c>
      <c r="B174">
        <v>575</v>
      </c>
    </row>
    <row r="175" spans="1:2" x14ac:dyDescent="0.2">
      <c r="A175" t="s">
        <v>14</v>
      </c>
      <c r="B175">
        <v>1120</v>
      </c>
    </row>
    <row r="176" spans="1:2" x14ac:dyDescent="0.2">
      <c r="A176" t="s">
        <v>14</v>
      </c>
      <c r="B176">
        <v>113</v>
      </c>
    </row>
    <row r="177" spans="1:2" x14ac:dyDescent="0.2">
      <c r="A177" t="s">
        <v>14</v>
      </c>
      <c r="B177">
        <v>1538</v>
      </c>
    </row>
    <row r="178" spans="1:2" x14ac:dyDescent="0.2">
      <c r="A178" t="s">
        <v>14</v>
      </c>
      <c r="B178">
        <v>9</v>
      </c>
    </row>
    <row r="179" spans="1:2" x14ac:dyDescent="0.2">
      <c r="A179" t="s">
        <v>14</v>
      </c>
      <c r="B179">
        <v>554</v>
      </c>
    </row>
    <row r="180" spans="1:2" x14ac:dyDescent="0.2">
      <c r="A180" t="s">
        <v>14</v>
      </c>
      <c r="B180">
        <v>648</v>
      </c>
    </row>
    <row r="181" spans="1:2" x14ac:dyDescent="0.2">
      <c r="A181" t="s">
        <v>14</v>
      </c>
      <c r="B181">
        <v>21</v>
      </c>
    </row>
    <row r="182" spans="1:2" x14ac:dyDescent="0.2">
      <c r="A182" t="s">
        <v>14</v>
      </c>
      <c r="B182">
        <v>54</v>
      </c>
    </row>
    <row r="183" spans="1:2" x14ac:dyDescent="0.2">
      <c r="A183" t="s">
        <v>14</v>
      </c>
      <c r="B183">
        <v>120</v>
      </c>
    </row>
    <row r="184" spans="1:2" x14ac:dyDescent="0.2">
      <c r="A184" t="s">
        <v>14</v>
      </c>
      <c r="B184">
        <v>579</v>
      </c>
    </row>
    <row r="185" spans="1:2" x14ac:dyDescent="0.2">
      <c r="A185" t="s">
        <v>14</v>
      </c>
      <c r="B185">
        <v>2072</v>
      </c>
    </row>
    <row r="186" spans="1:2" x14ac:dyDescent="0.2">
      <c r="A186" t="s">
        <v>14</v>
      </c>
      <c r="B186">
        <v>0</v>
      </c>
    </row>
    <row r="187" spans="1:2" x14ac:dyDescent="0.2">
      <c r="A187" t="s">
        <v>14</v>
      </c>
      <c r="B187">
        <v>1796</v>
      </c>
    </row>
    <row r="188" spans="1:2" x14ac:dyDescent="0.2">
      <c r="A188" t="s">
        <v>14</v>
      </c>
      <c r="B188">
        <v>62</v>
      </c>
    </row>
    <row r="189" spans="1:2" x14ac:dyDescent="0.2">
      <c r="A189" t="s">
        <v>14</v>
      </c>
      <c r="B189">
        <v>347</v>
      </c>
    </row>
    <row r="190" spans="1:2" x14ac:dyDescent="0.2">
      <c r="A190" t="s">
        <v>14</v>
      </c>
      <c r="B190">
        <v>19</v>
      </c>
    </row>
    <row r="191" spans="1:2" x14ac:dyDescent="0.2">
      <c r="A191" t="s">
        <v>14</v>
      </c>
      <c r="B191">
        <v>1258</v>
      </c>
    </row>
    <row r="192" spans="1:2" x14ac:dyDescent="0.2">
      <c r="A192" t="s">
        <v>14</v>
      </c>
      <c r="B192">
        <v>362</v>
      </c>
    </row>
    <row r="193" spans="1:2" x14ac:dyDescent="0.2">
      <c r="A193" t="s">
        <v>14</v>
      </c>
      <c r="B193">
        <v>133</v>
      </c>
    </row>
    <row r="194" spans="1:2" x14ac:dyDescent="0.2">
      <c r="A194" t="s">
        <v>14</v>
      </c>
      <c r="B194">
        <v>846</v>
      </c>
    </row>
    <row r="195" spans="1:2" x14ac:dyDescent="0.2">
      <c r="A195" t="s">
        <v>14</v>
      </c>
      <c r="B195">
        <v>10</v>
      </c>
    </row>
    <row r="196" spans="1:2" x14ac:dyDescent="0.2">
      <c r="A196" t="s">
        <v>14</v>
      </c>
      <c r="B196">
        <v>191</v>
      </c>
    </row>
    <row r="197" spans="1:2" x14ac:dyDescent="0.2">
      <c r="A197" t="s">
        <v>14</v>
      </c>
      <c r="B197">
        <v>1979</v>
      </c>
    </row>
    <row r="198" spans="1:2" x14ac:dyDescent="0.2">
      <c r="A198" t="s">
        <v>14</v>
      </c>
      <c r="B198">
        <v>63</v>
      </c>
    </row>
    <row r="199" spans="1:2" x14ac:dyDescent="0.2">
      <c r="A199" t="s">
        <v>14</v>
      </c>
      <c r="B199">
        <v>6080</v>
      </c>
    </row>
    <row r="200" spans="1:2" x14ac:dyDescent="0.2">
      <c r="A200" t="s">
        <v>14</v>
      </c>
      <c r="B200">
        <v>80</v>
      </c>
    </row>
    <row r="201" spans="1:2" x14ac:dyDescent="0.2">
      <c r="A201" t="s">
        <v>14</v>
      </c>
      <c r="B201">
        <v>9</v>
      </c>
    </row>
    <row r="202" spans="1:2" x14ac:dyDescent="0.2">
      <c r="A202" t="s">
        <v>14</v>
      </c>
      <c r="B202">
        <v>1784</v>
      </c>
    </row>
    <row r="203" spans="1:2" x14ac:dyDescent="0.2">
      <c r="A203" t="s">
        <v>14</v>
      </c>
      <c r="B203">
        <v>243</v>
      </c>
    </row>
    <row r="204" spans="1:2" x14ac:dyDescent="0.2">
      <c r="A204" t="s">
        <v>14</v>
      </c>
      <c r="B204">
        <v>1296</v>
      </c>
    </row>
    <row r="205" spans="1:2" x14ac:dyDescent="0.2">
      <c r="A205" t="s">
        <v>14</v>
      </c>
      <c r="B205">
        <v>77</v>
      </c>
    </row>
    <row r="206" spans="1:2" x14ac:dyDescent="0.2">
      <c r="A206" t="s">
        <v>14</v>
      </c>
      <c r="B206">
        <v>395</v>
      </c>
    </row>
    <row r="207" spans="1:2" x14ac:dyDescent="0.2">
      <c r="A207" t="s">
        <v>14</v>
      </c>
      <c r="B207">
        <v>49</v>
      </c>
    </row>
    <row r="208" spans="1:2" x14ac:dyDescent="0.2">
      <c r="A208" t="s">
        <v>14</v>
      </c>
      <c r="B208">
        <v>180</v>
      </c>
    </row>
    <row r="209" spans="1:2" x14ac:dyDescent="0.2">
      <c r="A209" t="s">
        <v>14</v>
      </c>
      <c r="B209">
        <v>2690</v>
      </c>
    </row>
    <row r="210" spans="1:2" x14ac:dyDescent="0.2">
      <c r="A210" t="s">
        <v>14</v>
      </c>
      <c r="B210">
        <v>2779</v>
      </c>
    </row>
    <row r="211" spans="1:2" x14ac:dyDescent="0.2">
      <c r="A211" t="s">
        <v>14</v>
      </c>
      <c r="B211">
        <v>92</v>
      </c>
    </row>
    <row r="212" spans="1:2" x14ac:dyDescent="0.2">
      <c r="A212" t="s">
        <v>14</v>
      </c>
      <c r="B212">
        <v>1028</v>
      </c>
    </row>
    <row r="213" spans="1:2" x14ac:dyDescent="0.2">
      <c r="A213" t="s">
        <v>14</v>
      </c>
      <c r="B213">
        <v>26</v>
      </c>
    </row>
    <row r="214" spans="1:2" x14ac:dyDescent="0.2">
      <c r="A214" t="s">
        <v>14</v>
      </c>
      <c r="B214">
        <v>1790</v>
      </c>
    </row>
    <row r="215" spans="1:2" x14ac:dyDescent="0.2">
      <c r="A215" t="s">
        <v>14</v>
      </c>
      <c r="B215">
        <v>37</v>
      </c>
    </row>
    <row r="216" spans="1:2" x14ac:dyDescent="0.2">
      <c r="A216" t="s">
        <v>14</v>
      </c>
      <c r="B216">
        <v>35</v>
      </c>
    </row>
    <row r="217" spans="1:2" x14ac:dyDescent="0.2">
      <c r="A217" t="s">
        <v>14</v>
      </c>
      <c r="B217">
        <v>558</v>
      </c>
    </row>
    <row r="218" spans="1:2" x14ac:dyDescent="0.2">
      <c r="A218" t="s">
        <v>14</v>
      </c>
      <c r="B218">
        <v>64</v>
      </c>
    </row>
    <row r="219" spans="1:2" x14ac:dyDescent="0.2">
      <c r="A219" t="s">
        <v>14</v>
      </c>
      <c r="B219">
        <v>245</v>
      </c>
    </row>
    <row r="220" spans="1:2" x14ac:dyDescent="0.2">
      <c r="A220" t="s">
        <v>14</v>
      </c>
      <c r="B220">
        <v>71</v>
      </c>
    </row>
    <row r="221" spans="1:2" x14ac:dyDescent="0.2">
      <c r="A221" t="s">
        <v>14</v>
      </c>
      <c r="B221">
        <v>42</v>
      </c>
    </row>
    <row r="222" spans="1:2" x14ac:dyDescent="0.2">
      <c r="A222" t="s">
        <v>14</v>
      </c>
      <c r="B222">
        <v>156</v>
      </c>
    </row>
    <row r="223" spans="1:2" x14ac:dyDescent="0.2">
      <c r="A223" t="s">
        <v>14</v>
      </c>
      <c r="B223">
        <v>1368</v>
      </c>
    </row>
    <row r="224" spans="1:2" x14ac:dyDescent="0.2">
      <c r="A224" t="s">
        <v>14</v>
      </c>
      <c r="B224">
        <v>102</v>
      </c>
    </row>
    <row r="225" spans="1:2" x14ac:dyDescent="0.2">
      <c r="A225" t="s">
        <v>14</v>
      </c>
      <c r="B225">
        <v>86</v>
      </c>
    </row>
    <row r="226" spans="1:2" x14ac:dyDescent="0.2">
      <c r="A226" t="s">
        <v>14</v>
      </c>
      <c r="B226">
        <v>253</v>
      </c>
    </row>
    <row r="227" spans="1:2" x14ac:dyDescent="0.2">
      <c r="A227" t="s">
        <v>14</v>
      </c>
      <c r="B227">
        <v>157</v>
      </c>
    </row>
    <row r="228" spans="1:2" x14ac:dyDescent="0.2">
      <c r="A228" t="s">
        <v>14</v>
      </c>
      <c r="B228">
        <v>183</v>
      </c>
    </row>
    <row r="229" spans="1:2" x14ac:dyDescent="0.2">
      <c r="A229" t="s">
        <v>14</v>
      </c>
      <c r="B229">
        <v>82</v>
      </c>
    </row>
    <row r="230" spans="1:2" x14ac:dyDescent="0.2">
      <c r="A230" t="s">
        <v>14</v>
      </c>
      <c r="B230">
        <v>1</v>
      </c>
    </row>
    <row r="231" spans="1:2" x14ac:dyDescent="0.2">
      <c r="A231" t="s">
        <v>14</v>
      </c>
      <c r="B231">
        <v>1198</v>
      </c>
    </row>
    <row r="232" spans="1:2" x14ac:dyDescent="0.2">
      <c r="A232" t="s">
        <v>14</v>
      </c>
      <c r="B232">
        <v>648</v>
      </c>
    </row>
    <row r="233" spans="1:2" x14ac:dyDescent="0.2">
      <c r="A233" t="s">
        <v>14</v>
      </c>
      <c r="B233">
        <v>64</v>
      </c>
    </row>
    <row r="234" spans="1:2" x14ac:dyDescent="0.2">
      <c r="A234" t="s">
        <v>14</v>
      </c>
      <c r="B234">
        <v>62</v>
      </c>
    </row>
    <row r="235" spans="1:2" x14ac:dyDescent="0.2">
      <c r="A235" t="s">
        <v>14</v>
      </c>
      <c r="B235">
        <v>750</v>
      </c>
    </row>
    <row r="236" spans="1:2" x14ac:dyDescent="0.2">
      <c r="A236" t="s">
        <v>14</v>
      </c>
      <c r="B236">
        <v>105</v>
      </c>
    </row>
    <row r="237" spans="1:2" x14ac:dyDescent="0.2">
      <c r="A237" t="s">
        <v>14</v>
      </c>
      <c r="B237">
        <v>2604</v>
      </c>
    </row>
    <row r="238" spans="1:2" x14ac:dyDescent="0.2">
      <c r="A238" t="s">
        <v>14</v>
      </c>
      <c r="B238">
        <v>65</v>
      </c>
    </row>
    <row r="239" spans="1:2" x14ac:dyDescent="0.2">
      <c r="A239" t="s">
        <v>14</v>
      </c>
      <c r="B239">
        <v>94</v>
      </c>
    </row>
    <row r="240" spans="1:2" x14ac:dyDescent="0.2">
      <c r="A240" t="s">
        <v>14</v>
      </c>
      <c r="B240">
        <v>257</v>
      </c>
    </row>
    <row r="241" spans="1:2" x14ac:dyDescent="0.2">
      <c r="A241" t="s">
        <v>14</v>
      </c>
      <c r="B241">
        <v>2928</v>
      </c>
    </row>
    <row r="242" spans="1:2" x14ac:dyDescent="0.2">
      <c r="A242" t="s">
        <v>14</v>
      </c>
      <c r="B242">
        <v>4697</v>
      </c>
    </row>
    <row r="243" spans="1:2" x14ac:dyDescent="0.2">
      <c r="A243" t="s">
        <v>14</v>
      </c>
      <c r="B243">
        <v>2915</v>
      </c>
    </row>
    <row r="244" spans="1:2" x14ac:dyDescent="0.2">
      <c r="A244" t="s">
        <v>14</v>
      </c>
      <c r="B244">
        <v>18</v>
      </c>
    </row>
    <row r="245" spans="1:2" x14ac:dyDescent="0.2">
      <c r="A245" t="s">
        <v>14</v>
      </c>
      <c r="B245">
        <v>602</v>
      </c>
    </row>
    <row r="246" spans="1:2" x14ac:dyDescent="0.2">
      <c r="A246" t="s">
        <v>14</v>
      </c>
      <c r="B246">
        <v>1</v>
      </c>
    </row>
    <row r="247" spans="1:2" x14ac:dyDescent="0.2">
      <c r="A247" t="s">
        <v>14</v>
      </c>
      <c r="B247">
        <v>3868</v>
      </c>
    </row>
    <row r="248" spans="1:2" x14ac:dyDescent="0.2">
      <c r="A248" t="s">
        <v>14</v>
      </c>
      <c r="B248">
        <v>504</v>
      </c>
    </row>
    <row r="249" spans="1:2" x14ac:dyDescent="0.2">
      <c r="A249" t="s">
        <v>14</v>
      </c>
      <c r="B249">
        <v>14</v>
      </c>
    </row>
    <row r="250" spans="1:2" x14ac:dyDescent="0.2">
      <c r="A250" t="s">
        <v>14</v>
      </c>
      <c r="B250">
        <v>750</v>
      </c>
    </row>
    <row r="251" spans="1:2" x14ac:dyDescent="0.2">
      <c r="A251" t="s">
        <v>14</v>
      </c>
      <c r="B251">
        <v>77</v>
      </c>
    </row>
    <row r="252" spans="1:2" x14ac:dyDescent="0.2">
      <c r="A252" t="s">
        <v>14</v>
      </c>
      <c r="B252">
        <v>752</v>
      </c>
    </row>
    <row r="253" spans="1:2" x14ac:dyDescent="0.2">
      <c r="A253" t="s">
        <v>14</v>
      </c>
      <c r="B253">
        <v>131</v>
      </c>
    </row>
    <row r="254" spans="1:2" x14ac:dyDescent="0.2">
      <c r="A254" t="s">
        <v>14</v>
      </c>
      <c r="B254">
        <v>87</v>
      </c>
    </row>
    <row r="255" spans="1:2" x14ac:dyDescent="0.2">
      <c r="A255" t="s">
        <v>14</v>
      </c>
      <c r="B255">
        <v>1063</v>
      </c>
    </row>
    <row r="256" spans="1:2" x14ac:dyDescent="0.2">
      <c r="A256" t="s">
        <v>14</v>
      </c>
      <c r="B256">
        <v>76</v>
      </c>
    </row>
    <row r="257" spans="1:2" x14ac:dyDescent="0.2">
      <c r="A257" t="s">
        <v>14</v>
      </c>
      <c r="B257">
        <v>4428</v>
      </c>
    </row>
    <row r="258" spans="1:2" x14ac:dyDescent="0.2">
      <c r="A258" t="s">
        <v>14</v>
      </c>
      <c r="B258">
        <v>58</v>
      </c>
    </row>
    <row r="259" spans="1:2" x14ac:dyDescent="0.2">
      <c r="A259" t="s">
        <v>14</v>
      </c>
      <c r="B259">
        <v>111</v>
      </c>
    </row>
    <row r="260" spans="1:2" x14ac:dyDescent="0.2">
      <c r="A260" t="s">
        <v>14</v>
      </c>
      <c r="B260">
        <v>2955</v>
      </c>
    </row>
    <row r="261" spans="1:2" x14ac:dyDescent="0.2">
      <c r="A261" t="s">
        <v>14</v>
      </c>
      <c r="B261">
        <v>1657</v>
      </c>
    </row>
    <row r="262" spans="1:2" x14ac:dyDescent="0.2">
      <c r="A262" t="s">
        <v>14</v>
      </c>
      <c r="B262">
        <v>926</v>
      </c>
    </row>
    <row r="263" spans="1:2" x14ac:dyDescent="0.2">
      <c r="A263" t="s">
        <v>14</v>
      </c>
      <c r="B263">
        <v>77</v>
      </c>
    </row>
    <row r="264" spans="1:2" x14ac:dyDescent="0.2">
      <c r="A264" t="s">
        <v>14</v>
      </c>
      <c r="B264">
        <v>1748</v>
      </c>
    </row>
    <row r="265" spans="1:2" x14ac:dyDescent="0.2">
      <c r="A265" t="s">
        <v>14</v>
      </c>
      <c r="B265">
        <v>79</v>
      </c>
    </row>
    <row r="266" spans="1:2" x14ac:dyDescent="0.2">
      <c r="A266" t="s">
        <v>14</v>
      </c>
      <c r="B266">
        <v>889</v>
      </c>
    </row>
    <row r="267" spans="1:2" x14ac:dyDescent="0.2">
      <c r="A267" t="s">
        <v>14</v>
      </c>
      <c r="B267">
        <v>56</v>
      </c>
    </row>
    <row r="268" spans="1:2" x14ac:dyDescent="0.2">
      <c r="A268" t="s">
        <v>14</v>
      </c>
      <c r="B268">
        <v>1</v>
      </c>
    </row>
    <row r="269" spans="1:2" x14ac:dyDescent="0.2">
      <c r="A269" t="s">
        <v>14</v>
      </c>
      <c r="B269">
        <v>83</v>
      </c>
    </row>
    <row r="270" spans="1:2" x14ac:dyDescent="0.2">
      <c r="A270" t="s">
        <v>14</v>
      </c>
      <c r="B270">
        <v>2025</v>
      </c>
    </row>
    <row r="271" spans="1:2" x14ac:dyDescent="0.2">
      <c r="A271" t="s">
        <v>14</v>
      </c>
      <c r="B271">
        <v>14</v>
      </c>
    </row>
    <row r="272" spans="1:2" x14ac:dyDescent="0.2">
      <c r="A272" t="s">
        <v>14</v>
      </c>
      <c r="B272">
        <v>656</v>
      </c>
    </row>
    <row r="273" spans="1:2" x14ac:dyDescent="0.2">
      <c r="A273" t="s">
        <v>14</v>
      </c>
      <c r="B273">
        <v>1596</v>
      </c>
    </row>
    <row r="274" spans="1:2" x14ac:dyDescent="0.2">
      <c r="A274" t="s">
        <v>14</v>
      </c>
      <c r="B274">
        <v>10</v>
      </c>
    </row>
    <row r="275" spans="1:2" x14ac:dyDescent="0.2">
      <c r="A275" t="s">
        <v>14</v>
      </c>
      <c r="B275">
        <v>1121</v>
      </c>
    </row>
    <row r="276" spans="1:2" x14ac:dyDescent="0.2">
      <c r="A276" t="s">
        <v>14</v>
      </c>
      <c r="B276">
        <v>15</v>
      </c>
    </row>
    <row r="277" spans="1:2" x14ac:dyDescent="0.2">
      <c r="A277" t="s">
        <v>14</v>
      </c>
      <c r="B277">
        <v>191</v>
      </c>
    </row>
    <row r="278" spans="1:2" x14ac:dyDescent="0.2">
      <c r="A278" t="s">
        <v>14</v>
      </c>
      <c r="B278">
        <v>16</v>
      </c>
    </row>
    <row r="279" spans="1:2" x14ac:dyDescent="0.2">
      <c r="A279" t="s">
        <v>14</v>
      </c>
      <c r="B279">
        <v>17</v>
      </c>
    </row>
    <row r="280" spans="1:2" x14ac:dyDescent="0.2">
      <c r="A280" t="s">
        <v>14</v>
      </c>
      <c r="B280">
        <v>34</v>
      </c>
    </row>
    <row r="281" spans="1:2" x14ac:dyDescent="0.2">
      <c r="A281" t="s">
        <v>14</v>
      </c>
      <c r="B281">
        <v>1</v>
      </c>
    </row>
    <row r="282" spans="1:2" x14ac:dyDescent="0.2">
      <c r="A282" t="s">
        <v>14</v>
      </c>
      <c r="B282">
        <v>1274</v>
      </c>
    </row>
    <row r="283" spans="1:2" x14ac:dyDescent="0.2">
      <c r="A283" t="s">
        <v>14</v>
      </c>
      <c r="B283">
        <v>210</v>
      </c>
    </row>
    <row r="284" spans="1:2" x14ac:dyDescent="0.2">
      <c r="A284" t="s">
        <v>14</v>
      </c>
      <c r="B284">
        <v>248</v>
      </c>
    </row>
    <row r="285" spans="1:2" x14ac:dyDescent="0.2">
      <c r="A285" t="s">
        <v>14</v>
      </c>
      <c r="B285">
        <v>513</v>
      </c>
    </row>
    <row r="286" spans="1:2" x14ac:dyDescent="0.2">
      <c r="A286" t="s">
        <v>14</v>
      </c>
      <c r="B286">
        <v>3410</v>
      </c>
    </row>
    <row r="287" spans="1:2" x14ac:dyDescent="0.2">
      <c r="A287" t="s">
        <v>14</v>
      </c>
      <c r="B287">
        <v>10</v>
      </c>
    </row>
    <row r="288" spans="1:2" x14ac:dyDescent="0.2">
      <c r="A288" t="s">
        <v>14</v>
      </c>
      <c r="B288">
        <v>2201</v>
      </c>
    </row>
    <row r="289" spans="1:2" x14ac:dyDescent="0.2">
      <c r="A289" t="s">
        <v>14</v>
      </c>
      <c r="B289">
        <v>676</v>
      </c>
    </row>
    <row r="290" spans="1:2" x14ac:dyDescent="0.2">
      <c r="A290" t="s">
        <v>14</v>
      </c>
      <c r="B290">
        <v>831</v>
      </c>
    </row>
    <row r="291" spans="1:2" x14ac:dyDescent="0.2">
      <c r="A291" t="s">
        <v>14</v>
      </c>
      <c r="B291">
        <v>859</v>
      </c>
    </row>
    <row r="292" spans="1:2" x14ac:dyDescent="0.2">
      <c r="A292" t="s">
        <v>14</v>
      </c>
      <c r="B292">
        <v>45</v>
      </c>
    </row>
    <row r="293" spans="1:2" x14ac:dyDescent="0.2">
      <c r="A293" t="s">
        <v>14</v>
      </c>
      <c r="B293">
        <v>6</v>
      </c>
    </row>
    <row r="294" spans="1:2" x14ac:dyDescent="0.2">
      <c r="A294" t="s">
        <v>14</v>
      </c>
      <c r="B294">
        <v>7</v>
      </c>
    </row>
    <row r="295" spans="1:2" x14ac:dyDescent="0.2">
      <c r="A295" t="s">
        <v>14</v>
      </c>
      <c r="B295">
        <v>31</v>
      </c>
    </row>
    <row r="296" spans="1:2" x14ac:dyDescent="0.2">
      <c r="A296" t="s">
        <v>14</v>
      </c>
      <c r="B296">
        <v>78</v>
      </c>
    </row>
    <row r="297" spans="1:2" x14ac:dyDescent="0.2">
      <c r="A297" t="s">
        <v>14</v>
      </c>
      <c r="B297">
        <v>1225</v>
      </c>
    </row>
    <row r="298" spans="1:2" x14ac:dyDescent="0.2">
      <c r="A298" t="s">
        <v>14</v>
      </c>
      <c r="B298">
        <v>1</v>
      </c>
    </row>
    <row r="299" spans="1:2" x14ac:dyDescent="0.2">
      <c r="A299" t="s">
        <v>14</v>
      </c>
      <c r="B299">
        <v>67</v>
      </c>
    </row>
    <row r="300" spans="1:2" x14ac:dyDescent="0.2">
      <c r="A300" t="s">
        <v>14</v>
      </c>
      <c r="B300">
        <v>19</v>
      </c>
    </row>
    <row r="301" spans="1:2" x14ac:dyDescent="0.2">
      <c r="A301" t="s">
        <v>14</v>
      </c>
      <c r="B301">
        <v>2108</v>
      </c>
    </row>
    <row r="302" spans="1:2" x14ac:dyDescent="0.2">
      <c r="A302" t="s">
        <v>14</v>
      </c>
      <c r="B302">
        <v>679</v>
      </c>
    </row>
    <row r="303" spans="1:2" x14ac:dyDescent="0.2">
      <c r="A303" t="s">
        <v>14</v>
      </c>
      <c r="B303">
        <v>36</v>
      </c>
    </row>
    <row r="304" spans="1:2" x14ac:dyDescent="0.2">
      <c r="A304" t="s">
        <v>14</v>
      </c>
      <c r="B304">
        <v>47</v>
      </c>
    </row>
    <row r="305" spans="1:2" x14ac:dyDescent="0.2">
      <c r="A305" t="s">
        <v>14</v>
      </c>
      <c r="B305">
        <v>70</v>
      </c>
    </row>
    <row r="306" spans="1:2" x14ac:dyDescent="0.2">
      <c r="A306" t="s">
        <v>14</v>
      </c>
      <c r="B306">
        <v>154</v>
      </c>
    </row>
    <row r="307" spans="1:2" x14ac:dyDescent="0.2">
      <c r="A307" t="s">
        <v>14</v>
      </c>
      <c r="B307">
        <v>22</v>
      </c>
    </row>
    <row r="308" spans="1:2" x14ac:dyDescent="0.2">
      <c r="A308" t="s">
        <v>14</v>
      </c>
      <c r="B308">
        <v>1758</v>
      </c>
    </row>
    <row r="309" spans="1:2" x14ac:dyDescent="0.2">
      <c r="A309" t="s">
        <v>14</v>
      </c>
      <c r="B309">
        <v>94</v>
      </c>
    </row>
    <row r="310" spans="1:2" x14ac:dyDescent="0.2">
      <c r="A310" t="s">
        <v>14</v>
      </c>
      <c r="B310">
        <v>33</v>
      </c>
    </row>
    <row r="311" spans="1:2" x14ac:dyDescent="0.2">
      <c r="A311" t="s">
        <v>14</v>
      </c>
      <c r="B311">
        <v>1</v>
      </c>
    </row>
    <row r="312" spans="1:2" x14ac:dyDescent="0.2">
      <c r="A312" t="s">
        <v>14</v>
      </c>
      <c r="B312">
        <v>31</v>
      </c>
    </row>
    <row r="313" spans="1:2" x14ac:dyDescent="0.2">
      <c r="A313" t="s">
        <v>14</v>
      </c>
      <c r="B313">
        <v>35</v>
      </c>
    </row>
    <row r="314" spans="1:2" x14ac:dyDescent="0.2">
      <c r="A314" t="s">
        <v>14</v>
      </c>
      <c r="B314">
        <v>63</v>
      </c>
    </row>
    <row r="315" spans="1:2" x14ac:dyDescent="0.2">
      <c r="A315" t="s">
        <v>14</v>
      </c>
      <c r="B315">
        <v>526</v>
      </c>
    </row>
    <row r="316" spans="1:2" x14ac:dyDescent="0.2">
      <c r="A316" t="s">
        <v>14</v>
      </c>
      <c r="B316">
        <v>121</v>
      </c>
    </row>
    <row r="317" spans="1:2" x14ac:dyDescent="0.2">
      <c r="A317" t="s">
        <v>14</v>
      </c>
      <c r="B317">
        <v>67</v>
      </c>
    </row>
    <row r="318" spans="1:2" x14ac:dyDescent="0.2">
      <c r="A318" t="s">
        <v>14</v>
      </c>
      <c r="B318">
        <v>57</v>
      </c>
    </row>
    <row r="319" spans="1:2" x14ac:dyDescent="0.2">
      <c r="A319" t="s">
        <v>14</v>
      </c>
      <c r="B319">
        <v>1229</v>
      </c>
    </row>
    <row r="320" spans="1:2" x14ac:dyDescent="0.2">
      <c r="A320" t="s">
        <v>14</v>
      </c>
      <c r="B320">
        <v>12</v>
      </c>
    </row>
    <row r="321" spans="1:2" x14ac:dyDescent="0.2">
      <c r="A321" t="s">
        <v>14</v>
      </c>
      <c r="B321">
        <v>452</v>
      </c>
    </row>
    <row r="322" spans="1:2" x14ac:dyDescent="0.2">
      <c r="A322" t="s">
        <v>14</v>
      </c>
      <c r="B322">
        <v>1886</v>
      </c>
    </row>
    <row r="323" spans="1:2" x14ac:dyDescent="0.2">
      <c r="A323" t="s">
        <v>14</v>
      </c>
      <c r="B323">
        <v>1825</v>
      </c>
    </row>
    <row r="324" spans="1:2" x14ac:dyDescent="0.2">
      <c r="A324" t="s">
        <v>14</v>
      </c>
      <c r="B324">
        <v>31</v>
      </c>
    </row>
    <row r="325" spans="1:2" x14ac:dyDescent="0.2">
      <c r="A325" t="s">
        <v>14</v>
      </c>
      <c r="B325">
        <v>107</v>
      </c>
    </row>
    <row r="326" spans="1:2" x14ac:dyDescent="0.2">
      <c r="A326" t="s">
        <v>14</v>
      </c>
      <c r="B326">
        <v>27</v>
      </c>
    </row>
    <row r="327" spans="1:2" x14ac:dyDescent="0.2">
      <c r="A327" t="s">
        <v>14</v>
      </c>
      <c r="B327">
        <v>1221</v>
      </c>
    </row>
    <row r="328" spans="1:2" x14ac:dyDescent="0.2">
      <c r="A328" t="s">
        <v>14</v>
      </c>
      <c r="B328">
        <v>1</v>
      </c>
    </row>
    <row r="329" spans="1:2" x14ac:dyDescent="0.2">
      <c r="A329" t="s">
        <v>14</v>
      </c>
      <c r="B329">
        <v>16</v>
      </c>
    </row>
    <row r="330" spans="1:2" x14ac:dyDescent="0.2">
      <c r="A330" t="s">
        <v>14</v>
      </c>
      <c r="B330">
        <v>41</v>
      </c>
    </row>
    <row r="331" spans="1:2" x14ac:dyDescent="0.2">
      <c r="A331" t="s">
        <v>14</v>
      </c>
      <c r="B331">
        <v>523</v>
      </c>
    </row>
    <row r="332" spans="1:2" x14ac:dyDescent="0.2">
      <c r="A332" t="s">
        <v>14</v>
      </c>
      <c r="B332">
        <v>141</v>
      </c>
    </row>
    <row r="333" spans="1:2" x14ac:dyDescent="0.2">
      <c r="A333" t="s">
        <v>14</v>
      </c>
      <c r="B333">
        <v>52</v>
      </c>
    </row>
    <row r="334" spans="1:2" x14ac:dyDescent="0.2">
      <c r="A334" t="s">
        <v>14</v>
      </c>
      <c r="B334">
        <v>225</v>
      </c>
    </row>
    <row r="335" spans="1:2" x14ac:dyDescent="0.2">
      <c r="A335" t="s">
        <v>14</v>
      </c>
      <c r="B335">
        <v>38</v>
      </c>
    </row>
    <row r="336" spans="1:2" x14ac:dyDescent="0.2">
      <c r="A336" t="s">
        <v>14</v>
      </c>
      <c r="B336">
        <v>15</v>
      </c>
    </row>
    <row r="337" spans="1:2" x14ac:dyDescent="0.2">
      <c r="A337" t="s">
        <v>14</v>
      </c>
      <c r="B337">
        <v>37</v>
      </c>
    </row>
    <row r="338" spans="1:2" x14ac:dyDescent="0.2">
      <c r="A338" t="s">
        <v>14</v>
      </c>
      <c r="B338">
        <v>112</v>
      </c>
    </row>
    <row r="339" spans="1:2" x14ac:dyDescent="0.2">
      <c r="A339" t="s">
        <v>14</v>
      </c>
      <c r="B339">
        <v>21</v>
      </c>
    </row>
    <row r="340" spans="1:2" x14ac:dyDescent="0.2">
      <c r="A340" t="s">
        <v>14</v>
      </c>
      <c r="B340">
        <v>67</v>
      </c>
    </row>
    <row r="341" spans="1:2" x14ac:dyDescent="0.2">
      <c r="A341" t="s">
        <v>14</v>
      </c>
      <c r="B341">
        <v>78</v>
      </c>
    </row>
    <row r="342" spans="1:2" x14ac:dyDescent="0.2">
      <c r="A342" t="s">
        <v>14</v>
      </c>
      <c r="B342">
        <v>67</v>
      </c>
    </row>
    <row r="343" spans="1:2" x14ac:dyDescent="0.2">
      <c r="A343" t="s">
        <v>14</v>
      </c>
      <c r="B343">
        <v>263</v>
      </c>
    </row>
    <row r="344" spans="1:2" x14ac:dyDescent="0.2">
      <c r="A344" t="s">
        <v>14</v>
      </c>
      <c r="B344">
        <v>1691</v>
      </c>
    </row>
    <row r="345" spans="1:2" x14ac:dyDescent="0.2">
      <c r="A345" t="s">
        <v>14</v>
      </c>
      <c r="B345">
        <v>181</v>
      </c>
    </row>
    <row r="346" spans="1:2" x14ac:dyDescent="0.2">
      <c r="A346" t="s">
        <v>14</v>
      </c>
      <c r="B346">
        <v>13</v>
      </c>
    </row>
    <row r="347" spans="1:2" x14ac:dyDescent="0.2">
      <c r="A347" t="s">
        <v>14</v>
      </c>
      <c r="B347">
        <v>1</v>
      </c>
    </row>
    <row r="348" spans="1:2" x14ac:dyDescent="0.2">
      <c r="A348" t="s">
        <v>14</v>
      </c>
      <c r="B348">
        <v>21</v>
      </c>
    </row>
    <row r="349" spans="1:2" x14ac:dyDescent="0.2">
      <c r="A349" t="s">
        <v>14</v>
      </c>
      <c r="B349">
        <v>830</v>
      </c>
    </row>
    <row r="350" spans="1:2" x14ac:dyDescent="0.2">
      <c r="A350" t="s">
        <v>14</v>
      </c>
      <c r="B350">
        <v>130</v>
      </c>
    </row>
    <row r="351" spans="1:2" x14ac:dyDescent="0.2">
      <c r="A351" t="s">
        <v>14</v>
      </c>
      <c r="B351">
        <v>55</v>
      </c>
    </row>
    <row r="352" spans="1:2" x14ac:dyDescent="0.2">
      <c r="A352" t="s">
        <v>14</v>
      </c>
      <c r="B352">
        <v>114</v>
      </c>
    </row>
    <row r="353" spans="1:2" x14ac:dyDescent="0.2">
      <c r="A353" t="s">
        <v>14</v>
      </c>
      <c r="B353">
        <v>594</v>
      </c>
    </row>
    <row r="354" spans="1:2" x14ac:dyDescent="0.2">
      <c r="A354" t="s">
        <v>14</v>
      </c>
      <c r="B354">
        <v>24</v>
      </c>
    </row>
    <row r="355" spans="1:2" x14ac:dyDescent="0.2">
      <c r="A355" t="s">
        <v>14</v>
      </c>
      <c r="B355">
        <v>252</v>
      </c>
    </row>
    <row r="356" spans="1:2" x14ac:dyDescent="0.2">
      <c r="A356" t="s">
        <v>14</v>
      </c>
      <c r="B356">
        <v>67</v>
      </c>
    </row>
    <row r="357" spans="1:2" x14ac:dyDescent="0.2">
      <c r="A357" t="s">
        <v>14</v>
      </c>
      <c r="B357">
        <v>742</v>
      </c>
    </row>
    <row r="358" spans="1:2" x14ac:dyDescent="0.2">
      <c r="A358" t="s">
        <v>14</v>
      </c>
      <c r="B358">
        <v>75</v>
      </c>
    </row>
    <row r="359" spans="1:2" x14ac:dyDescent="0.2">
      <c r="A359" t="s">
        <v>14</v>
      </c>
      <c r="B359">
        <v>4405</v>
      </c>
    </row>
    <row r="360" spans="1:2" x14ac:dyDescent="0.2">
      <c r="A360" t="s">
        <v>14</v>
      </c>
      <c r="B360">
        <v>92</v>
      </c>
    </row>
    <row r="361" spans="1:2" x14ac:dyDescent="0.2">
      <c r="A361" t="s">
        <v>14</v>
      </c>
      <c r="B361">
        <v>64</v>
      </c>
    </row>
    <row r="362" spans="1:2" x14ac:dyDescent="0.2">
      <c r="A362" t="s">
        <v>14</v>
      </c>
      <c r="B362">
        <v>64</v>
      </c>
    </row>
    <row r="363" spans="1:2" x14ac:dyDescent="0.2">
      <c r="A363" t="s">
        <v>14</v>
      </c>
      <c r="B363">
        <v>842</v>
      </c>
    </row>
    <row r="364" spans="1:2" x14ac:dyDescent="0.2">
      <c r="A364" t="s">
        <v>14</v>
      </c>
      <c r="B364">
        <v>112</v>
      </c>
    </row>
    <row r="365" spans="1:2" x14ac:dyDescent="0.2">
      <c r="A365" t="s">
        <v>14</v>
      </c>
      <c r="B365">
        <v>374</v>
      </c>
    </row>
  </sheetData>
  <conditionalFormatting sqref="A2:A365">
    <cfRule type="cellIs" dxfId="3" priority="1" operator="equal">
      <formula>"canceled"</formula>
    </cfRule>
    <cfRule type="cellIs" dxfId="2" priority="2" operator="equal">
      <formula>"live"</formula>
    </cfRule>
    <cfRule type="cellIs" dxfId="1" priority="3" operator="equal">
      <formula>"failed"</formula>
    </cfRule>
    <cfRule type="cellIs" dxfId="0" priority="4" operator="equal">
      <formula>"successful"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Crowdfunding</vt:lpstr>
      <vt:lpstr>Pivot Table 1</vt:lpstr>
      <vt:lpstr>Pivot Table 2</vt:lpstr>
      <vt:lpstr>Pivot Table 3</vt:lpstr>
      <vt:lpstr>Crowdfunding Goal Analysis</vt:lpstr>
      <vt:lpstr>Statistical_Analysis_Successful</vt:lpstr>
      <vt:lpstr>Statistical_Analysis_Failed</vt:lpstr>
      <vt:lpstr>Backers1</vt:lpstr>
      <vt:lpstr>Backers2</vt:lpstr>
      <vt:lpstr>crowdfunding</vt:lpstr>
      <vt:lpstr>crowdfunding_Set</vt:lpstr>
      <vt:lpstr>Goal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Will McDonald</cp:lastModifiedBy>
  <dcterms:created xsi:type="dcterms:W3CDTF">2021-09-29T18:52:28Z</dcterms:created>
  <dcterms:modified xsi:type="dcterms:W3CDTF">2023-03-09T00:24:26Z</dcterms:modified>
</cp:coreProperties>
</file>